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7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8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9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11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12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5.xml" ContentType="application/vnd.openxmlformats-officedocument.drawing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6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7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1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2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3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8.xml" ContentType="application/vnd.openxmlformats-officedocument.drawing+xml"/>
  <Override PartName="/xl/charts/chart124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y\Desktop\эконометрика\"/>
    </mc:Choice>
  </mc:AlternateContent>
  <xr:revisionPtr revIDLastSave="0" documentId="13_ncr:1_{5F68D64B-12D9-4AB6-8B55-0B7A1FA23CD4}" xr6:coauthVersionLast="47" xr6:coauthVersionMax="47" xr10:uidLastSave="{00000000-0000-0000-0000-000000000000}"/>
  <bookViews>
    <workbookView xWindow="-120" yWindow="-120" windowWidth="29040" windowHeight="15840" tabRatio="685" firstSheet="19" activeTab="24" xr2:uid="{434B9DCA-A1F2-4C9F-B7A3-88D4952FAF9E}"/>
  </bookViews>
  <sheets>
    <sheet name="Инвестиции в основной капитал " sheetId="4" r:id="rId1"/>
    <sheet name="Уровень занятости населения" sheetId="2" r:id="rId2"/>
    <sheet name="ВРП (в текущих  ценах; миллионо" sheetId="1" r:id="rId3"/>
    <sheet name="Индекс производительности (в % " sheetId="3" r:id="rId4"/>
    <sheet name="Среднедушевые денежные доходы " sheetId="6" r:id="rId5"/>
    <sheet name="  Оборот  средних организаций" sheetId="7" r:id="rId6"/>
    <sheet name="Численность ИП" sheetId="8" r:id="rId7"/>
    <sheet name="Преступность" sheetId="9" r:id="rId8"/>
    <sheet name="Число реализованных турпакетов " sheetId="10" r:id="rId9"/>
    <sheet name="Розничная торовля" sheetId="12" r:id="rId10"/>
    <sheet name="Ликвидация основных фондов" sheetId="14" r:id="rId11"/>
    <sheet name="Численность населения" sheetId="5" r:id="rId12"/>
    <sheet name="Индекс потребительских цен" sheetId="11" r:id="rId13"/>
    <sheet name="Свертка по периодам" sheetId="13" r:id="rId14"/>
    <sheet name="мультиколлинеарность" sheetId="15" r:id="rId15"/>
    <sheet name="Робастное оценивание" sheetId="16" r:id="rId16"/>
    <sheet name="мульт модель - типичные данные" sheetId="20" r:id="rId17"/>
    <sheet name="МГК по всем показателям" sheetId="17" r:id="rId18"/>
    <sheet name="Робастные оценки по МГК" sheetId="18" r:id="rId19"/>
    <sheet name="МГК по факторным показателям" sheetId="19" r:id="rId20"/>
    <sheet name="Проверка МГК моделей" sheetId="27" r:id="rId21"/>
    <sheet name="Гетероскедастичность" sheetId="28" r:id="rId22"/>
    <sheet name="гетероскедастичность очищ" sheetId="32" r:id="rId23"/>
    <sheet name="Автокорреляция" sheetId="34" r:id="rId24"/>
    <sheet name="Прогноз" sheetId="33" r:id="rId25"/>
  </sheets>
  <definedNames>
    <definedName name="solver_eng" localSheetId="13" hidden="1">1</definedName>
    <definedName name="solver_neg" localSheetId="13" hidden="1">1</definedName>
    <definedName name="solver_num" localSheetId="13" hidden="1">0</definedName>
    <definedName name="solver_opt" localSheetId="13" hidden="1">'Свертка по периодам'!$A$90</definedName>
    <definedName name="solver_typ" localSheetId="13" hidden="1">1</definedName>
    <definedName name="solver_val" localSheetId="13" hidden="1">0</definedName>
    <definedName name="solver_ver" localSheetId="1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4" i="33" l="1"/>
  <c r="F34" i="33"/>
  <c r="G33" i="33"/>
  <c r="F33" i="33"/>
  <c r="D33" i="33"/>
  <c r="C33" i="33"/>
  <c r="C3" i="34" a="1"/>
  <c r="C3" i="34" s="1"/>
  <c r="Y52" i="33"/>
  <c r="X52" i="33"/>
  <c r="AM3" i="33"/>
  <c r="AM4" i="33"/>
  <c r="AM5" i="33"/>
  <c r="AM6" i="33"/>
  <c r="AM7" i="33"/>
  <c r="AM8" i="33"/>
  <c r="AM9" i="33"/>
  <c r="AM10" i="33"/>
  <c r="AM11" i="33"/>
  <c r="AM12" i="33"/>
  <c r="AM13" i="33"/>
  <c r="AO13" i="33" s="1" a="1"/>
  <c r="AO13" i="33" s="1"/>
  <c r="AP13" i="33" s="1"/>
  <c r="AM14" i="33"/>
  <c r="AO14" i="33" s="1" a="1"/>
  <c r="AO14" i="33" s="1"/>
  <c r="AP14" i="33" s="1"/>
  <c r="AM15" i="33"/>
  <c r="AM16" i="33"/>
  <c r="AM17" i="33"/>
  <c r="AM18" i="33"/>
  <c r="AM19" i="33"/>
  <c r="AM20" i="33"/>
  <c r="AO20" i="33" s="1" a="1"/>
  <c r="AO20" i="33" s="1"/>
  <c r="AP20" i="33" s="1"/>
  <c r="AM21" i="33"/>
  <c r="AM22" i="33"/>
  <c r="AM23" i="33"/>
  <c r="AM24" i="33"/>
  <c r="AM25" i="33"/>
  <c r="AO25" i="33" s="1" a="1"/>
  <c r="AO25" i="33" s="1"/>
  <c r="AP25" i="33" s="1"/>
  <c r="AM26" i="33"/>
  <c r="AO26" i="33" s="1" a="1"/>
  <c r="AO26" i="33" s="1"/>
  <c r="AP26" i="33" s="1"/>
  <c r="AM27" i="33"/>
  <c r="AM28" i="33"/>
  <c r="AM29" i="33"/>
  <c r="AO29" i="33" s="1" a="1"/>
  <c r="AO29" i="33" s="1"/>
  <c r="AP29" i="33" s="1"/>
  <c r="AM30" i="33"/>
  <c r="AM31" i="33"/>
  <c r="AM32" i="33"/>
  <c r="AO32" i="33" s="1" a="1"/>
  <c r="AO32" i="33" s="1"/>
  <c r="AP32" i="33" s="1"/>
  <c r="AM33" i="33"/>
  <c r="AM34" i="33"/>
  <c r="AM35" i="33"/>
  <c r="AM36" i="33"/>
  <c r="AM37" i="33"/>
  <c r="AO37" i="33" s="1" a="1"/>
  <c r="AO37" i="33" s="1"/>
  <c r="AP37" i="33" s="1"/>
  <c r="AM38" i="33"/>
  <c r="AO38" i="33" s="1" a="1"/>
  <c r="AO38" i="33" s="1"/>
  <c r="AP38" i="33" s="1"/>
  <c r="AM39" i="33"/>
  <c r="AM40" i="33"/>
  <c r="AM41" i="33"/>
  <c r="AO41" i="33" s="1" a="1"/>
  <c r="AO41" i="33" s="1"/>
  <c r="AP41" i="33" s="1"/>
  <c r="AM42" i="33"/>
  <c r="AM43" i="33"/>
  <c r="AM44" i="33"/>
  <c r="AO44" i="33" s="1" a="1"/>
  <c r="AO44" i="33" s="1"/>
  <c r="AP44" i="33" s="1"/>
  <c r="AM45" i="33"/>
  <c r="AM46" i="33"/>
  <c r="AM47" i="33"/>
  <c r="AM48" i="33"/>
  <c r="AM49" i="33"/>
  <c r="AO49" i="33" s="1" a="1"/>
  <c r="AO49" i="33" s="1"/>
  <c r="AP49" i="33" s="1"/>
  <c r="AM50" i="33"/>
  <c r="AO50" i="33" s="1" a="1"/>
  <c r="AO50" i="33" s="1"/>
  <c r="AP50" i="33" s="1"/>
  <c r="AM51" i="33"/>
  <c r="AM52" i="33"/>
  <c r="AM53" i="33"/>
  <c r="AO53" i="33" s="1" a="1"/>
  <c r="AO53" i="33" s="1"/>
  <c r="AP53" i="33" s="1"/>
  <c r="AM54" i="33"/>
  <c r="AM55" i="33"/>
  <c r="AM56" i="33"/>
  <c r="AO56" i="33" s="1" a="1"/>
  <c r="AO56" i="33" s="1"/>
  <c r="AP56" i="33" s="1"/>
  <c r="AM57" i="33"/>
  <c r="AM58" i="33"/>
  <c r="AM59" i="33"/>
  <c r="AO59" i="33" s="1" a="1"/>
  <c r="AO59" i="33" s="1"/>
  <c r="AP59" i="33" s="1"/>
  <c r="AM60" i="33"/>
  <c r="AM61" i="33"/>
  <c r="AM62" i="33"/>
  <c r="AO62" i="33" s="1" a="1"/>
  <c r="AO62" i="33" s="1"/>
  <c r="AP62" i="33" s="1"/>
  <c r="AM63" i="33"/>
  <c r="AM64" i="33"/>
  <c r="AM65" i="33"/>
  <c r="AM66" i="33"/>
  <c r="AM67" i="33"/>
  <c r="AM68" i="33"/>
  <c r="AO68" i="33" s="1" a="1"/>
  <c r="AO68" i="33" s="1"/>
  <c r="AP68" i="33" s="1"/>
  <c r="AM69" i="33"/>
  <c r="AM70" i="33"/>
  <c r="AM71" i="33"/>
  <c r="AM72" i="33"/>
  <c r="AM73" i="33"/>
  <c r="AM74" i="33"/>
  <c r="AM75" i="33"/>
  <c r="AO75" i="33" s="1" a="1"/>
  <c r="AO75" i="33" s="1"/>
  <c r="AP75" i="33" s="1"/>
  <c r="AM2" i="33"/>
  <c r="AL3" i="33"/>
  <c r="AL4" i="33"/>
  <c r="AL5" i="33"/>
  <c r="AL6" i="33"/>
  <c r="AL7" i="33"/>
  <c r="AL8" i="33"/>
  <c r="AL9" i="33"/>
  <c r="AL10" i="33"/>
  <c r="AL11" i="33"/>
  <c r="AL12" i="33"/>
  <c r="AL13" i="33"/>
  <c r="AL14" i="33"/>
  <c r="AL15" i="33"/>
  <c r="AL16" i="33"/>
  <c r="AL17" i="33"/>
  <c r="AL18" i="33"/>
  <c r="AL19" i="33"/>
  <c r="AL20" i="33"/>
  <c r="AL21" i="33"/>
  <c r="AL22" i="33"/>
  <c r="AL23" i="33"/>
  <c r="AL24" i="33"/>
  <c r="AL25" i="33"/>
  <c r="AL26" i="33"/>
  <c r="AL27" i="33"/>
  <c r="AL28" i="33"/>
  <c r="AL29" i="33"/>
  <c r="AL30" i="33"/>
  <c r="AL31" i="33"/>
  <c r="AL32" i="33"/>
  <c r="AL33" i="33"/>
  <c r="AL34" i="33"/>
  <c r="AL35" i="33"/>
  <c r="AL36" i="33"/>
  <c r="AL37" i="33"/>
  <c r="AL38" i="33"/>
  <c r="AL39" i="33"/>
  <c r="AL40" i="33"/>
  <c r="AL41" i="33"/>
  <c r="AL42" i="33"/>
  <c r="AL43" i="33"/>
  <c r="AL44" i="33"/>
  <c r="AL45" i="33"/>
  <c r="AL46" i="33"/>
  <c r="AL47" i="33"/>
  <c r="AL48" i="33"/>
  <c r="AL49" i="33"/>
  <c r="AL50" i="33"/>
  <c r="AL51" i="33"/>
  <c r="AL52" i="33"/>
  <c r="AL53" i="33"/>
  <c r="AL54" i="33"/>
  <c r="AL55" i="33"/>
  <c r="AL56" i="33"/>
  <c r="AL57" i="33"/>
  <c r="AL58" i="33"/>
  <c r="AL59" i="33"/>
  <c r="AL60" i="33"/>
  <c r="AL61" i="33"/>
  <c r="AL62" i="33"/>
  <c r="AL63" i="33"/>
  <c r="AL64" i="33"/>
  <c r="AL65" i="33"/>
  <c r="AL66" i="33"/>
  <c r="AL67" i="33"/>
  <c r="AL68" i="33"/>
  <c r="AL69" i="33"/>
  <c r="AL70" i="33"/>
  <c r="AL71" i="33"/>
  <c r="AL72" i="33"/>
  <c r="AO72" i="33" s="1" a="1"/>
  <c r="AO72" i="33" s="1"/>
  <c r="AP72" i="33" s="1"/>
  <c r="AL73" i="33"/>
  <c r="AL74" i="33"/>
  <c r="AL75" i="33"/>
  <c r="AL2" i="33"/>
  <c r="AO71" i="33" a="1"/>
  <c r="AO71" i="33" s="1"/>
  <c r="AP71" i="33" s="1"/>
  <c r="AO70" i="33" a="1"/>
  <c r="AO70" i="33" s="1"/>
  <c r="AP70" i="33" s="1"/>
  <c r="AO67" i="33" a="1"/>
  <c r="AO67" i="33" s="1"/>
  <c r="AP67" i="33" s="1"/>
  <c r="AO66" i="33" a="1"/>
  <c r="AO66" i="33" s="1"/>
  <c r="AP66" i="33" s="1"/>
  <c r="AO65" i="33" a="1"/>
  <c r="AO65" i="33" s="1"/>
  <c r="AP65" i="33" s="1"/>
  <c r="AO64" i="33" a="1"/>
  <c r="AO64" i="33" s="1"/>
  <c r="AP64" i="33" s="1"/>
  <c r="AO63" i="33" a="1"/>
  <c r="AO63" i="33" s="1"/>
  <c r="AP63" i="33" s="1"/>
  <c r="AO60" i="33" a="1"/>
  <c r="AO60" i="33" s="1"/>
  <c r="AP60" i="33" s="1"/>
  <c r="AO58" i="33" a="1"/>
  <c r="AO58" i="33" s="1"/>
  <c r="AP58" i="33" s="1"/>
  <c r="AO57" i="33" a="1"/>
  <c r="AO57" i="33" s="1"/>
  <c r="AP57" i="33" s="1"/>
  <c r="AO55" i="33" a="1"/>
  <c r="AO55" i="33" s="1"/>
  <c r="AP55" i="33" s="1"/>
  <c r="AO54" i="33" a="1"/>
  <c r="AO54" i="33" s="1"/>
  <c r="AP54" i="33" s="1"/>
  <c r="AO52" i="33" a="1"/>
  <c r="AO52" i="33" s="1"/>
  <c r="AP52" i="33" s="1"/>
  <c r="AO51" i="33" a="1"/>
  <c r="AO51" i="33" s="1"/>
  <c r="AP51" i="33" s="1"/>
  <c r="AO48" i="33" a="1"/>
  <c r="AO48" i="33" s="1"/>
  <c r="AP48" i="33" s="1"/>
  <c r="AO47" i="33" a="1"/>
  <c r="AO47" i="33" s="1"/>
  <c r="AP47" i="33" s="1"/>
  <c r="AO46" i="33" a="1"/>
  <c r="AO46" i="33" s="1"/>
  <c r="AP46" i="33" s="1"/>
  <c r="AO45" i="33" a="1"/>
  <c r="AO45" i="33" s="1"/>
  <c r="AP45" i="33" s="1"/>
  <c r="AO43" i="33" a="1"/>
  <c r="AO43" i="33" s="1"/>
  <c r="AP43" i="33" s="1"/>
  <c r="AO42" i="33" a="1"/>
  <c r="AO42" i="33" s="1"/>
  <c r="AP42" i="33" s="1"/>
  <c r="AO40" i="33" a="1"/>
  <c r="AO40" i="33" s="1"/>
  <c r="AP40" i="33" s="1"/>
  <c r="AO39" i="33" a="1"/>
  <c r="AO39" i="33" s="1"/>
  <c r="AP39" i="33" s="1"/>
  <c r="AO36" i="33" a="1"/>
  <c r="AO36" i="33" s="1"/>
  <c r="AP36" i="33" s="1"/>
  <c r="AO35" i="33" a="1"/>
  <c r="AO35" i="33" s="1"/>
  <c r="AP35" i="33" s="1"/>
  <c r="AO34" i="33" a="1"/>
  <c r="AO34" i="33" s="1"/>
  <c r="AP34" i="33" s="1"/>
  <c r="AO33" i="33" a="1"/>
  <c r="AO33" i="33" s="1"/>
  <c r="AP33" i="33" s="1"/>
  <c r="AO31" i="33" a="1"/>
  <c r="AO31" i="33" s="1"/>
  <c r="AP31" i="33" s="1"/>
  <c r="AO30" i="33" a="1"/>
  <c r="AO30" i="33" s="1"/>
  <c r="AP30" i="33" s="1"/>
  <c r="AO28" i="33" a="1"/>
  <c r="AO28" i="33" s="1"/>
  <c r="AP28" i="33" s="1"/>
  <c r="AO27" i="33" a="1"/>
  <c r="AO27" i="33" s="1"/>
  <c r="AP27" i="33" s="1"/>
  <c r="AO24" i="33" a="1"/>
  <c r="AO24" i="33" s="1"/>
  <c r="AP24" i="33" s="1"/>
  <c r="AO23" i="33" a="1"/>
  <c r="AO23" i="33" s="1"/>
  <c r="AP23" i="33" s="1"/>
  <c r="AO22" i="33" a="1"/>
  <c r="AO22" i="33" s="1"/>
  <c r="AP22" i="33" s="1"/>
  <c r="AO21" i="33" a="1"/>
  <c r="AO21" i="33" s="1"/>
  <c r="AP21" i="33" s="1"/>
  <c r="AO19" i="33" a="1"/>
  <c r="AO19" i="33" s="1"/>
  <c r="AP19" i="33" s="1"/>
  <c r="AO18" i="33" a="1"/>
  <c r="AO18" i="33" s="1"/>
  <c r="AP18" i="33" s="1"/>
  <c r="AO17" i="33" a="1"/>
  <c r="AO17" i="33" s="1"/>
  <c r="AP17" i="33" s="1"/>
  <c r="AO16" i="33" a="1"/>
  <c r="AO16" i="33" s="1"/>
  <c r="AP16" i="33" s="1"/>
  <c r="AO15" i="33" a="1"/>
  <c r="AO15" i="33" s="1"/>
  <c r="AP15" i="33" s="1"/>
  <c r="AO12" i="33" a="1"/>
  <c r="AO12" i="33" s="1"/>
  <c r="AP12" i="33" s="1"/>
  <c r="AO11" i="33" a="1"/>
  <c r="AO11" i="33" s="1"/>
  <c r="AP11" i="33" s="1"/>
  <c r="AO10" i="33" a="1"/>
  <c r="AO10" i="33" s="1"/>
  <c r="AP10" i="33" s="1"/>
  <c r="AO9" i="33" a="1"/>
  <c r="AO9" i="33" s="1"/>
  <c r="AP9" i="33" s="1"/>
  <c r="AO8" i="33" a="1"/>
  <c r="AO8" i="33" s="1"/>
  <c r="AP8" i="33" s="1"/>
  <c r="AO7" i="33" a="1"/>
  <c r="AO7" i="33" s="1"/>
  <c r="AP7" i="33" s="1"/>
  <c r="AO6" i="33" a="1"/>
  <c r="AO6" i="33" s="1"/>
  <c r="AP6" i="33" s="1"/>
  <c r="AO5" i="33" a="1"/>
  <c r="AO5" i="33" s="1"/>
  <c r="AP5" i="33" s="1"/>
  <c r="AO4" i="33" a="1"/>
  <c r="AO4" i="33" s="1"/>
  <c r="AP4" i="33" s="1"/>
  <c r="AO3" i="33" a="1"/>
  <c r="AO3" i="33" s="1"/>
  <c r="AP3" i="33" s="1"/>
  <c r="AO2" i="33" a="1"/>
  <c r="AO2" i="33" s="1"/>
  <c r="AP2" i="33" s="1"/>
  <c r="AJ75" i="33"/>
  <c r="AJ74" i="33"/>
  <c r="AJ73" i="33"/>
  <c r="AJ72" i="33"/>
  <c r="AJ71" i="33"/>
  <c r="AJ70" i="33"/>
  <c r="AJ69" i="33"/>
  <c r="AJ68" i="33"/>
  <c r="AJ67" i="33"/>
  <c r="AJ66" i="33"/>
  <c r="AJ65" i="33"/>
  <c r="AJ64" i="33"/>
  <c r="AJ63" i="33"/>
  <c r="AJ62" i="33"/>
  <c r="AJ61" i="33"/>
  <c r="AJ60" i="33"/>
  <c r="AJ59" i="33"/>
  <c r="AJ58" i="33"/>
  <c r="AJ57" i="33"/>
  <c r="AJ56" i="33"/>
  <c r="AJ55" i="33"/>
  <c r="AJ54" i="33"/>
  <c r="AJ53" i="33"/>
  <c r="AJ52" i="33"/>
  <c r="AJ51" i="33"/>
  <c r="AJ50" i="33"/>
  <c r="AJ49" i="33"/>
  <c r="AJ48" i="33"/>
  <c r="AJ47" i="33"/>
  <c r="AJ46" i="33"/>
  <c r="AJ45" i="33"/>
  <c r="AJ44" i="33"/>
  <c r="AJ43" i="33"/>
  <c r="AJ42" i="33"/>
  <c r="AJ41" i="33"/>
  <c r="AJ40" i="33"/>
  <c r="AJ39" i="33"/>
  <c r="AJ38" i="33"/>
  <c r="AJ37" i="33"/>
  <c r="AJ36" i="33"/>
  <c r="AJ35" i="33"/>
  <c r="AJ34" i="33"/>
  <c r="AJ33" i="33"/>
  <c r="AJ32" i="33"/>
  <c r="AJ31" i="33"/>
  <c r="AJ30" i="33"/>
  <c r="AJ29" i="33"/>
  <c r="AJ28" i="33"/>
  <c r="AJ27" i="33"/>
  <c r="AJ26" i="33"/>
  <c r="AJ25" i="33"/>
  <c r="AJ24" i="33"/>
  <c r="AJ23" i="33"/>
  <c r="AJ22" i="33"/>
  <c r="AJ21" i="33"/>
  <c r="AJ20" i="33"/>
  <c r="AJ19" i="33"/>
  <c r="AJ18" i="33"/>
  <c r="AJ17" i="33"/>
  <c r="AJ16" i="33"/>
  <c r="AJ15" i="33"/>
  <c r="AJ14" i="33"/>
  <c r="AJ13" i="33"/>
  <c r="AJ12" i="33"/>
  <c r="AJ11" i="33"/>
  <c r="AJ10" i="33"/>
  <c r="AJ9" i="33"/>
  <c r="AJ8" i="33"/>
  <c r="AJ7" i="33"/>
  <c r="AJ6" i="33"/>
  <c r="AJ5" i="33"/>
  <c r="AJ4" i="33"/>
  <c r="AJ3" i="33"/>
  <c r="AJ2" i="33"/>
  <c r="AD3" i="33"/>
  <c r="AD4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45" i="33"/>
  <c r="AD46" i="33"/>
  <c r="AD47" i="33"/>
  <c r="AD48" i="33"/>
  <c r="AD49" i="33"/>
  <c r="AD50" i="33"/>
  <c r="AD51" i="33"/>
  <c r="AD52" i="33"/>
  <c r="AD53" i="33"/>
  <c r="AD54" i="33"/>
  <c r="AD55" i="33"/>
  <c r="AD56" i="33"/>
  <c r="AD57" i="33"/>
  <c r="AD58" i="33"/>
  <c r="AD59" i="33"/>
  <c r="AD60" i="33"/>
  <c r="AD61" i="33"/>
  <c r="AD62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75" i="33"/>
  <c r="AD2" i="33"/>
  <c r="AG3" i="33"/>
  <c r="AG4" i="33"/>
  <c r="AG5" i="33"/>
  <c r="AG6" i="33"/>
  <c r="AG7" i="33"/>
  <c r="AG8" i="33"/>
  <c r="AG9" i="33"/>
  <c r="AI9" i="33" s="1" a="1"/>
  <c r="AI9" i="33" s="1"/>
  <c r="AG10" i="33"/>
  <c r="AG11" i="33"/>
  <c r="AG12" i="33"/>
  <c r="AI12" i="33" s="1" a="1"/>
  <c r="AI12" i="33" s="1"/>
  <c r="AG13" i="33"/>
  <c r="AI13" i="33" s="1" a="1"/>
  <c r="AI13" i="33" s="1"/>
  <c r="AG14" i="33"/>
  <c r="AI14" i="33" s="1" a="1"/>
  <c r="AI14" i="33" s="1"/>
  <c r="AG15" i="33"/>
  <c r="AI15" i="33" s="1" a="1"/>
  <c r="AI15" i="33" s="1"/>
  <c r="AG16" i="33"/>
  <c r="AG17" i="33"/>
  <c r="AG18" i="33"/>
  <c r="AG19" i="33"/>
  <c r="AG20" i="33"/>
  <c r="AG21" i="33"/>
  <c r="AI21" i="33" s="1" a="1"/>
  <c r="AI21" i="33" s="1"/>
  <c r="AG22" i="33"/>
  <c r="AG23" i="33"/>
  <c r="AG24" i="33"/>
  <c r="AI24" i="33" s="1" a="1"/>
  <c r="AI24" i="33" s="1"/>
  <c r="AG25" i="33"/>
  <c r="AI25" i="33" s="1" a="1"/>
  <c r="AI25" i="33" s="1"/>
  <c r="AG26" i="33"/>
  <c r="AI26" i="33" s="1" a="1"/>
  <c r="AI26" i="33" s="1"/>
  <c r="AG27" i="33"/>
  <c r="AI27" i="33" s="1" a="1"/>
  <c r="AI27" i="33" s="1"/>
  <c r="AG28" i="33"/>
  <c r="AG29" i="33"/>
  <c r="AG30" i="33"/>
  <c r="AG31" i="33"/>
  <c r="AG32" i="33"/>
  <c r="AG33" i="33"/>
  <c r="AG34" i="33"/>
  <c r="AG35" i="33"/>
  <c r="AG36" i="33"/>
  <c r="AG37" i="33"/>
  <c r="AI37" i="33" s="1" a="1"/>
  <c r="AI37" i="33" s="1"/>
  <c r="AG38" i="33"/>
  <c r="AI38" i="33" s="1" a="1"/>
  <c r="AI38" i="33" s="1"/>
  <c r="AG39" i="33"/>
  <c r="AI39" i="33" s="1" a="1"/>
  <c r="AI39" i="33" s="1"/>
  <c r="AG40" i="33"/>
  <c r="AG41" i="33"/>
  <c r="AG42" i="33"/>
  <c r="AG43" i="33"/>
  <c r="AG44" i="33"/>
  <c r="AG45" i="33"/>
  <c r="AI45" i="33" s="1" a="1"/>
  <c r="AI45" i="33" s="1"/>
  <c r="AG46" i="33"/>
  <c r="AG47" i="33"/>
  <c r="AG48" i="33"/>
  <c r="AI48" i="33" s="1" a="1"/>
  <c r="AI48" i="33" s="1"/>
  <c r="AG49" i="33"/>
  <c r="AI49" i="33" s="1" a="1"/>
  <c r="AI49" i="33" s="1"/>
  <c r="AG50" i="33"/>
  <c r="AI50" i="33" s="1" a="1"/>
  <c r="AI50" i="33" s="1"/>
  <c r="AG51" i="33"/>
  <c r="AI51" i="33" s="1" a="1"/>
  <c r="AI51" i="33" s="1"/>
  <c r="AG52" i="33"/>
  <c r="AG53" i="33"/>
  <c r="AG54" i="33"/>
  <c r="AG55" i="33"/>
  <c r="AG56" i="33"/>
  <c r="AG57" i="33"/>
  <c r="AI57" i="33" s="1" a="1"/>
  <c r="AI57" i="33" s="1"/>
  <c r="AG58" i="33"/>
  <c r="AG59" i="33"/>
  <c r="AG60" i="33"/>
  <c r="AI60" i="33" s="1" a="1"/>
  <c r="AI60" i="33" s="1"/>
  <c r="AG61" i="33"/>
  <c r="AI61" i="33" s="1" a="1"/>
  <c r="AI61" i="33" s="1"/>
  <c r="AG62" i="33"/>
  <c r="AI62" i="33" s="1" a="1"/>
  <c r="AI62" i="33" s="1"/>
  <c r="AG63" i="33"/>
  <c r="AG64" i="33"/>
  <c r="AG65" i="33"/>
  <c r="AG66" i="33"/>
  <c r="AG67" i="33"/>
  <c r="AG68" i="33"/>
  <c r="AG69" i="33"/>
  <c r="AI69" i="33" s="1" a="1"/>
  <c r="AI69" i="33" s="1"/>
  <c r="AG70" i="33"/>
  <c r="AI70" i="33" s="1" a="1"/>
  <c r="AI70" i="33" s="1"/>
  <c r="AG71" i="33"/>
  <c r="AI71" i="33" s="1" a="1"/>
  <c r="AI71" i="33" s="1"/>
  <c r="AG72" i="33"/>
  <c r="AI72" i="33" s="1" a="1"/>
  <c r="AI72" i="33" s="1"/>
  <c r="AG73" i="33"/>
  <c r="AI73" i="33" s="1" a="1"/>
  <c r="AI73" i="33" s="1"/>
  <c r="AG74" i="33"/>
  <c r="AI74" i="33" s="1" a="1"/>
  <c r="AI74" i="33" s="1"/>
  <c r="AG75" i="33"/>
  <c r="AI75" i="33" s="1" a="1"/>
  <c r="AI75" i="33" s="1"/>
  <c r="AG2" i="33"/>
  <c r="AI68" i="33" a="1"/>
  <c r="AI68" i="33" s="1"/>
  <c r="AI67" i="33" a="1"/>
  <c r="AI67" i="33" s="1"/>
  <c r="AI66" i="33" a="1"/>
  <c r="AI66" i="33" s="1"/>
  <c r="AI65" i="33" a="1"/>
  <c r="AI65" i="33" s="1"/>
  <c r="AI64" i="33" a="1"/>
  <c r="AI64" i="33" s="1"/>
  <c r="AI63" i="33" a="1"/>
  <c r="AI63" i="33" s="1"/>
  <c r="AI59" i="33" a="1"/>
  <c r="AI59" i="33" s="1"/>
  <c r="AI58" i="33" a="1"/>
  <c r="AI58" i="33" s="1"/>
  <c r="AI56" i="33" a="1"/>
  <c r="AI56" i="33" s="1"/>
  <c r="AI55" i="33" a="1"/>
  <c r="AI55" i="33" s="1"/>
  <c r="AI54" i="33" a="1"/>
  <c r="AI54" i="33" s="1"/>
  <c r="AI53" i="33" a="1"/>
  <c r="AI53" i="33" s="1"/>
  <c r="AI52" i="33" a="1"/>
  <c r="AI52" i="33" s="1"/>
  <c r="AI47" i="33" a="1"/>
  <c r="AI47" i="33" s="1"/>
  <c r="AI46" i="33" a="1"/>
  <c r="AI46" i="33" s="1"/>
  <c r="AI44" i="33" a="1"/>
  <c r="AI44" i="33" s="1"/>
  <c r="AI43" i="33" a="1"/>
  <c r="AI43" i="33" s="1"/>
  <c r="AI42" i="33" a="1"/>
  <c r="AI42" i="33" s="1"/>
  <c r="AI41" i="33" a="1"/>
  <c r="AI41" i="33" s="1"/>
  <c r="AI40" i="33" a="1"/>
  <c r="AI40" i="33" s="1"/>
  <c r="AI36" i="33" a="1"/>
  <c r="AI36" i="33" s="1"/>
  <c r="AI35" i="33" a="1"/>
  <c r="AI35" i="33" s="1"/>
  <c r="AI34" i="33" a="1"/>
  <c r="AI34" i="33" s="1"/>
  <c r="AI33" i="33" a="1"/>
  <c r="AI33" i="33" s="1"/>
  <c r="AI32" i="33" a="1"/>
  <c r="AI32" i="33" s="1"/>
  <c r="AI31" i="33" a="1"/>
  <c r="AI31" i="33" s="1"/>
  <c r="AI30" i="33" a="1"/>
  <c r="AI30" i="33" s="1"/>
  <c r="AI29" i="33" a="1"/>
  <c r="AI29" i="33" s="1"/>
  <c r="AI28" i="33" a="1"/>
  <c r="AI28" i="33" s="1"/>
  <c r="AI23" i="33" a="1"/>
  <c r="AI23" i="33" s="1"/>
  <c r="AI22" i="33" a="1"/>
  <c r="AI22" i="33" s="1"/>
  <c r="AI20" i="33" a="1"/>
  <c r="AI20" i="33" s="1"/>
  <c r="AI19" i="33" a="1"/>
  <c r="AI19" i="33" s="1"/>
  <c r="AI18" i="33" a="1"/>
  <c r="AI18" i="33" s="1"/>
  <c r="AI17" i="33" a="1"/>
  <c r="AI17" i="33" s="1"/>
  <c r="AI16" i="33" a="1"/>
  <c r="AI16" i="33" s="1"/>
  <c r="AI11" i="33" a="1"/>
  <c r="AI11" i="33" s="1"/>
  <c r="AI10" i="33" a="1"/>
  <c r="AI10" i="33" s="1"/>
  <c r="AI8" i="33" a="1"/>
  <c r="AI8" i="33" s="1"/>
  <c r="AI7" i="33" a="1"/>
  <c r="AI7" i="33" s="1"/>
  <c r="AI6" i="33" a="1"/>
  <c r="AI6" i="33" s="1"/>
  <c r="AI5" i="33" a="1"/>
  <c r="AI5" i="33" s="1"/>
  <c r="AI4" i="33" a="1"/>
  <c r="AI4" i="33" s="1"/>
  <c r="AI3" i="33" a="1"/>
  <c r="AI3" i="33" s="1"/>
  <c r="AI2" i="33" a="1"/>
  <c r="AI2" i="33" s="1"/>
  <c r="AC67" i="33" a="1"/>
  <c r="AC67" i="33" s="1"/>
  <c r="AC55" i="33" a="1"/>
  <c r="AC55" i="33" s="1"/>
  <c r="AC50" i="33" a="1"/>
  <c r="AC50" i="33" s="1"/>
  <c r="AC40" i="33" a="1"/>
  <c r="AC40" i="33" s="1"/>
  <c r="AC37" i="33" a="1"/>
  <c r="AC37" i="33" s="1"/>
  <c r="AC36" i="33" a="1"/>
  <c r="AC36" i="33" s="1"/>
  <c r="AC27" i="33" a="1"/>
  <c r="AC27" i="33" s="1"/>
  <c r="AC26" i="33" a="1"/>
  <c r="AC26" i="33" s="1"/>
  <c r="AC25" i="33" a="1"/>
  <c r="AC25" i="33" s="1"/>
  <c r="AC19" i="33" a="1"/>
  <c r="AC19" i="33" s="1"/>
  <c r="AC16" i="33" a="1"/>
  <c r="AC16" i="33" s="1"/>
  <c r="AC15" i="33" a="1"/>
  <c r="AC15" i="33" s="1"/>
  <c r="AC14" i="33" a="1"/>
  <c r="AC14" i="33" s="1"/>
  <c r="AC5" i="33" a="1"/>
  <c r="AC5" i="33" s="1"/>
  <c r="AC4" i="33" a="1"/>
  <c r="AC4" i="33" s="1"/>
  <c r="Z3" i="33"/>
  <c r="AC3" i="33" s="1" a="1"/>
  <c r="AC3" i="33" s="1"/>
  <c r="Z4" i="33"/>
  <c r="Z5" i="33"/>
  <c r="Z6" i="33"/>
  <c r="AC6" i="33" s="1" a="1"/>
  <c r="AC6" i="33" s="1"/>
  <c r="Z7" i="33"/>
  <c r="AC7" i="33" s="1" a="1"/>
  <c r="AC7" i="33" s="1"/>
  <c r="Z8" i="33"/>
  <c r="AC8" i="33" s="1" a="1"/>
  <c r="AC8" i="33" s="1"/>
  <c r="Z9" i="33"/>
  <c r="AC9" i="33" s="1" a="1"/>
  <c r="AC9" i="33" s="1"/>
  <c r="Z10" i="33"/>
  <c r="AC10" i="33" s="1" a="1"/>
  <c r="AC10" i="33" s="1"/>
  <c r="Z11" i="33"/>
  <c r="AC11" i="33" s="1" a="1"/>
  <c r="AC11" i="33" s="1"/>
  <c r="Z12" i="33"/>
  <c r="AC12" i="33" s="1" a="1"/>
  <c r="AC12" i="33" s="1"/>
  <c r="Z13" i="33"/>
  <c r="AC13" i="33" s="1" a="1"/>
  <c r="AC13" i="33" s="1"/>
  <c r="Z14" i="33"/>
  <c r="Z15" i="33"/>
  <c r="Z16" i="33"/>
  <c r="Z17" i="33"/>
  <c r="AC17" i="33" s="1" a="1"/>
  <c r="AC17" i="33" s="1"/>
  <c r="Z18" i="33"/>
  <c r="AC18" i="33" s="1" a="1"/>
  <c r="AC18" i="33" s="1"/>
  <c r="Z19" i="33"/>
  <c r="Z20" i="33"/>
  <c r="AC20" i="33" s="1" a="1"/>
  <c r="AC20" i="33" s="1"/>
  <c r="Z21" i="33"/>
  <c r="AC21" i="33" s="1" a="1"/>
  <c r="AC21" i="33" s="1"/>
  <c r="Z22" i="33"/>
  <c r="AC22" i="33" s="1" a="1"/>
  <c r="AC22" i="33" s="1"/>
  <c r="Z23" i="33"/>
  <c r="AC23" i="33" s="1" a="1"/>
  <c r="AC23" i="33" s="1"/>
  <c r="Z24" i="33"/>
  <c r="AC24" i="33" s="1" a="1"/>
  <c r="AC24" i="33" s="1"/>
  <c r="Z25" i="33"/>
  <c r="Z26" i="33"/>
  <c r="Z27" i="33"/>
  <c r="Z28" i="33"/>
  <c r="AC28" i="33" s="1" a="1"/>
  <c r="AC28" i="33" s="1"/>
  <c r="Z29" i="33"/>
  <c r="Z30" i="33"/>
  <c r="AC30" i="33" s="1" a="1"/>
  <c r="AC30" i="33" s="1"/>
  <c r="Z31" i="33"/>
  <c r="AC31" i="33" s="1" a="1"/>
  <c r="AC31" i="33" s="1"/>
  <c r="Z32" i="33"/>
  <c r="AC32" i="33" s="1" a="1"/>
  <c r="AC32" i="33" s="1"/>
  <c r="Z33" i="33"/>
  <c r="AC33" i="33" s="1" a="1"/>
  <c r="AC33" i="33" s="1"/>
  <c r="Z34" i="33"/>
  <c r="AC34" i="33" s="1" a="1"/>
  <c r="AC34" i="33" s="1"/>
  <c r="Z35" i="33"/>
  <c r="AC35" i="33" s="1" a="1"/>
  <c r="AC35" i="33" s="1"/>
  <c r="Z36" i="33"/>
  <c r="Z37" i="33"/>
  <c r="Z38" i="33"/>
  <c r="AC38" i="33" s="1" a="1"/>
  <c r="AC38" i="33" s="1"/>
  <c r="Z39" i="33"/>
  <c r="AC39" i="33" s="1" a="1"/>
  <c r="AC39" i="33" s="1"/>
  <c r="Z40" i="33"/>
  <c r="Z41" i="33"/>
  <c r="AC41" i="33" s="1" a="1"/>
  <c r="AC41" i="33" s="1"/>
  <c r="Z42" i="33"/>
  <c r="AC42" i="33" s="1" a="1"/>
  <c r="AC42" i="33" s="1"/>
  <c r="Z43" i="33"/>
  <c r="AC43" i="33" s="1" a="1"/>
  <c r="AC43" i="33" s="1"/>
  <c r="Z44" i="33"/>
  <c r="AC44" i="33" s="1" a="1"/>
  <c r="AC44" i="33" s="1"/>
  <c r="Z45" i="33"/>
  <c r="AC45" i="33" s="1" a="1"/>
  <c r="AC45" i="33" s="1"/>
  <c r="Z46" i="33"/>
  <c r="AC46" i="33" s="1" a="1"/>
  <c r="AC46" i="33" s="1"/>
  <c r="Z47" i="33"/>
  <c r="Z48" i="33"/>
  <c r="AC48" i="33" s="1" a="1"/>
  <c r="AC48" i="33" s="1"/>
  <c r="Z49" i="33"/>
  <c r="AC49" i="33" s="1" a="1"/>
  <c r="AC49" i="33" s="1"/>
  <c r="Z50" i="33"/>
  <c r="Z51" i="33"/>
  <c r="AC51" i="33" s="1" a="1"/>
  <c r="AC51" i="33" s="1"/>
  <c r="Z52" i="33"/>
  <c r="AC52" i="33" s="1" a="1"/>
  <c r="AC52" i="33" s="1"/>
  <c r="Z53" i="33"/>
  <c r="AC53" i="33" s="1" a="1"/>
  <c r="AC53" i="33" s="1"/>
  <c r="Z54" i="33"/>
  <c r="AC54" i="33" s="1" a="1"/>
  <c r="AC54" i="33" s="1"/>
  <c r="Z55" i="33"/>
  <c r="Z56" i="33"/>
  <c r="Z57" i="33"/>
  <c r="Z58" i="33"/>
  <c r="AC58" i="33" s="1" a="1"/>
  <c r="AC58" i="33" s="1"/>
  <c r="Z59" i="33"/>
  <c r="AC59" i="33" s="1" a="1"/>
  <c r="AC59" i="33" s="1"/>
  <c r="Z60" i="33"/>
  <c r="AC60" i="33" s="1" a="1"/>
  <c r="AC60" i="33" s="1"/>
  <c r="Z61" i="33"/>
  <c r="AC61" i="33" s="1" a="1"/>
  <c r="AC61" i="33" s="1"/>
  <c r="Z62" i="33"/>
  <c r="AC62" i="33" s="1" a="1"/>
  <c r="AC62" i="33" s="1"/>
  <c r="Z63" i="33"/>
  <c r="AC63" i="33" s="1" a="1"/>
  <c r="AC63" i="33" s="1"/>
  <c r="Z64" i="33"/>
  <c r="AC64" i="33" s="1" a="1"/>
  <c r="AC64" i="33" s="1"/>
  <c r="Z65" i="33"/>
  <c r="Z66" i="33"/>
  <c r="AC66" i="33" s="1" a="1"/>
  <c r="AC66" i="33" s="1"/>
  <c r="Z67" i="33"/>
  <c r="Z68" i="33"/>
  <c r="Z69" i="33"/>
  <c r="AC69" i="33" s="1" a="1"/>
  <c r="AC69" i="33" s="1"/>
  <c r="Z70" i="33"/>
  <c r="AC70" i="33" s="1" a="1"/>
  <c r="AC70" i="33" s="1"/>
  <c r="Z71" i="33"/>
  <c r="AC71" i="33" s="1" a="1"/>
  <c r="AC71" i="33" s="1"/>
  <c r="Z72" i="33"/>
  <c r="AC72" i="33" s="1" a="1"/>
  <c r="AC72" i="33" s="1"/>
  <c r="Z73" i="33"/>
  <c r="AC73" i="33" s="1" a="1"/>
  <c r="AC73" i="33" s="1"/>
  <c r="Z74" i="33"/>
  <c r="AC74" i="33" s="1" a="1"/>
  <c r="AC74" i="33" s="1"/>
  <c r="Z75" i="33"/>
  <c r="AC75" i="33" s="1" a="1"/>
  <c r="AC75" i="33" s="1"/>
  <c r="AA3" i="33"/>
  <c r="AA4" i="33"/>
  <c r="AA5" i="33"/>
  <c r="AA6" i="33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29" i="33"/>
  <c r="AC29" i="33" s="1" a="1"/>
  <c r="AC29" i="33" s="1"/>
  <c r="AA30" i="33"/>
  <c r="AA31" i="33"/>
  <c r="AA32" i="33"/>
  <c r="AA33" i="33"/>
  <c r="AA34" i="33"/>
  <c r="AA35" i="33"/>
  <c r="AA36" i="33"/>
  <c r="AA37" i="33"/>
  <c r="AA38" i="33"/>
  <c r="AA39" i="33"/>
  <c r="AA40" i="33"/>
  <c r="AA41" i="33"/>
  <c r="AA42" i="33"/>
  <c r="AA43" i="33"/>
  <c r="AA44" i="33"/>
  <c r="AA45" i="33"/>
  <c r="AA46" i="33"/>
  <c r="AA47" i="33"/>
  <c r="AC47" i="33" s="1" a="1"/>
  <c r="AC47" i="33" s="1"/>
  <c r="AA48" i="33"/>
  <c r="AA49" i="33"/>
  <c r="AA50" i="33"/>
  <c r="AA51" i="33"/>
  <c r="AA52" i="33"/>
  <c r="AA53" i="33"/>
  <c r="AA54" i="33"/>
  <c r="AA55" i="33"/>
  <c r="AA56" i="33"/>
  <c r="AC56" i="33" s="1" a="1"/>
  <c r="AC56" i="33" s="1"/>
  <c r="AA57" i="33"/>
  <c r="AC57" i="33" s="1" a="1"/>
  <c r="AC57" i="33" s="1"/>
  <c r="AA58" i="33"/>
  <c r="AA59" i="33"/>
  <c r="AA60" i="33"/>
  <c r="AA61" i="33"/>
  <c r="AA62" i="33"/>
  <c r="AA63" i="33"/>
  <c r="AA64" i="33"/>
  <c r="AA65" i="33"/>
  <c r="AC65" i="33" s="1" a="1"/>
  <c r="AC65" i="33" s="1"/>
  <c r="AA66" i="33"/>
  <c r="AA67" i="33"/>
  <c r="AA68" i="33"/>
  <c r="AC68" i="33" s="1" a="1"/>
  <c r="AC68" i="33" s="1"/>
  <c r="AA69" i="33"/>
  <c r="AA70" i="33"/>
  <c r="AA71" i="33"/>
  <c r="AA72" i="33"/>
  <c r="AA73" i="33"/>
  <c r="AA74" i="33"/>
  <c r="AA75" i="33"/>
  <c r="AA2" i="33"/>
  <c r="Z2" i="33"/>
  <c r="AC2" i="33" s="1" a="1"/>
  <c r="AC2" i="33" s="1"/>
  <c r="W3" i="33" a="1"/>
  <c r="W3" i="33" s="1"/>
  <c r="W4" i="33" a="1"/>
  <c r="W4" i="33" s="1"/>
  <c r="W5" i="33" a="1"/>
  <c r="W5" i="33" s="1"/>
  <c r="W6" i="33" a="1"/>
  <c r="W6" i="33" s="1"/>
  <c r="W7" i="33" a="1"/>
  <c r="W7" i="33"/>
  <c r="W8" i="33" a="1"/>
  <c r="W8" i="33" s="1"/>
  <c r="W9" i="33" a="1"/>
  <c r="W9" i="33" s="1"/>
  <c r="W10" i="33" a="1"/>
  <c r="W10" i="33" s="1"/>
  <c r="W11" i="33" a="1"/>
  <c r="W11" i="33" s="1"/>
  <c r="W12" i="33" a="1"/>
  <c r="W12" i="33" s="1"/>
  <c r="W13" i="33" a="1"/>
  <c r="W13" i="33" s="1"/>
  <c r="W14" i="33" a="1"/>
  <c r="W14" i="33" s="1"/>
  <c r="W15" i="33" a="1"/>
  <c r="W15" i="33" s="1"/>
  <c r="W16" i="33" a="1"/>
  <c r="W16" i="33" s="1"/>
  <c r="W17" i="33" a="1"/>
  <c r="W17" i="33" s="1"/>
  <c r="W18" i="33" a="1"/>
  <c r="W18" i="33" s="1"/>
  <c r="W19" i="33" a="1"/>
  <c r="W19" i="33" s="1"/>
  <c r="W20" i="33" a="1"/>
  <c r="W20" i="33" s="1"/>
  <c r="W21" i="33" a="1"/>
  <c r="W21" i="33" s="1"/>
  <c r="W22" i="33" a="1"/>
  <c r="W22" i="33" s="1"/>
  <c r="W23" i="33" a="1"/>
  <c r="W23" i="33" s="1"/>
  <c r="W24" i="33" a="1"/>
  <c r="W24" i="33" s="1"/>
  <c r="W25" i="33" a="1"/>
  <c r="W25" i="33"/>
  <c r="W26" i="33" a="1"/>
  <c r="W26" i="33" s="1"/>
  <c r="W27" i="33" a="1"/>
  <c r="W27" i="33" s="1"/>
  <c r="W28" i="33" a="1"/>
  <c r="W28" i="33" s="1"/>
  <c r="W29" i="33" a="1"/>
  <c r="W29" i="33" s="1"/>
  <c r="W30" i="33" a="1"/>
  <c r="W30" i="33" s="1"/>
  <c r="W31" i="33" a="1"/>
  <c r="W31" i="33" s="1"/>
  <c r="W32" i="33" a="1"/>
  <c r="W32" i="33" s="1"/>
  <c r="W33" i="33" a="1"/>
  <c r="W33" i="33" s="1"/>
  <c r="W34" i="33" a="1"/>
  <c r="W34" i="33" s="1"/>
  <c r="W35" i="33" a="1"/>
  <c r="W35" i="33" s="1"/>
  <c r="W36" i="33" a="1"/>
  <c r="W36" i="33" s="1"/>
  <c r="W37" i="33" a="1"/>
  <c r="W37" i="33" s="1"/>
  <c r="W38" i="33" a="1"/>
  <c r="W38" i="33" s="1"/>
  <c r="W39" i="33" a="1"/>
  <c r="W39" i="33" s="1"/>
  <c r="W40" i="33" a="1"/>
  <c r="W40" i="33" s="1"/>
  <c r="W41" i="33" a="1"/>
  <c r="W41" i="33" s="1"/>
  <c r="W42" i="33" a="1"/>
  <c r="W42" i="33" s="1"/>
  <c r="W43" i="33" a="1"/>
  <c r="W43" i="33" s="1"/>
  <c r="W44" i="33" a="1"/>
  <c r="W44" i="33" s="1"/>
  <c r="W45" i="33" a="1"/>
  <c r="W45" i="33" s="1"/>
  <c r="W46" i="33" a="1"/>
  <c r="W46" i="33" s="1"/>
  <c r="W47" i="33" a="1"/>
  <c r="W47" i="33" s="1"/>
  <c r="W48" i="33" a="1"/>
  <c r="W48" i="33" s="1"/>
  <c r="W49" i="33" a="1"/>
  <c r="W49" i="33"/>
  <c r="W50" i="33" a="1"/>
  <c r="W50" i="33" s="1"/>
  <c r="W51" i="33" a="1"/>
  <c r="W51" i="33" s="1"/>
  <c r="W52" i="33" a="1"/>
  <c r="W52" i="33" s="1"/>
  <c r="W53" i="33" a="1"/>
  <c r="W53" i="33" s="1"/>
  <c r="W54" i="33" a="1"/>
  <c r="W54" i="33" s="1"/>
  <c r="W55" i="33" a="1"/>
  <c r="W55" i="33" s="1"/>
  <c r="W56" i="33" a="1"/>
  <c r="W56" i="33" s="1"/>
  <c r="W57" i="33" a="1"/>
  <c r="W57" i="33" s="1"/>
  <c r="W58" i="33" a="1"/>
  <c r="W58" i="33" s="1"/>
  <c r="W59" i="33" a="1"/>
  <c r="W59" i="33" s="1"/>
  <c r="W60" i="33" a="1"/>
  <c r="W60" i="33" s="1"/>
  <c r="W61" i="33" a="1"/>
  <c r="W61" i="33" s="1"/>
  <c r="W62" i="33" a="1"/>
  <c r="W62" i="33" s="1"/>
  <c r="W63" i="33" a="1"/>
  <c r="W63" i="33" s="1"/>
  <c r="W64" i="33" a="1"/>
  <c r="W64" i="33" s="1"/>
  <c r="W65" i="33" a="1"/>
  <c r="W65" i="33" s="1"/>
  <c r="W66" i="33" a="1"/>
  <c r="W66" i="33" s="1"/>
  <c r="W67" i="33" a="1"/>
  <c r="W67" i="33"/>
  <c r="W68" i="33" a="1"/>
  <c r="W68" i="33" s="1"/>
  <c r="W69" i="33" a="1"/>
  <c r="W69" i="33" s="1"/>
  <c r="W70" i="33" a="1"/>
  <c r="W70" i="33" s="1"/>
  <c r="W71" i="33" a="1"/>
  <c r="W71" i="33" s="1"/>
  <c r="W72" i="33" a="1"/>
  <c r="W72" i="33" s="1"/>
  <c r="W73" i="33" a="1"/>
  <c r="W73" i="33" s="1"/>
  <c r="W74" i="33" a="1"/>
  <c r="W74" i="33" s="1"/>
  <c r="W75" i="33" a="1"/>
  <c r="W75" i="33" s="1"/>
  <c r="W2" i="33" a="1"/>
  <c r="W2" i="33" s="1"/>
  <c r="K12" i="33"/>
  <c r="AS3" i="32"/>
  <c r="AX2" i="32" a="1"/>
  <c r="AX2" i="32" s="1"/>
  <c r="AY2" i="32" s="1"/>
  <c r="AS2" i="32" a="1"/>
  <c r="AS2" i="32" s="1"/>
  <c r="AN12" i="32"/>
  <c r="P3" i="32" a="1"/>
  <c r="P3" i="32" s="1"/>
  <c r="Q3" i="32" s="1"/>
  <c r="P4" i="32" a="1"/>
  <c r="P4" i="32" s="1"/>
  <c r="Q4" i="32" s="1"/>
  <c r="P5" i="32" a="1"/>
  <c r="P5" i="32" s="1"/>
  <c r="Q5" i="32" s="1"/>
  <c r="P6" i="32" a="1"/>
  <c r="P6" i="32" s="1"/>
  <c r="Q6" i="32" s="1"/>
  <c r="P7" i="32" a="1"/>
  <c r="P7" i="32" s="1"/>
  <c r="Q7" i="32" s="1"/>
  <c r="P8" i="32" a="1"/>
  <c r="P8" i="32" s="1"/>
  <c r="Q8" i="32" s="1"/>
  <c r="P9" i="32" a="1"/>
  <c r="P9" i="32" s="1"/>
  <c r="Q9" i="32" s="1"/>
  <c r="P10" i="32" a="1"/>
  <c r="P10" i="32" s="1"/>
  <c r="Q10" i="32" s="1"/>
  <c r="P11" i="32" a="1"/>
  <c r="P11" i="32" s="1"/>
  <c r="Q11" i="32" s="1"/>
  <c r="P12" i="32" a="1"/>
  <c r="P12" i="32"/>
  <c r="Q12" i="32" s="1"/>
  <c r="P13" i="32" a="1"/>
  <c r="P13" i="32" s="1"/>
  <c r="Q13" i="32" s="1"/>
  <c r="P14" i="32" a="1"/>
  <c r="P14" i="32" s="1"/>
  <c r="Q14" i="32" s="1"/>
  <c r="P15" i="32" a="1"/>
  <c r="P15" i="32" s="1"/>
  <c r="Q15" i="32" s="1"/>
  <c r="P16" i="32" a="1"/>
  <c r="P16" i="32" s="1"/>
  <c r="Q16" i="32" s="1"/>
  <c r="P17" i="32" a="1"/>
  <c r="P17" i="32" s="1"/>
  <c r="Q17" i="32" s="1"/>
  <c r="P18" i="32" a="1"/>
  <c r="P18" i="32" s="1"/>
  <c r="Q18" i="32" s="1"/>
  <c r="P19" i="32" a="1"/>
  <c r="P19" i="32" s="1"/>
  <c r="Q19" i="32" s="1"/>
  <c r="P20" i="32" a="1"/>
  <c r="P20" i="32" s="1"/>
  <c r="Q20" i="32" s="1"/>
  <c r="P21" i="32" a="1"/>
  <c r="P21" i="32" s="1"/>
  <c r="Q21" i="32" s="1"/>
  <c r="P22" i="32" a="1"/>
  <c r="P22" i="32" s="1"/>
  <c r="Q22" i="32" s="1"/>
  <c r="P23" i="32" a="1"/>
  <c r="P23" i="32" s="1"/>
  <c r="Q23" i="32" s="1"/>
  <c r="P24" i="32" a="1"/>
  <c r="P24" i="32" s="1"/>
  <c r="Q24" i="32" s="1"/>
  <c r="P25" i="32" a="1"/>
  <c r="P25" i="32" s="1"/>
  <c r="Q25" i="32" s="1"/>
  <c r="P26" i="32" a="1"/>
  <c r="P26" i="32" s="1"/>
  <c r="Q26" i="32" s="1"/>
  <c r="P27" i="32" a="1"/>
  <c r="P27" i="32" s="1"/>
  <c r="Q27" i="32" s="1"/>
  <c r="P28" i="32" a="1"/>
  <c r="P28" i="32" s="1"/>
  <c r="Q28" i="32" s="1"/>
  <c r="P29" i="32" a="1"/>
  <c r="P29" i="32" s="1"/>
  <c r="Q29" i="32" s="1"/>
  <c r="P30" i="32" a="1"/>
  <c r="P30" i="32" s="1"/>
  <c r="Q30" i="32" s="1"/>
  <c r="P31" i="32" a="1"/>
  <c r="P31" i="32" s="1"/>
  <c r="Q31" i="32" s="1"/>
  <c r="P32" i="32" a="1"/>
  <c r="P32" i="32" s="1"/>
  <c r="Q32" i="32" s="1"/>
  <c r="P33" i="32" a="1"/>
  <c r="P33" i="32" s="1"/>
  <c r="Q33" i="32" s="1"/>
  <c r="P34" i="32" a="1"/>
  <c r="P34" i="32" s="1"/>
  <c r="Q34" i="32" s="1"/>
  <c r="P35" i="32" a="1"/>
  <c r="P35" i="32" s="1"/>
  <c r="Q35" i="32" s="1"/>
  <c r="P36" i="32" a="1"/>
  <c r="P36" i="32" s="1"/>
  <c r="Q36" i="32" s="1"/>
  <c r="P37" i="32" a="1"/>
  <c r="P37" i="32" s="1"/>
  <c r="Q37" i="32" s="1"/>
  <c r="P38" i="32" a="1"/>
  <c r="P38" i="32" s="1"/>
  <c r="Q38" i="32" s="1"/>
  <c r="P39" i="32" a="1"/>
  <c r="P39" i="32" s="1"/>
  <c r="Q39" i="32" s="1"/>
  <c r="P40" i="32" a="1"/>
  <c r="P40" i="32" s="1"/>
  <c r="Q40" i="32" s="1"/>
  <c r="P41" i="32" a="1"/>
  <c r="P41" i="32" s="1"/>
  <c r="Q41" i="32" s="1"/>
  <c r="P42" i="32" a="1"/>
  <c r="P42" i="32" s="1"/>
  <c r="Q42" i="32" s="1"/>
  <c r="P43" i="32" a="1"/>
  <c r="P43" i="32" s="1"/>
  <c r="Q43" i="32" s="1"/>
  <c r="P44" i="32" a="1"/>
  <c r="P44" i="32" s="1"/>
  <c r="Q44" i="32" s="1"/>
  <c r="P45" i="32" a="1"/>
  <c r="P45" i="32" s="1"/>
  <c r="Q45" i="32" s="1"/>
  <c r="P46" i="32" a="1"/>
  <c r="P46" i="32" s="1"/>
  <c r="Q46" i="32" s="1"/>
  <c r="P47" i="32" a="1"/>
  <c r="P47" i="32"/>
  <c r="Q47" i="32" s="1"/>
  <c r="P48" i="32" a="1"/>
  <c r="P48" i="32" s="1"/>
  <c r="Q48" i="32" s="1"/>
  <c r="P49" i="32" a="1"/>
  <c r="P49" i="32" s="1"/>
  <c r="Q49" i="32" s="1"/>
  <c r="P50" i="32" a="1"/>
  <c r="P50" i="32" s="1"/>
  <c r="Q50" i="32" s="1"/>
  <c r="P51" i="32" a="1"/>
  <c r="P51" i="32" s="1"/>
  <c r="Q51" i="32" s="1"/>
  <c r="P52" i="32" a="1"/>
  <c r="P52" i="32" s="1"/>
  <c r="Q52" i="32" s="1"/>
  <c r="P53" i="32" a="1"/>
  <c r="P53" i="32" s="1"/>
  <c r="Q53" i="32" s="1"/>
  <c r="P54" i="32" a="1"/>
  <c r="P54" i="32" s="1"/>
  <c r="Q54" i="32" s="1"/>
  <c r="P55" i="32" a="1"/>
  <c r="P55" i="32" s="1"/>
  <c r="Q55" i="32" s="1"/>
  <c r="P56" i="32" a="1"/>
  <c r="P56" i="32" s="1"/>
  <c r="Q56" i="32" s="1"/>
  <c r="P57" i="32" a="1"/>
  <c r="P57" i="32" s="1"/>
  <c r="Q57" i="32" s="1"/>
  <c r="P58" i="32" a="1"/>
  <c r="P58" i="32" s="1"/>
  <c r="Q58" i="32" s="1"/>
  <c r="P59" i="32" a="1"/>
  <c r="P59" i="32" s="1"/>
  <c r="Q59" i="32" s="1"/>
  <c r="P60" i="32" a="1"/>
  <c r="P60" i="32" s="1"/>
  <c r="Q60" i="32" s="1"/>
  <c r="P61" i="32" a="1"/>
  <c r="P61" i="32" s="1"/>
  <c r="Q61" i="32" s="1"/>
  <c r="P62" i="32" a="1"/>
  <c r="P62" i="32" s="1"/>
  <c r="Q62" i="32" s="1"/>
  <c r="P63" i="32" a="1"/>
  <c r="P63" i="32" s="1"/>
  <c r="Q63" i="32" s="1"/>
  <c r="P64" i="32" a="1"/>
  <c r="P64" i="32" s="1"/>
  <c r="Q64" i="32" s="1"/>
  <c r="P65" i="32" a="1"/>
  <c r="P65" i="32" s="1"/>
  <c r="Q65" i="32" s="1"/>
  <c r="P66" i="32" a="1"/>
  <c r="P66" i="32" s="1"/>
  <c r="Q66" i="32" s="1"/>
  <c r="P67" i="32" a="1"/>
  <c r="P67" i="32" s="1"/>
  <c r="Q67" i="32" s="1"/>
  <c r="P68" i="32" a="1"/>
  <c r="P68" i="32" s="1"/>
  <c r="Q68" i="32" s="1"/>
  <c r="P69" i="32" a="1"/>
  <c r="P69" i="32" s="1"/>
  <c r="Q69" i="32" s="1"/>
  <c r="P70" i="32" a="1"/>
  <c r="P70" i="32"/>
  <c r="Q70" i="32" s="1"/>
  <c r="P71" i="32" a="1"/>
  <c r="P71" i="32" s="1"/>
  <c r="Q71" i="32" s="1"/>
  <c r="P72" i="32" a="1"/>
  <c r="P72" i="32" s="1"/>
  <c r="Q72" i="32" s="1"/>
  <c r="P73" i="32" a="1"/>
  <c r="P73" i="32" s="1"/>
  <c r="Q73" i="32" s="1"/>
  <c r="P74" i="32" a="1"/>
  <c r="P74" i="32" s="1"/>
  <c r="Q74" i="32" s="1"/>
  <c r="P75" i="32" a="1"/>
  <c r="P75" i="32" s="1"/>
  <c r="Q75" i="32" s="1"/>
  <c r="P76" i="32" a="1"/>
  <c r="P76" i="32" s="1"/>
  <c r="Q76" i="32" s="1"/>
  <c r="P77" i="32" a="1"/>
  <c r="P77" i="32" s="1"/>
  <c r="Q77" i="32" s="1"/>
  <c r="P78" i="32" a="1"/>
  <c r="P78" i="32" s="1"/>
  <c r="Q78" i="32" s="1"/>
  <c r="P2" i="32" a="1"/>
  <c r="P2" i="32" s="1"/>
  <c r="Q2" i="32" s="1"/>
  <c r="AO69" i="33" l="1" a="1"/>
  <c r="AO69" i="33" s="1"/>
  <c r="AP69" i="33" s="1"/>
  <c r="AO73" i="33" a="1"/>
  <c r="AO73" i="33" s="1"/>
  <c r="AP73" i="33" s="1"/>
  <c r="AO61" i="33" a="1"/>
  <c r="AO61" i="33" s="1"/>
  <c r="AP61" i="33" s="1"/>
  <c r="AO74" i="33" a="1"/>
  <c r="AO74" i="33" s="1"/>
  <c r="AP74" i="33" s="1"/>
  <c r="BP86" i="28" l="1" a="1"/>
  <c r="BP88" i="28" s="1"/>
  <c r="BP80" i="28" a="1"/>
  <c r="BQ84" i="28" s="1"/>
  <c r="BJ86" i="28" a="1"/>
  <c r="BJ88" i="28" s="1"/>
  <c r="BJ80" i="28" a="1"/>
  <c r="BK84" i="28" s="1"/>
  <c r="BB92" i="28"/>
  <c r="BE92" i="28"/>
  <c r="BD86" i="28" a="1"/>
  <c r="BD89" i="28" s="1"/>
  <c r="BD80" i="28" a="1"/>
  <c r="BD81" i="28" s="1"/>
  <c r="AR80" i="28" a="1"/>
  <c r="AR80" i="28" s="1"/>
  <c r="BA3" i="28"/>
  <c r="BA4" i="28"/>
  <c r="BA5" i="28"/>
  <c r="BA6" i="28"/>
  <c r="BA7" i="28"/>
  <c r="BA8" i="28"/>
  <c r="BA9" i="28"/>
  <c r="BA10" i="28"/>
  <c r="BA11" i="28"/>
  <c r="BA12" i="28"/>
  <c r="BA13" i="28"/>
  <c r="BA14" i="28"/>
  <c r="BA15" i="28"/>
  <c r="BA16" i="28"/>
  <c r="BA17" i="28"/>
  <c r="BA18" i="28"/>
  <c r="BA19" i="28"/>
  <c r="BA20" i="28"/>
  <c r="BA21" i="28"/>
  <c r="BA22" i="28"/>
  <c r="BA23" i="28"/>
  <c r="BA24" i="28"/>
  <c r="BA25" i="28"/>
  <c r="BA26" i="28"/>
  <c r="BA27" i="28"/>
  <c r="BA28" i="28"/>
  <c r="BA29" i="28"/>
  <c r="BA30" i="28"/>
  <c r="BA31" i="28"/>
  <c r="BA32" i="28"/>
  <c r="BA33" i="28"/>
  <c r="BA34" i="28"/>
  <c r="BA35" i="28"/>
  <c r="BA36" i="28"/>
  <c r="BA37" i="28"/>
  <c r="BA38" i="28"/>
  <c r="BA39" i="28"/>
  <c r="BA40" i="28"/>
  <c r="BA41" i="28"/>
  <c r="BA42" i="28"/>
  <c r="BA43" i="28"/>
  <c r="BA44" i="28"/>
  <c r="BA45" i="28"/>
  <c r="BA46" i="28"/>
  <c r="BA47" i="28"/>
  <c r="BA48" i="28"/>
  <c r="BA49" i="28"/>
  <c r="BA50" i="28"/>
  <c r="BA51" i="28"/>
  <c r="BA52" i="28"/>
  <c r="BA53" i="28"/>
  <c r="BA54" i="28"/>
  <c r="BA55" i="28"/>
  <c r="BA56" i="28"/>
  <c r="BA57" i="28"/>
  <c r="BA58" i="28"/>
  <c r="BA59" i="28"/>
  <c r="BA60" i="28"/>
  <c r="BA61" i="28"/>
  <c r="BA62" i="28"/>
  <c r="BA63" i="28"/>
  <c r="BA64" i="28"/>
  <c r="BA65" i="28"/>
  <c r="BA66" i="28"/>
  <c r="BA67" i="28"/>
  <c r="BA68" i="28"/>
  <c r="BA69" i="28"/>
  <c r="BA70" i="28"/>
  <c r="BA71" i="28"/>
  <c r="BA72" i="28"/>
  <c r="BA73" i="28"/>
  <c r="BA74" i="28"/>
  <c r="BA75" i="28"/>
  <c r="BA76" i="28"/>
  <c r="BA77" i="28"/>
  <c r="BA78" i="28"/>
  <c r="BA2" i="28"/>
  <c r="AW2" i="28"/>
  <c r="AZ3" i="28"/>
  <c r="AZ4" i="28"/>
  <c r="AZ5" i="28"/>
  <c r="AZ6" i="28"/>
  <c r="AZ7" i="28"/>
  <c r="AZ8" i="28"/>
  <c r="AZ9" i="28"/>
  <c r="AZ10" i="28"/>
  <c r="AZ11" i="28"/>
  <c r="AZ12" i="28"/>
  <c r="AZ13" i="28"/>
  <c r="AZ14" i="28"/>
  <c r="AZ15" i="28"/>
  <c r="AZ16" i="28"/>
  <c r="AZ17" i="28"/>
  <c r="AZ18" i="28"/>
  <c r="AZ19" i="28"/>
  <c r="AZ20" i="28"/>
  <c r="AZ21" i="28"/>
  <c r="AZ22" i="28"/>
  <c r="AZ23" i="28"/>
  <c r="AZ24" i="28"/>
  <c r="AZ25" i="28"/>
  <c r="AZ26" i="28"/>
  <c r="AZ27" i="28"/>
  <c r="AZ28" i="28"/>
  <c r="AZ29" i="28"/>
  <c r="AZ30" i="28"/>
  <c r="AZ31" i="28"/>
  <c r="AZ32" i="28"/>
  <c r="AZ33" i="28"/>
  <c r="AZ34" i="28"/>
  <c r="AZ35" i="28"/>
  <c r="AZ36" i="28"/>
  <c r="AZ37" i="28"/>
  <c r="AZ38" i="28"/>
  <c r="AZ39" i="28"/>
  <c r="AZ40" i="28"/>
  <c r="AZ41" i="28"/>
  <c r="AZ42" i="28"/>
  <c r="AZ43" i="28"/>
  <c r="AZ44" i="28"/>
  <c r="AZ45" i="28"/>
  <c r="AZ46" i="28"/>
  <c r="AZ47" i="28"/>
  <c r="AZ48" i="28"/>
  <c r="AZ49" i="28"/>
  <c r="AZ50" i="28"/>
  <c r="AZ51" i="28"/>
  <c r="AZ52" i="28"/>
  <c r="AZ53" i="28"/>
  <c r="AZ54" i="28"/>
  <c r="AZ55" i="28"/>
  <c r="AZ56" i="28"/>
  <c r="AZ57" i="28"/>
  <c r="AZ58" i="28"/>
  <c r="AZ59" i="28"/>
  <c r="AZ60" i="28"/>
  <c r="AZ61" i="28"/>
  <c r="AZ62" i="28"/>
  <c r="AZ63" i="28"/>
  <c r="AZ64" i="28"/>
  <c r="AZ65" i="28"/>
  <c r="AZ66" i="28"/>
  <c r="AZ67" i="28"/>
  <c r="AZ68" i="28"/>
  <c r="AZ69" i="28"/>
  <c r="AZ70" i="28"/>
  <c r="AZ71" i="28"/>
  <c r="AZ72" i="28"/>
  <c r="AZ73" i="28"/>
  <c r="AZ74" i="28"/>
  <c r="AZ75" i="28"/>
  <c r="AZ76" i="28"/>
  <c r="AZ77" i="28"/>
  <c r="AZ78" i="28"/>
  <c r="AZ2" i="28"/>
  <c r="AW3" i="28"/>
  <c r="AW4" i="28"/>
  <c r="AW5" i="28"/>
  <c r="AW6" i="28"/>
  <c r="AW7" i="28"/>
  <c r="AW8" i="28"/>
  <c r="AW9" i="28"/>
  <c r="AW10" i="28"/>
  <c r="AW11" i="28"/>
  <c r="AW12" i="28"/>
  <c r="AW13" i="28"/>
  <c r="AW14" i="28"/>
  <c r="AW15" i="28"/>
  <c r="AW16" i="28"/>
  <c r="AW17" i="28"/>
  <c r="AW18" i="28"/>
  <c r="AW19" i="28"/>
  <c r="AW20" i="28"/>
  <c r="AW21" i="28"/>
  <c r="AW22" i="28"/>
  <c r="AW23" i="28"/>
  <c r="AW24" i="28"/>
  <c r="AW25" i="28"/>
  <c r="AW26" i="28"/>
  <c r="AW27" i="28"/>
  <c r="AW28" i="28"/>
  <c r="AW29" i="28"/>
  <c r="AW30" i="28"/>
  <c r="AW31" i="28"/>
  <c r="AW32" i="28"/>
  <c r="AW33" i="28"/>
  <c r="AW34" i="28"/>
  <c r="AW35" i="28"/>
  <c r="AW36" i="28"/>
  <c r="AW37" i="28"/>
  <c r="AW38" i="28"/>
  <c r="AW39" i="28"/>
  <c r="AW40" i="28"/>
  <c r="AW41" i="28"/>
  <c r="AW42" i="28"/>
  <c r="AW43" i="28"/>
  <c r="AW44" i="28"/>
  <c r="AW45" i="28"/>
  <c r="AW46" i="28"/>
  <c r="AW47" i="28"/>
  <c r="AW48" i="28"/>
  <c r="AW49" i="28"/>
  <c r="AW50" i="28"/>
  <c r="AW51" i="28"/>
  <c r="AW52" i="28"/>
  <c r="AW53" i="28"/>
  <c r="AW54" i="28"/>
  <c r="AW55" i="28"/>
  <c r="AW56" i="28"/>
  <c r="AW57" i="28"/>
  <c r="AW58" i="28"/>
  <c r="AW59" i="28"/>
  <c r="AW60" i="28"/>
  <c r="AW61" i="28"/>
  <c r="AW62" i="28"/>
  <c r="AW63" i="28"/>
  <c r="AW64" i="28"/>
  <c r="AW65" i="28"/>
  <c r="AW66" i="28"/>
  <c r="AW67" i="28"/>
  <c r="AW68" i="28"/>
  <c r="AW69" i="28"/>
  <c r="AW70" i="28"/>
  <c r="AW71" i="28"/>
  <c r="AW72" i="28"/>
  <c r="AW73" i="28"/>
  <c r="AW74" i="28"/>
  <c r="AW75" i="28"/>
  <c r="AW76" i="28"/>
  <c r="AW77" i="28"/>
  <c r="AW78" i="28"/>
  <c r="AY78" i="28"/>
  <c r="AY77" i="28"/>
  <c r="AY76" i="28"/>
  <c r="AY75" i="28"/>
  <c r="AY74" i="28"/>
  <c r="AY73" i="28"/>
  <c r="AY72" i="28"/>
  <c r="AY71" i="28"/>
  <c r="AY70" i="28"/>
  <c r="AY69" i="28"/>
  <c r="AY68" i="28"/>
  <c r="AY67" i="28"/>
  <c r="AY66" i="28"/>
  <c r="AY65" i="28"/>
  <c r="AY64" i="28"/>
  <c r="AY63" i="28"/>
  <c r="AY62" i="28"/>
  <c r="AY61" i="28"/>
  <c r="AY60" i="28"/>
  <c r="AY59" i="28"/>
  <c r="AY58" i="28"/>
  <c r="AY57" i="28"/>
  <c r="AY56" i="28"/>
  <c r="AY55" i="28"/>
  <c r="AY54" i="28"/>
  <c r="AY53" i="28"/>
  <c r="AY52" i="28"/>
  <c r="AY51" i="28"/>
  <c r="AY50" i="28"/>
  <c r="AY49" i="28"/>
  <c r="AY48" i="28"/>
  <c r="AY47" i="28"/>
  <c r="AY46" i="28"/>
  <c r="AY45" i="28"/>
  <c r="AY44" i="28"/>
  <c r="AY43" i="28"/>
  <c r="AY42" i="28"/>
  <c r="AY41" i="28"/>
  <c r="AY40" i="28"/>
  <c r="AY39" i="28"/>
  <c r="AY38" i="28"/>
  <c r="AY37" i="28"/>
  <c r="AY36" i="28"/>
  <c r="AY35" i="28"/>
  <c r="AY34" i="28"/>
  <c r="AY33" i="28"/>
  <c r="AY32" i="28"/>
  <c r="AY31" i="28"/>
  <c r="AY30" i="28"/>
  <c r="AY29" i="28"/>
  <c r="AY28" i="28"/>
  <c r="AY27" i="28"/>
  <c r="AY26" i="28"/>
  <c r="AY25" i="28"/>
  <c r="AY24" i="28"/>
  <c r="AY23" i="28"/>
  <c r="AY22" i="28"/>
  <c r="AY21" i="28"/>
  <c r="AY20" i="28"/>
  <c r="AY19" i="28"/>
  <c r="AY18" i="28"/>
  <c r="AY17" i="28"/>
  <c r="AY16" i="28"/>
  <c r="AY15" i="28"/>
  <c r="AY14" i="28"/>
  <c r="AY13" i="28"/>
  <c r="AY12" i="28"/>
  <c r="AY11" i="28"/>
  <c r="AY10" i="28"/>
  <c r="AY9" i="28"/>
  <c r="AY8" i="28"/>
  <c r="AY7" i="28"/>
  <c r="AY6" i="28"/>
  <c r="AY5" i="28"/>
  <c r="AY4" i="28"/>
  <c r="AY3" i="28"/>
  <c r="AY2" i="28"/>
  <c r="AV78" i="28"/>
  <c r="AV77" i="28"/>
  <c r="AV76" i="28"/>
  <c r="AV75" i="28"/>
  <c r="AV74" i="28"/>
  <c r="AV73" i="28"/>
  <c r="AV72" i="28"/>
  <c r="AV71" i="28"/>
  <c r="AV70" i="28"/>
  <c r="AV69" i="28"/>
  <c r="AV68" i="28"/>
  <c r="AV67" i="28"/>
  <c r="AV66" i="28"/>
  <c r="AV65" i="28"/>
  <c r="AV64" i="28"/>
  <c r="AV63" i="28"/>
  <c r="AV62" i="28"/>
  <c r="AV61" i="28"/>
  <c r="AV60" i="28"/>
  <c r="AV59" i="28"/>
  <c r="AV58" i="28"/>
  <c r="AV57" i="28"/>
  <c r="AV56" i="28"/>
  <c r="AV55" i="28"/>
  <c r="AV54" i="28"/>
  <c r="AV53" i="28"/>
  <c r="AV52" i="28"/>
  <c r="AV51" i="28"/>
  <c r="AV50" i="28"/>
  <c r="AV49" i="28"/>
  <c r="AV48" i="28"/>
  <c r="AV47" i="28"/>
  <c r="AV46" i="28"/>
  <c r="AV45" i="28"/>
  <c r="AV44" i="28"/>
  <c r="AV43" i="28"/>
  <c r="AV42" i="28"/>
  <c r="AV41" i="28"/>
  <c r="AV40" i="28"/>
  <c r="AV39" i="28"/>
  <c r="AV38" i="28"/>
  <c r="AV37" i="28"/>
  <c r="AV36" i="28"/>
  <c r="AV35" i="28"/>
  <c r="AV34" i="28"/>
  <c r="AV33" i="28"/>
  <c r="AV32" i="28"/>
  <c r="AV31" i="28"/>
  <c r="AV30" i="28"/>
  <c r="AV29" i="28"/>
  <c r="AV28" i="28"/>
  <c r="AV27" i="28"/>
  <c r="AV26" i="28"/>
  <c r="AV25" i="28"/>
  <c r="AV24" i="28"/>
  <c r="AV23" i="28"/>
  <c r="AV22" i="28"/>
  <c r="AV21" i="28"/>
  <c r="AV20" i="28"/>
  <c r="AV19" i="28"/>
  <c r="AV18" i="28"/>
  <c r="AV17" i="28"/>
  <c r="AV16" i="28"/>
  <c r="AV15" i="28"/>
  <c r="AV14" i="28"/>
  <c r="AV13" i="28"/>
  <c r="AV12" i="28"/>
  <c r="AV11" i="28"/>
  <c r="AV10" i="28"/>
  <c r="AV9" i="28"/>
  <c r="AV8" i="28"/>
  <c r="AV7" i="28"/>
  <c r="AV6" i="28"/>
  <c r="AV5" i="28"/>
  <c r="AV4" i="28"/>
  <c r="AV3" i="28"/>
  <c r="AV2" i="28"/>
  <c r="AT3" i="28"/>
  <c r="AT4" i="28"/>
  <c r="AT5" i="28"/>
  <c r="AT6" i="28"/>
  <c r="AT7" i="28"/>
  <c r="AT8" i="28"/>
  <c r="AT9" i="28"/>
  <c r="AT10" i="28"/>
  <c r="AT11" i="28"/>
  <c r="AT12" i="28"/>
  <c r="AT13" i="28"/>
  <c r="AT14" i="28"/>
  <c r="AT15" i="28"/>
  <c r="AT16" i="28"/>
  <c r="AT17" i="28"/>
  <c r="AT18" i="28"/>
  <c r="AT19" i="28"/>
  <c r="AT20" i="28"/>
  <c r="AT21" i="28"/>
  <c r="AT22" i="28"/>
  <c r="AT23" i="28"/>
  <c r="AT24" i="28"/>
  <c r="AT25" i="28"/>
  <c r="AT26" i="28"/>
  <c r="AT27" i="28"/>
  <c r="AT28" i="28"/>
  <c r="AT29" i="28"/>
  <c r="AT30" i="28"/>
  <c r="AT31" i="28"/>
  <c r="AT32" i="28"/>
  <c r="AT33" i="28"/>
  <c r="AT34" i="28"/>
  <c r="AT35" i="28"/>
  <c r="AT36" i="28"/>
  <c r="AT37" i="28"/>
  <c r="AT38" i="28"/>
  <c r="AT39" i="28"/>
  <c r="AT40" i="28"/>
  <c r="AT41" i="28"/>
  <c r="AT42" i="28"/>
  <c r="AT43" i="28"/>
  <c r="AT44" i="28"/>
  <c r="AT45" i="28"/>
  <c r="AT46" i="28"/>
  <c r="AT47" i="28"/>
  <c r="AT48" i="28"/>
  <c r="AT49" i="28"/>
  <c r="AT50" i="28"/>
  <c r="AT51" i="28"/>
  <c r="AT52" i="28"/>
  <c r="AT53" i="28"/>
  <c r="AT54" i="28"/>
  <c r="AT55" i="28"/>
  <c r="AT56" i="28"/>
  <c r="AT57" i="28"/>
  <c r="AT58" i="28"/>
  <c r="AT59" i="28"/>
  <c r="AT60" i="28"/>
  <c r="AT61" i="28"/>
  <c r="AT62" i="28"/>
  <c r="AT63" i="28"/>
  <c r="AT64" i="28"/>
  <c r="AT65" i="28"/>
  <c r="AT66" i="28"/>
  <c r="AT67" i="28"/>
  <c r="AT68" i="28"/>
  <c r="AT69" i="28"/>
  <c r="AT70" i="28"/>
  <c r="AT71" i="28"/>
  <c r="AT72" i="28"/>
  <c r="AT73" i="28"/>
  <c r="AT74" i="28"/>
  <c r="AT75" i="28"/>
  <c r="AT76" i="28"/>
  <c r="AT77" i="28"/>
  <c r="AT78" i="28"/>
  <c r="AT2" i="28"/>
  <c r="AR3" i="28"/>
  <c r="AR4" i="28"/>
  <c r="AR5" i="28"/>
  <c r="AR6" i="28"/>
  <c r="AR7" i="28"/>
  <c r="AR8" i="28"/>
  <c r="AR9" i="28"/>
  <c r="AR10" i="28"/>
  <c r="AR11" i="28"/>
  <c r="AR12" i="28"/>
  <c r="AR13" i="28"/>
  <c r="AR14" i="28"/>
  <c r="AR15" i="28"/>
  <c r="AR16" i="28"/>
  <c r="AR17" i="28"/>
  <c r="AR18" i="28"/>
  <c r="AR19" i="28"/>
  <c r="AR20" i="28"/>
  <c r="AR21" i="28"/>
  <c r="AR22" i="28"/>
  <c r="AR23" i="28"/>
  <c r="AR24" i="28"/>
  <c r="AR25" i="28"/>
  <c r="AR26" i="28"/>
  <c r="AR27" i="28"/>
  <c r="AR28" i="28"/>
  <c r="AR29" i="28"/>
  <c r="AR30" i="28"/>
  <c r="AR31" i="28"/>
  <c r="AR32" i="28"/>
  <c r="AR33" i="28"/>
  <c r="AR34" i="28"/>
  <c r="AR35" i="28"/>
  <c r="AR36" i="28"/>
  <c r="AR37" i="28"/>
  <c r="AR38" i="28"/>
  <c r="AR39" i="28"/>
  <c r="AR40" i="28"/>
  <c r="AR41" i="28"/>
  <c r="AR42" i="28"/>
  <c r="AR43" i="28"/>
  <c r="AR44" i="28"/>
  <c r="AR45" i="28"/>
  <c r="AR46" i="28"/>
  <c r="AR47" i="28"/>
  <c r="AR48" i="28"/>
  <c r="AR49" i="28"/>
  <c r="AR50" i="28"/>
  <c r="AR51" i="28"/>
  <c r="AR52" i="28"/>
  <c r="AR53" i="28"/>
  <c r="AR54" i="28"/>
  <c r="AR55" i="28"/>
  <c r="AR56" i="28"/>
  <c r="AR57" i="28"/>
  <c r="AR58" i="28"/>
  <c r="AR59" i="28"/>
  <c r="AR60" i="28"/>
  <c r="AR61" i="28"/>
  <c r="AR62" i="28"/>
  <c r="AR63" i="28"/>
  <c r="AR64" i="28"/>
  <c r="AR65" i="28"/>
  <c r="AR66" i="28"/>
  <c r="AR67" i="28"/>
  <c r="AR68" i="28"/>
  <c r="AR69" i="28"/>
  <c r="AR70" i="28"/>
  <c r="AR71" i="28"/>
  <c r="AR72" i="28"/>
  <c r="AR73" i="28"/>
  <c r="AR74" i="28"/>
  <c r="AR75" i="28"/>
  <c r="AR76" i="28"/>
  <c r="AR77" i="28"/>
  <c r="AR78" i="28"/>
  <c r="AR2" i="28"/>
  <c r="AQ78" i="28"/>
  <c r="AQ77" i="28"/>
  <c r="AQ76" i="28"/>
  <c r="AQ75" i="28"/>
  <c r="AQ74" i="28"/>
  <c r="AQ73" i="28"/>
  <c r="AQ72" i="28"/>
  <c r="AQ71" i="28"/>
  <c r="AQ70" i="28"/>
  <c r="AQ69" i="28"/>
  <c r="AQ68" i="28"/>
  <c r="AQ67" i="28"/>
  <c r="AQ66" i="28"/>
  <c r="AQ65" i="28"/>
  <c r="AQ64" i="28"/>
  <c r="AQ63" i="28"/>
  <c r="AQ62" i="28"/>
  <c r="AQ61" i="28"/>
  <c r="AQ60" i="28"/>
  <c r="AQ59" i="28"/>
  <c r="AQ58" i="28"/>
  <c r="AQ57" i="28"/>
  <c r="AQ56" i="28"/>
  <c r="AQ55" i="28"/>
  <c r="AQ54" i="28"/>
  <c r="AQ53" i="28"/>
  <c r="AQ52" i="28"/>
  <c r="AQ51" i="28"/>
  <c r="AQ50" i="28"/>
  <c r="AQ49" i="28"/>
  <c r="AQ48" i="28"/>
  <c r="AQ47" i="28"/>
  <c r="AQ46" i="28"/>
  <c r="AQ45" i="28"/>
  <c r="AQ44" i="28"/>
  <c r="AQ43" i="28"/>
  <c r="AQ42" i="28"/>
  <c r="AQ41" i="28"/>
  <c r="AQ40" i="28"/>
  <c r="AQ39" i="28"/>
  <c r="AQ38" i="28"/>
  <c r="AQ37" i="28"/>
  <c r="AQ36" i="28"/>
  <c r="AQ35" i="28"/>
  <c r="AQ34" i="28"/>
  <c r="AQ33" i="28"/>
  <c r="AQ32" i="28"/>
  <c r="AQ31" i="28"/>
  <c r="AQ30" i="28"/>
  <c r="AQ29" i="28"/>
  <c r="AQ28" i="28"/>
  <c r="AQ27" i="28"/>
  <c r="AQ26" i="28"/>
  <c r="AQ25" i="28"/>
  <c r="AQ24" i="28"/>
  <c r="AQ23" i="28"/>
  <c r="AQ22" i="28"/>
  <c r="AQ21" i="28"/>
  <c r="AQ20" i="28"/>
  <c r="AQ19" i="28"/>
  <c r="AQ18" i="28"/>
  <c r="AQ17" i="28"/>
  <c r="AQ16" i="28"/>
  <c r="AQ15" i="28"/>
  <c r="AQ14" i="28"/>
  <c r="AQ13" i="28"/>
  <c r="AQ12" i="28"/>
  <c r="AQ11" i="28"/>
  <c r="AQ10" i="28"/>
  <c r="AQ9" i="28"/>
  <c r="AQ8" i="28"/>
  <c r="AQ7" i="28"/>
  <c r="AQ6" i="28"/>
  <c r="AQ5" i="28"/>
  <c r="AQ4" i="28"/>
  <c r="AQ3" i="28"/>
  <c r="AQ2" i="28"/>
  <c r="AN5" i="28"/>
  <c r="AJ5" i="28"/>
  <c r="AF5" i="28"/>
  <c r="AN4" i="28"/>
  <c r="AJ4" i="28"/>
  <c r="AF4" i="28"/>
  <c r="AN2" i="28" a="1"/>
  <c r="AN2" i="28" s="1"/>
  <c r="AJ2" i="28" a="1"/>
  <c r="AJ2" i="28" s="1"/>
  <c r="AF2" i="28" a="1"/>
  <c r="AF2" i="28" s="1"/>
  <c r="AE2" i="28" a="1"/>
  <c r="AE2" i="28" s="1"/>
  <c r="AD2" i="28" a="1"/>
  <c r="AD2" i="28" s="1"/>
  <c r="P3" i="28" a="1"/>
  <c r="P3" i="28" s="1"/>
  <c r="Q3" i="28" s="1"/>
  <c r="P4" i="28" a="1"/>
  <c r="P4" i="28" s="1"/>
  <c r="Q4" i="28" s="1"/>
  <c r="P5" i="28" a="1"/>
  <c r="P5" i="28" s="1"/>
  <c r="Q5" i="28" s="1"/>
  <c r="P6" i="28" a="1"/>
  <c r="P6" i="28" s="1"/>
  <c r="Q6" i="28" s="1"/>
  <c r="P7" i="28" a="1"/>
  <c r="P7" i="28" s="1"/>
  <c r="Q7" i="28" s="1"/>
  <c r="P8" i="28" a="1"/>
  <c r="P8" i="28" s="1"/>
  <c r="Q8" i="28" s="1"/>
  <c r="P9" i="28" a="1"/>
  <c r="P9" i="28" s="1"/>
  <c r="Q9" i="28" s="1"/>
  <c r="P10" i="28" a="1"/>
  <c r="P10" i="28" s="1"/>
  <c r="Q10" i="28" s="1"/>
  <c r="P11" i="28" a="1"/>
  <c r="P11" i="28" s="1"/>
  <c r="Q11" i="28" s="1"/>
  <c r="P12" i="28" a="1"/>
  <c r="P12" i="28" s="1"/>
  <c r="Q12" i="28" s="1"/>
  <c r="P13" i="28" a="1"/>
  <c r="P13" i="28" s="1"/>
  <c r="Q13" i="28" s="1"/>
  <c r="P14" i="28" a="1"/>
  <c r="P14" i="28" s="1"/>
  <c r="Q14" i="28" s="1"/>
  <c r="P15" i="28" a="1"/>
  <c r="P15" i="28" s="1"/>
  <c r="Q15" i="28" s="1"/>
  <c r="P16" i="28" a="1"/>
  <c r="P16" i="28" s="1"/>
  <c r="Q16" i="28" s="1"/>
  <c r="P17" i="28" a="1"/>
  <c r="P17" i="28" s="1"/>
  <c r="Q17" i="28" s="1"/>
  <c r="P18" i="28" a="1"/>
  <c r="P18" i="28" s="1"/>
  <c r="Q18" i="28" s="1"/>
  <c r="P19" i="28" a="1"/>
  <c r="P19" i="28" s="1"/>
  <c r="Q19" i="28" s="1"/>
  <c r="P20" i="28" a="1"/>
  <c r="P20" i="28" s="1"/>
  <c r="Q20" i="28" s="1"/>
  <c r="P21" i="28" a="1"/>
  <c r="P21" i="28" s="1"/>
  <c r="Q21" i="28" s="1"/>
  <c r="P22" i="28" a="1"/>
  <c r="P22" i="28" s="1"/>
  <c r="Q22" i="28" s="1"/>
  <c r="P23" i="28" a="1"/>
  <c r="P23" i="28" s="1"/>
  <c r="Q23" i="28" s="1"/>
  <c r="P24" i="28" a="1"/>
  <c r="P24" i="28" s="1"/>
  <c r="Q24" i="28" s="1"/>
  <c r="P25" i="28" a="1"/>
  <c r="P25" i="28" s="1"/>
  <c r="Q25" i="28" s="1"/>
  <c r="P26" i="28" a="1"/>
  <c r="P26" i="28" s="1"/>
  <c r="Q26" i="28" s="1"/>
  <c r="P27" i="28" a="1"/>
  <c r="P27" i="28" s="1"/>
  <c r="Q27" i="28" s="1"/>
  <c r="P28" i="28" a="1"/>
  <c r="P28" i="28" s="1"/>
  <c r="Q28" i="28" s="1"/>
  <c r="P29" i="28" a="1"/>
  <c r="P29" i="28" s="1"/>
  <c r="Q29" i="28" s="1"/>
  <c r="P30" i="28" a="1"/>
  <c r="P30" i="28" s="1"/>
  <c r="Q30" i="28" s="1"/>
  <c r="P31" i="28" a="1"/>
  <c r="P31" i="28" s="1"/>
  <c r="Q31" i="28" s="1"/>
  <c r="P32" i="28" a="1"/>
  <c r="P32" i="28" s="1"/>
  <c r="Q32" i="28" s="1"/>
  <c r="P33" i="28" a="1"/>
  <c r="P33" i="28" s="1"/>
  <c r="Q33" i="28" s="1"/>
  <c r="P34" i="28" a="1"/>
  <c r="P34" i="28" s="1"/>
  <c r="Q34" i="28" s="1"/>
  <c r="P35" i="28" a="1"/>
  <c r="P35" i="28" s="1"/>
  <c r="Q35" i="28" s="1"/>
  <c r="P36" i="28" a="1"/>
  <c r="P36" i="28" s="1"/>
  <c r="Q36" i="28" s="1"/>
  <c r="P37" i="28" a="1"/>
  <c r="P37" i="28" s="1"/>
  <c r="Q37" i="28" s="1"/>
  <c r="P38" i="28" a="1"/>
  <c r="P38" i="28" s="1"/>
  <c r="Q38" i="28" s="1"/>
  <c r="P39" i="28" a="1"/>
  <c r="P39" i="28" s="1"/>
  <c r="Q39" i="28" s="1"/>
  <c r="P40" i="28" a="1"/>
  <c r="P40" i="28" s="1"/>
  <c r="Q40" i="28" s="1"/>
  <c r="P41" i="28" a="1"/>
  <c r="P41" i="28" s="1"/>
  <c r="Q41" i="28" s="1"/>
  <c r="P42" i="28" a="1"/>
  <c r="P42" i="28" s="1"/>
  <c r="Q42" i="28" s="1"/>
  <c r="P43" i="28" a="1"/>
  <c r="P43" i="28" s="1"/>
  <c r="Q43" i="28" s="1"/>
  <c r="P44" i="28" a="1"/>
  <c r="P44" i="28" s="1"/>
  <c r="Q44" i="28" s="1"/>
  <c r="P45" i="28" a="1"/>
  <c r="P45" i="28" s="1"/>
  <c r="Q45" i="28" s="1"/>
  <c r="P46" i="28" a="1"/>
  <c r="P46" i="28" s="1"/>
  <c r="Q46" i="28" s="1"/>
  <c r="P47" i="28" a="1"/>
  <c r="P47" i="28" s="1"/>
  <c r="Q47" i="28" s="1"/>
  <c r="P48" i="28" a="1"/>
  <c r="P48" i="28" s="1"/>
  <c r="Q48" i="28" s="1"/>
  <c r="P49" i="28" a="1"/>
  <c r="P49" i="28" s="1"/>
  <c r="Q49" i="28" s="1"/>
  <c r="P50" i="28" a="1"/>
  <c r="P50" i="28" s="1"/>
  <c r="Q50" i="28" s="1"/>
  <c r="P51" i="28" a="1"/>
  <c r="P51" i="28" s="1"/>
  <c r="Q51" i="28" s="1"/>
  <c r="P52" i="28" a="1"/>
  <c r="P52" i="28" s="1"/>
  <c r="Q52" i="28" s="1"/>
  <c r="P53" i="28" a="1"/>
  <c r="P53" i="28" s="1"/>
  <c r="Q53" i="28" s="1"/>
  <c r="P54" i="28" a="1"/>
  <c r="P54" i="28" s="1"/>
  <c r="Q54" i="28" s="1"/>
  <c r="P55" i="28" a="1"/>
  <c r="P55" i="28" s="1"/>
  <c r="Q55" i="28" s="1"/>
  <c r="P56" i="28" a="1"/>
  <c r="P56" i="28" s="1"/>
  <c r="Q56" i="28" s="1"/>
  <c r="P57" i="28" a="1"/>
  <c r="P57" i="28" s="1"/>
  <c r="Q57" i="28" s="1"/>
  <c r="P58" i="28" a="1"/>
  <c r="P58" i="28" s="1"/>
  <c r="Q58" i="28" s="1"/>
  <c r="P59" i="28" a="1"/>
  <c r="P59" i="28" s="1"/>
  <c r="Q59" i="28" s="1"/>
  <c r="P60" i="28" a="1"/>
  <c r="P60" i="28" s="1"/>
  <c r="Q60" i="28" s="1"/>
  <c r="P61" i="28" a="1"/>
  <c r="P61" i="28" s="1"/>
  <c r="Q61" i="28" s="1"/>
  <c r="P62" i="28" a="1"/>
  <c r="P62" i="28" s="1"/>
  <c r="Q62" i="28" s="1"/>
  <c r="P63" i="28" a="1"/>
  <c r="P63" i="28" s="1"/>
  <c r="Q63" i="28" s="1"/>
  <c r="P64" i="28" a="1"/>
  <c r="P64" i="28" s="1"/>
  <c r="Q64" i="28" s="1"/>
  <c r="P65" i="28" a="1"/>
  <c r="P65" i="28" s="1"/>
  <c r="Q65" i="28" s="1"/>
  <c r="P66" i="28" a="1"/>
  <c r="P66" i="28" s="1"/>
  <c r="Q66" i="28" s="1"/>
  <c r="P67" i="28" a="1"/>
  <c r="P67" i="28" s="1"/>
  <c r="Q67" i="28" s="1"/>
  <c r="P68" i="28" a="1"/>
  <c r="P68" i="28" s="1"/>
  <c r="Q68" i="28" s="1"/>
  <c r="P69" i="28" a="1"/>
  <c r="P69" i="28"/>
  <c r="Q69" i="28" s="1"/>
  <c r="P70" i="28" a="1"/>
  <c r="P70" i="28" s="1"/>
  <c r="Q70" i="28" s="1"/>
  <c r="P71" i="28" a="1"/>
  <c r="P71" i="28" s="1"/>
  <c r="Q71" i="28" s="1"/>
  <c r="P72" i="28" a="1"/>
  <c r="P72" i="28" s="1"/>
  <c r="Q72" i="28" s="1"/>
  <c r="P73" i="28" a="1"/>
  <c r="P73" i="28" s="1"/>
  <c r="Q73" i="28" s="1"/>
  <c r="P74" i="28" a="1"/>
  <c r="P74" i="28" s="1"/>
  <c r="Q74" i="28" s="1"/>
  <c r="P75" i="28" a="1"/>
  <c r="P75" i="28" s="1"/>
  <c r="Q75" i="28" s="1"/>
  <c r="P76" i="28" a="1"/>
  <c r="P76" i="28" s="1"/>
  <c r="Q76" i="28" s="1"/>
  <c r="P77" i="28" a="1"/>
  <c r="P77" i="28" s="1"/>
  <c r="Q77" i="28" s="1"/>
  <c r="P78" i="28" a="1"/>
  <c r="P78" i="28" s="1"/>
  <c r="Q78" i="28" s="1"/>
  <c r="P2" i="28" a="1"/>
  <c r="P2" i="28" s="1"/>
  <c r="Q2" i="28" s="1"/>
  <c r="BR81" i="28" l="1"/>
  <c r="BR84" i="28"/>
  <c r="BQ88" i="28"/>
  <c r="BS88" i="28"/>
  <c r="BQ82" i="28"/>
  <c r="BP86" i="28"/>
  <c r="BP89" i="28"/>
  <c r="BS84" i="28"/>
  <c r="BP82" i="28"/>
  <c r="BR82" i="28"/>
  <c r="BQ86" i="28"/>
  <c r="BQ89" i="28"/>
  <c r="BS82" i="28"/>
  <c r="BR86" i="28"/>
  <c r="BR89" i="28"/>
  <c r="BP80" i="28"/>
  <c r="BP83" i="28"/>
  <c r="BS86" i="28"/>
  <c r="BS89" i="28"/>
  <c r="BR88" i="28"/>
  <c r="BQ80" i="28"/>
  <c r="BQ83" i="28"/>
  <c r="BP87" i="28"/>
  <c r="BP90" i="28"/>
  <c r="BR80" i="28"/>
  <c r="BR83" i="28"/>
  <c r="BQ87" i="28"/>
  <c r="BQ90" i="28"/>
  <c r="BQ92" i="28" s="1"/>
  <c r="BS80" i="28"/>
  <c r="BS83" i="28"/>
  <c r="BR87" i="28"/>
  <c r="BR90" i="28"/>
  <c r="BP81" i="28"/>
  <c r="BP84" i="28"/>
  <c r="BS87" i="28"/>
  <c r="BS90" i="28"/>
  <c r="BS81" i="28"/>
  <c r="BQ81" i="28"/>
  <c r="BL81" i="28"/>
  <c r="BL84" i="28"/>
  <c r="BK88" i="28"/>
  <c r="BL88" i="28"/>
  <c r="BJ82" i="28"/>
  <c r="BK82" i="28"/>
  <c r="BJ86" i="28"/>
  <c r="BJ89" i="28"/>
  <c r="BL82" i="28"/>
  <c r="BK86" i="28"/>
  <c r="BK89" i="28"/>
  <c r="BM82" i="28"/>
  <c r="BL86" i="28"/>
  <c r="BL89" i="28"/>
  <c r="BM88" i="28"/>
  <c r="BJ80" i="28"/>
  <c r="BJ83" i="28"/>
  <c r="BM86" i="28"/>
  <c r="BM89" i="28"/>
  <c r="BK80" i="28"/>
  <c r="BK83" i="28"/>
  <c r="BJ87" i="28"/>
  <c r="BJ90" i="28"/>
  <c r="BL80" i="28"/>
  <c r="BL83" i="28"/>
  <c r="BK87" i="28"/>
  <c r="BK90" i="28"/>
  <c r="BK92" i="28" s="1"/>
  <c r="BM81" i="28"/>
  <c r="BM80" i="28"/>
  <c r="BM83" i="28"/>
  <c r="BL87" i="28"/>
  <c r="BL90" i="28"/>
  <c r="BM84" i="28"/>
  <c r="BJ81" i="28"/>
  <c r="BJ84" i="28"/>
  <c r="BM87" i="28"/>
  <c r="BM90" i="28"/>
  <c r="BK81" i="28"/>
  <c r="BD86" i="28"/>
  <c r="BG88" i="28"/>
  <c r="BF88" i="28"/>
  <c r="BD88" i="28"/>
  <c r="BG90" i="28"/>
  <c r="BG87" i="28"/>
  <c r="BF90" i="28"/>
  <c r="BF87" i="28"/>
  <c r="BE87" i="28"/>
  <c r="BE88" i="28"/>
  <c r="BE90" i="28"/>
  <c r="BD90" i="28"/>
  <c r="BD87" i="28"/>
  <c r="BG89" i="28"/>
  <c r="BG86" i="28"/>
  <c r="BF89" i="28"/>
  <c r="BF86" i="28"/>
  <c r="BE89" i="28"/>
  <c r="BE86" i="28"/>
  <c r="BG83" i="28"/>
  <c r="BF80" i="28"/>
  <c r="BE83" i="28"/>
  <c r="BE80" i="28"/>
  <c r="BD83" i="28"/>
  <c r="BD80" i="28"/>
  <c r="BG82" i="28"/>
  <c r="BF82" i="28"/>
  <c r="BG84" i="28"/>
  <c r="BG81" i="28"/>
  <c r="BF84" i="28"/>
  <c r="BF81" i="28"/>
  <c r="BG80" i="28"/>
  <c r="BF83" i="28"/>
  <c r="BE82" i="28"/>
  <c r="BD82" i="28"/>
  <c r="BE84" i="28"/>
  <c r="BE81" i="28"/>
  <c r="BD84" i="28"/>
  <c r="AY84" i="28"/>
  <c r="AW83" i="28"/>
  <c r="AU82" i="28"/>
  <c r="AS81" i="28"/>
  <c r="AX84" i="28"/>
  <c r="AV83" i="28"/>
  <c r="AT82" i="28"/>
  <c r="AR81" i="28"/>
  <c r="BA80" i="28"/>
  <c r="AV84" i="28"/>
  <c r="AT83" i="28"/>
  <c r="AR82" i="28"/>
  <c r="AZ80" i="28"/>
  <c r="AS82" i="28"/>
  <c r="AU84" i="28"/>
  <c r="AS83" i="28"/>
  <c r="BA81" i="28"/>
  <c r="AY80" i="28"/>
  <c r="AU83" i="28"/>
  <c r="AT84" i="28"/>
  <c r="AR83" i="28"/>
  <c r="AZ81" i="28"/>
  <c r="AX80" i="28"/>
  <c r="AS84" i="28"/>
  <c r="BA82" i="28"/>
  <c r="AY81" i="28"/>
  <c r="AW80" i="28"/>
  <c r="AW84" i="28"/>
  <c r="AR84" i="28"/>
  <c r="AZ82" i="28"/>
  <c r="AX81" i="28"/>
  <c r="AV80" i="28"/>
  <c r="AY82" i="28"/>
  <c r="AZ83" i="28"/>
  <c r="AX82" i="28"/>
  <c r="AV81" i="28"/>
  <c r="AT80" i="28"/>
  <c r="BA83" i="28"/>
  <c r="AU80" i="28"/>
  <c r="BA84" i="28"/>
  <c r="AY83" i="28"/>
  <c r="AW82" i="28"/>
  <c r="AU81" i="28"/>
  <c r="AS80" i="28"/>
  <c r="AW81" i="28"/>
  <c r="AZ84" i="28"/>
  <c r="AX83" i="28"/>
  <c r="AV82" i="28"/>
  <c r="AT81" i="28"/>
  <c r="I34" i="27" l="1" a="1"/>
  <c r="I34" i="27" s="1"/>
  <c r="I35" i="27" a="1"/>
  <c r="I35" i="27" s="1"/>
  <c r="I36" i="27" a="1"/>
  <c r="I36" i="27" s="1"/>
  <c r="I37" i="27" a="1"/>
  <c r="I37" i="27" s="1"/>
  <c r="I38" i="27" a="1"/>
  <c r="I38" i="27" s="1"/>
  <c r="I39" i="27" a="1"/>
  <c r="I39" i="27"/>
  <c r="I40" i="27" a="1"/>
  <c r="I40" i="27" s="1"/>
  <c r="K33" i="27"/>
  <c r="U33" i="27" s="1" a="1"/>
  <c r="U33" i="27" s="1"/>
  <c r="AB33" i="27" s="1" a="1"/>
  <c r="AB33" i="27" s="1"/>
  <c r="AC33" i="27" s="1"/>
  <c r="K34" i="27"/>
  <c r="U34" i="27" s="1" a="1"/>
  <c r="U34" i="27" s="1"/>
  <c r="AB34" i="27" s="1" a="1"/>
  <c r="AB34" i="27" s="1"/>
  <c r="K35" i="27"/>
  <c r="K36" i="27"/>
  <c r="U36" i="27" s="1" a="1"/>
  <c r="U36" i="27" s="1"/>
  <c r="AB36" i="27" s="1" a="1"/>
  <c r="AB36" i="27" s="1"/>
  <c r="K37" i="27"/>
  <c r="K38" i="27"/>
  <c r="K39" i="27"/>
  <c r="U39" i="27" s="1" a="1"/>
  <c r="U39" i="27" s="1"/>
  <c r="AB39" i="27" s="1" a="1"/>
  <c r="AB39" i="27" s="1"/>
  <c r="K40" i="27"/>
  <c r="U35" i="27" a="1"/>
  <c r="U35" i="27" s="1"/>
  <c r="AB35" i="27" s="1" a="1"/>
  <c r="AB35" i="27" s="1"/>
  <c r="U37" i="27" a="1"/>
  <c r="U37" i="27" s="1"/>
  <c r="AB37" i="27" s="1" a="1"/>
  <c r="AB37" i="27" s="1"/>
  <c r="U38" i="27" a="1"/>
  <c r="U38" i="27" s="1"/>
  <c r="AB38" i="27" s="1" a="1"/>
  <c r="AB38" i="27" s="1"/>
  <c r="U40" i="27" a="1"/>
  <c r="U40" i="27" s="1"/>
  <c r="AB40" i="27" s="1" a="1"/>
  <c r="AB40" i="27" s="1"/>
  <c r="ER78" i="27" a="1"/>
  <c r="ER78" i="27" s="1"/>
  <c r="ES65" i="27" a="1"/>
  <c r="ES65" i="27" s="1"/>
  <c r="ES35" i="27" a="1"/>
  <c r="ES35" i="27" s="1"/>
  <c r="EP21" i="27" a="1"/>
  <c r="EP21" i="27" s="1"/>
  <c r="EB119" i="27" a="1"/>
  <c r="EB119" i="27" s="1"/>
  <c r="EB100" i="27" a="1"/>
  <c r="EB100" i="27" s="1"/>
  <c r="EB80" i="27" a="1"/>
  <c r="EB80" i="27" s="1"/>
  <c r="EB59" i="27" a="1"/>
  <c r="EB59" i="27" s="1"/>
  <c r="EB37" i="27" a="1"/>
  <c r="EB37" i="27" s="1"/>
  <c r="EB14" i="27" a="1"/>
  <c r="EB14" i="27" s="1"/>
  <c r="DN27" i="27" a="1"/>
  <c r="DN27" i="27" s="1"/>
  <c r="DN15" i="27" a="1"/>
  <c r="DN15" i="27" s="1"/>
  <c r="CY72" i="27" a="1"/>
  <c r="CY72" i="27" s="1"/>
  <c r="CY40" i="27" a="1"/>
  <c r="CY40" i="27" s="1"/>
  <c r="CY15" i="27" a="1"/>
  <c r="CY15" i="27" s="1"/>
  <c r="CJ59" i="27" a="1"/>
  <c r="CJ59" i="27" s="1"/>
  <c r="CJ38" i="27" a="1"/>
  <c r="CJ38" i="27" s="1"/>
  <c r="CI17" i="27" a="1"/>
  <c r="CI17" i="27" s="1"/>
  <c r="BX2" i="27" a="1"/>
  <c r="BX2" i="27" s="1"/>
  <c r="AZ28" i="27" a="1"/>
  <c r="AZ28" i="27" s="1"/>
  <c r="BH2" i="27" a="1"/>
  <c r="BH2" i="27" s="1"/>
  <c r="BK28" i="27" s="1" a="1"/>
  <c r="BK28" i="27" s="1"/>
  <c r="AP2" i="27" a="1"/>
  <c r="AP2" i="27" s="1"/>
  <c r="I33" i="27" a="1"/>
  <c r="I33" i="27" s="1"/>
  <c r="U2" i="27" a="1"/>
  <c r="U2" i="27" s="1"/>
  <c r="L2" i="27" a="1"/>
  <c r="L2" i="27" s="1"/>
  <c r="M2" i="27" a="1"/>
  <c r="M2" i="27" s="1"/>
  <c r="N2" i="27" a="1"/>
  <c r="N2" i="27" s="1"/>
  <c r="O2" i="27" a="1"/>
  <c r="O2" i="27" s="1"/>
  <c r="P2" i="27" a="1"/>
  <c r="P2" i="27" s="1"/>
  <c r="Q2" i="27" a="1"/>
  <c r="Q2" i="27" s="1"/>
  <c r="R2" i="27" a="1"/>
  <c r="R2" i="27" s="1"/>
  <c r="AC34" i="27" l="1"/>
  <c r="AC35" i="27"/>
  <c r="AC38" i="27"/>
  <c r="AC37" i="27"/>
  <c r="AC39" i="27"/>
  <c r="AC36" i="27"/>
  <c r="AC40" i="27"/>
  <c r="S2" i="27"/>
  <c r="S11" i="27"/>
  <c r="S9" i="27"/>
  <c r="S5" i="27"/>
  <c r="S6" i="27"/>
  <c r="S4" i="27"/>
  <c r="S3" i="27"/>
  <c r="S10" i="27"/>
  <c r="S8" i="27"/>
  <c r="S7" i="27"/>
  <c r="AQ42" i="27" a="1"/>
  <c r="AQ42" i="27" s="1"/>
  <c r="AZ13" i="20" l="1"/>
  <c r="AZ11" i="20"/>
  <c r="A11" i="20"/>
  <c r="AE11" i="20"/>
  <c r="L2" i="19" l="1" a="1"/>
  <c r="L2" i="19" s="1"/>
  <c r="Q5" i="19"/>
  <c r="O7" i="19"/>
  <c r="M9" i="19"/>
  <c r="U10" i="19"/>
  <c r="S12" i="19"/>
  <c r="M14" i="19"/>
  <c r="Q14" i="19"/>
  <c r="M16" i="19"/>
  <c r="O16" i="19"/>
  <c r="S17" i="19"/>
  <c r="M18" i="19"/>
  <c r="S19" i="19"/>
  <c r="U19" i="19"/>
  <c r="O21" i="19"/>
  <c r="S21" i="19"/>
  <c r="O23" i="19"/>
  <c r="Q23" i="19"/>
  <c r="T24" i="19"/>
  <c r="N25" i="19"/>
  <c r="Q26" i="19"/>
  <c r="T26" i="19"/>
  <c r="M28" i="19"/>
  <c r="O28" i="19"/>
  <c r="R29" i="19"/>
  <c r="L30" i="19"/>
  <c r="O31" i="19"/>
  <c r="R31" i="19"/>
  <c r="U32" i="19"/>
  <c r="M33" i="19"/>
  <c r="P34" i="19"/>
  <c r="T34" i="19"/>
  <c r="M36" i="19"/>
  <c r="P36" i="19"/>
  <c r="S37" i="19"/>
  <c r="U37" i="19"/>
  <c r="N39" i="19"/>
  <c r="R39" i="19"/>
  <c r="U40" i="19"/>
  <c r="N41" i="19"/>
  <c r="Q42" i="19"/>
  <c r="S42" i="19"/>
  <c r="L44" i="19"/>
  <c r="P44" i="19"/>
  <c r="S45" i="19"/>
  <c r="L46" i="19"/>
  <c r="O47" i="19"/>
  <c r="Q47" i="19"/>
  <c r="T48" i="19"/>
  <c r="N49" i="19"/>
  <c r="M50" i="19"/>
  <c r="Q50" i="19"/>
  <c r="T50" i="19"/>
  <c r="M52" i="19"/>
  <c r="O52" i="19"/>
  <c r="R53" i="19"/>
  <c r="L54" i="19"/>
  <c r="O55" i="19"/>
  <c r="R55" i="19"/>
  <c r="U56" i="19"/>
  <c r="M57" i="19"/>
  <c r="P58" i="19"/>
  <c r="T58" i="19"/>
  <c r="M60" i="19"/>
  <c r="P60" i="19"/>
  <c r="S61" i="19"/>
  <c r="U61" i="19"/>
  <c r="M62" i="19"/>
  <c r="N63" i="19"/>
  <c r="R63" i="19"/>
  <c r="U64" i="19"/>
  <c r="N65" i="19"/>
  <c r="Q66" i="19"/>
  <c r="S66" i="19"/>
  <c r="L68" i="19"/>
  <c r="P68" i="19"/>
  <c r="S69" i="19"/>
  <c r="L70" i="19"/>
  <c r="O71" i="19"/>
  <c r="Q71" i="19"/>
  <c r="R72" i="19"/>
  <c r="T72" i="19"/>
  <c r="N73" i="19"/>
  <c r="M74" i="19"/>
  <c r="Q74" i="19"/>
  <c r="T74" i="19"/>
  <c r="U75" i="19"/>
  <c r="M76" i="19"/>
  <c r="O76" i="19"/>
  <c r="P77" i="19"/>
  <c r="R77" i="19"/>
  <c r="L78" i="19"/>
  <c r="U78" i="19"/>
  <c r="O79" i="19"/>
  <c r="R79" i="19"/>
  <c r="S80" i="19"/>
  <c r="U80" i="19"/>
  <c r="M81" i="19"/>
  <c r="U15" i="15" a="1"/>
  <c r="U15" i="15" s="1"/>
  <c r="M3" i="18"/>
  <c r="N3" i="18"/>
  <c r="O3" i="18"/>
  <c r="P3" i="18"/>
  <c r="Q3" i="18"/>
  <c r="R3" i="18"/>
  <c r="S3" i="18"/>
  <c r="T3" i="18"/>
  <c r="U3" i="18"/>
  <c r="V3" i="18"/>
  <c r="M4" i="18"/>
  <c r="N4" i="18"/>
  <c r="O4" i="18"/>
  <c r="P4" i="18"/>
  <c r="Q4" i="18"/>
  <c r="R4" i="18"/>
  <c r="S4" i="18"/>
  <c r="T4" i="18"/>
  <c r="U4" i="18"/>
  <c r="V4" i="18"/>
  <c r="M5" i="18"/>
  <c r="N5" i="18"/>
  <c r="O5" i="18"/>
  <c r="P5" i="18"/>
  <c r="Q5" i="18"/>
  <c r="R5" i="18"/>
  <c r="S5" i="18"/>
  <c r="T5" i="18"/>
  <c r="U5" i="18"/>
  <c r="V5" i="18"/>
  <c r="M6" i="18"/>
  <c r="N6" i="18"/>
  <c r="O6" i="18"/>
  <c r="P6" i="18"/>
  <c r="Q6" i="18"/>
  <c r="R6" i="18"/>
  <c r="S6" i="18"/>
  <c r="T6" i="18"/>
  <c r="U6" i="18"/>
  <c r="V6" i="18"/>
  <c r="M7" i="18"/>
  <c r="N7" i="18"/>
  <c r="O7" i="18"/>
  <c r="P7" i="18"/>
  <c r="Q7" i="18"/>
  <c r="R7" i="18"/>
  <c r="S7" i="18"/>
  <c r="T7" i="18"/>
  <c r="U7" i="18"/>
  <c r="V7" i="18"/>
  <c r="M8" i="18"/>
  <c r="N8" i="18"/>
  <c r="O8" i="18"/>
  <c r="P8" i="18"/>
  <c r="Q8" i="18"/>
  <c r="R8" i="18"/>
  <c r="S8" i="18"/>
  <c r="T8" i="18"/>
  <c r="U8" i="18"/>
  <c r="V8" i="18"/>
  <c r="M9" i="18"/>
  <c r="N9" i="18"/>
  <c r="O9" i="18"/>
  <c r="P9" i="18"/>
  <c r="Q9" i="18"/>
  <c r="R9" i="18"/>
  <c r="S9" i="18"/>
  <c r="T9" i="18"/>
  <c r="U9" i="18"/>
  <c r="V9" i="18"/>
  <c r="M10" i="18"/>
  <c r="N10" i="18"/>
  <c r="O10" i="18"/>
  <c r="P10" i="18"/>
  <c r="Q10" i="18"/>
  <c r="R10" i="18"/>
  <c r="S10" i="18"/>
  <c r="T10" i="18"/>
  <c r="U10" i="18"/>
  <c r="V10" i="18"/>
  <c r="M11" i="18"/>
  <c r="N11" i="18"/>
  <c r="O11" i="18"/>
  <c r="P11" i="18"/>
  <c r="Q11" i="18"/>
  <c r="R11" i="18"/>
  <c r="S11" i="18"/>
  <c r="T11" i="18"/>
  <c r="U11" i="18"/>
  <c r="V11" i="18"/>
  <c r="M12" i="18"/>
  <c r="N12" i="18"/>
  <c r="O12" i="18"/>
  <c r="P12" i="18"/>
  <c r="Q12" i="18"/>
  <c r="R12" i="18"/>
  <c r="S12" i="18"/>
  <c r="T12" i="18"/>
  <c r="U12" i="18"/>
  <c r="V12" i="18"/>
  <c r="M13" i="18"/>
  <c r="N13" i="18"/>
  <c r="O13" i="18"/>
  <c r="P13" i="18"/>
  <c r="Q13" i="18"/>
  <c r="R13" i="18"/>
  <c r="S13" i="18"/>
  <c r="T13" i="18"/>
  <c r="U13" i="18"/>
  <c r="V13" i="18"/>
  <c r="M14" i="18"/>
  <c r="N14" i="18"/>
  <c r="O14" i="18"/>
  <c r="P14" i="18"/>
  <c r="Q14" i="18"/>
  <c r="R14" i="18"/>
  <c r="S14" i="18"/>
  <c r="T14" i="18"/>
  <c r="U14" i="18"/>
  <c r="V14" i="18"/>
  <c r="M15" i="18"/>
  <c r="N15" i="18"/>
  <c r="O15" i="18"/>
  <c r="P15" i="18"/>
  <c r="Q15" i="18"/>
  <c r="R15" i="18"/>
  <c r="S15" i="18"/>
  <c r="T15" i="18"/>
  <c r="U15" i="18"/>
  <c r="V15" i="18"/>
  <c r="M16" i="18"/>
  <c r="N16" i="18"/>
  <c r="O16" i="18"/>
  <c r="P16" i="18"/>
  <c r="Q16" i="18"/>
  <c r="R16" i="18"/>
  <c r="S16" i="18"/>
  <c r="T16" i="18"/>
  <c r="U16" i="18"/>
  <c r="V16" i="18"/>
  <c r="M17" i="18"/>
  <c r="N17" i="18"/>
  <c r="O17" i="18"/>
  <c r="P17" i="18"/>
  <c r="Q17" i="18"/>
  <c r="R17" i="18"/>
  <c r="S17" i="18"/>
  <c r="T17" i="18"/>
  <c r="U17" i="18"/>
  <c r="V17" i="18"/>
  <c r="M18" i="18"/>
  <c r="N18" i="18"/>
  <c r="O18" i="18"/>
  <c r="P18" i="18"/>
  <c r="Q18" i="18"/>
  <c r="R18" i="18"/>
  <c r="S18" i="18"/>
  <c r="T18" i="18"/>
  <c r="U18" i="18"/>
  <c r="V18" i="18"/>
  <c r="M19" i="18"/>
  <c r="N19" i="18"/>
  <c r="O19" i="18"/>
  <c r="P19" i="18"/>
  <c r="Q19" i="18"/>
  <c r="R19" i="18"/>
  <c r="S19" i="18"/>
  <c r="T19" i="18"/>
  <c r="U19" i="18"/>
  <c r="V19" i="18"/>
  <c r="M20" i="18"/>
  <c r="N20" i="18"/>
  <c r="O20" i="18"/>
  <c r="P20" i="18"/>
  <c r="Q20" i="18"/>
  <c r="R20" i="18"/>
  <c r="S20" i="18"/>
  <c r="T20" i="18"/>
  <c r="U20" i="18"/>
  <c r="V20" i="18"/>
  <c r="M21" i="18"/>
  <c r="N21" i="18"/>
  <c r="O21" i="18"/>
  <c r="P21" i="18"/>
  <c r="Q21" i="18"/>
  <c r="R21" i="18"/>
  <c r="S21" i="18"/>
  <c r="T21" i="18"/>
  <c r="U21" i="18"/>
  <c r="V21" i="18"/>
  <c r="M22" i="18"/>
  <c r="N22" i="18"/>
  <c r="O22" i="18"/>
  <c r="P22" i="18"/>
  <c r="Q22" i="18"/>
  <c r="R22" i="18"/>
  <c r="S22" i="18"/>
  <c r="T22" i="18"/>
  <c r="U22" i="18"/>
  <c r="V22" i="18"/>
  <c r="M23" i="18"/>
  <c r="N23" i="18"/>
  <c r="O23" i="18"/>
  <c r="P23" i="18"/>
  <c r="Q23" i="18"/>
  <c r="R23" i="18"/>
  <c r="S23" i="18"/>
  <c r="T23" i="18"/>
  <c r="U23" i="18"/>
  <c r="V23" i="18"/>
  <c r="M24" i="18"/>
  <c r="N24" i="18"/>
  <c r="O24" i="18"/>
  <c r="P24" i="18"/>
  <c r="Q24" i="18"/>
  <c r="R24" i="18"/>
  <c r="S24" i="18"/>
  <c r="T24" i="18"/>
  <c r="U24" i="18"/>
  <c r="V24" i="18"/>
  <c r="M25" i="18"/>
  <c r="N25" i="18"/>
  <c r="O25" i="18"/>
  <c r="P25" i="18"/>
  <c r="Q25" i="18"/>
  <c r="R25" i="18"/>
  <c r="S25" i="18"/>
  <c r="T25" i="18"/>
  <c r="U25" i="18"/>
  <c r="V25" i="18"/>
  <c r="M26" i="18"/>
  <c r="N26" i="18"/>
  <c r="O26" i="18"/>
  <c r="P26" i="18"/>
  <c r="Q26" i="18"/>
  <c r="R26" i="18"/>
  <c r="S26" i="18"/>
  <c r="T26" i="18"/>
  <c r="U26" i="18"/>
  <c r="V26" i="18"/>
  <c r="M27" i="18"/>
  <c r="N27" i="18"/>
  <c r="O27" i="18"/>
  <c r="P27" i="18"/>
  <c r="Q27" i="18"/>
  <c r="R27" i="18"/>
  <c r="S27" i="18"/>
  <c r="T27" i="18"/>
  <c r="U27" i="18"/>
  <c r="V27" i="18"/>
  <c r="M28" i="18"/>
  <c r="N28" i="18"/>
  <c r="O28" i="18"/>
  <c r="P28" i="18"/>
  <c r="Q28" i="18"/>
  <c r="R28" i="18"/>
  <c r="S28" i="18"/>
  <c r="T28" i="18"/>
  <c r="U28" i="18"/>
  <c r="V28" i="18"/>
  <c r="M29" i="18"/>
  <c r="N29" i="18"/>
  <c r="O29" i="18"/>
  <c r="P29" i="18"/>
  <c r="Q29" i="18"/>
  <c r="R29" i="18"/>
  <c r="S29" i="18"/>
  <c r="T29" i="18"/>
  <c r="U29" i="18"/>
  <c r="V29" i="18"/>
  <c r="M30" i="18"/>
  <c r="N30" i="18"/>
  <c r="O30" i="18"/>
  <c r="P30" i="18"/>
  <c r="Q30" i="18"/>
  <c r="R30" i="18"/>
  <c r="S30" i="18"/>
  <c r="T30" i="18"/>
  <c r="U30" i="18"/>
  <c r="V30" i="18"/>
  <c r="M31" i="18"/>
  <c r="N31" i="18"/>
  <c r="O31" i="18"/>
  <c r="P31" i="18"/>
  <c r="Q31" i="18"/>
  <c r="R31" i="18"/>
  <c r="S31" i="18"/>
  <c r="T31" i="18"/>
  <c r="U31" i="18"/>
  <c r="V31" i="18"/>
  <c r="M32" i="18"/>
  <c r="N32" i="18"/>
  <c r="O32" i="18"/>
  <c r="P32" i="18"/>
  <c r="Q32" i="18"/>
  <c r="R32" i="18"/>
  <c r="S32" i="18"/>
  <c r="T32" i="18"/>
  <c r="U32" i="18"/>
  <c r="V32" i="18"/>
  <c r="M33" i="18"/>
  <c r="N33" i="18"/>
  <c r="O33" i="18"/>
  <c r="P33" i="18"/>
  <c r="Q33" i="18"/>
  <c r="R33" i="18"/>
  <c r="S33" i="18"/>
  <c r="T33" i="18"/>
  <c r="U33" i="18"/>
  <c r="V33" i="18"/>
  <c r="M34" i="18"/>
  <c r="N34" i="18"/>
  <c r="O34" i="18"/>
  <c r="P34" i="18"/>
  <c r="Q34" i="18"/>
  <c r="R34" i="18"/>
  <c r="S34" i="18"/>
  <c r="T34" i="18"/>
  <c r="U34" i="18"/>
  <c r="V34" i="18"/>
  <c r="M35" i="18"/>
  <c r="N35" i="18"/>
  <c r="O35" i="18"/>
  <c r="P35" i="18"/>
  <c r="Q35" i="18"/>
  <c r="R35" i="18"/>
  <c r="S35" i="18"/>
  <c r="T35" i="18"/>
  <c r="U35" i="18"/>
  <c r="V35" i="18"/>
  <c r="M36" i="18"/>
  <c r="N36" i="18"/>
  <c r="O36" i="18"/>
  <c r="P36" i="18"/>
  <c r="Q36" i="18"/>
  <c r="R36" i="18"/>
  <c r="S36" i="18"/>
  <c r="T36" i="18"/>
  <c r="U36" i="18"/>
  <c r="V36" i="18"/>
  <c r="M37" i="18"/>
  <c r="N37" i="18"/>
  <c r="O37" i="18"/>
  <c r="P37" i="18"/>
  <c r="Q37" i="18"/>
  <c r="R37" i="18"/>
  <c r="S37" i="18"/>
  <c r="T37" i="18"/>
  <c r="U37" i="18"/>
  <c r="V37" i="18"/>
  <c r="M38" i="18"/>
  <c r="N38" i="18"/>
  <c r="O38" i="18"/>
  <c r="P38" i="18"/>
  <c r="Q38" i="18"/>
  <c r="R38" i="18"/>
  <c r="S38" i="18"/>
  <c r="T38" i="18"/>
  <c r="U38" i="18"/>
  <c r="V38" i="18"/>
  <c r="M39" i="18"/>
  <c r="N39" i="18"/>
  <c r="O39" i="18"/>
  <c r="P39" i="18"/>
  <c r="Q39" i="18"/>
  <c r="R39" i="18"/>
  <c r="S39" i="18"/>
  <c r="T39" i="18"/>
  <c r="U39" i="18"/>
  <c r="V39" i="18"/>
  <c r="M40" i="18"/>
  <c r="N40" i="18"/>
  <c r="O40" i="18"/>
  <c r="P40" i="18"/>
  <c r="Q40" i="18"/>
  <c r="R40" i="18"/>
  <c r="S40" i="18"/>
  <c r="T40" i="18"/>
  <c r="U40" i="18"/>
  <c r="V40" i="18"/>
  <c r="M41" i="18"/>
  <c r="N41" i="18"/>
  <c r="O41" i="18"/>
  <c r="P41" i="18"/>
  <c r="Q41" i="18"/>
  <c r="R41" i="18"/>
  <c r="S41" i="18"/>
  <c r="T41" i="18"/>
  <c r="U41" i="18"/>
  <c r="V41" i="18"/>
  <c r="M42" i="18"/>
  <c r="N42" i="18"/>
  <c r="O42" i="18"/>
  <c r="P42" i="18"/>
  <c r="Q42" i="18"/>
  <c r="R42" i="18"/>
  <c r="S42" i="18"/>
  <c r="T42" i="18"/>
  <c r="U42" i="18"/>
  <c r="V42" i="18"/>
  <c r="M43" i="18"/>
  <c r="N43" i="18"/>
  <c r="O43" i="18"/>
  <c r="P43" i="18"/>
  <c r="Q43" i="18"/>
  <c r="R43" i="18"/>
  <c r="S43" i="18"/>
  <c r="T43" i="18"/>
  <c r="U43" i="18"/>
  <c r="V43" i="18"/>
  <c r="M44" i="18"/>
  <c r="N44" i="18"/>
  <c r="O44" i="18"/>
  <c r="P44" i="18"/>
  <c r="Q44" i="18"/>
  <c r="R44" i="18"/>
  <c r="S44" i="18"/>
  <c r="T44" i="18"/>
  <c r="U44" i="18"/>
  <c r="V44" i="18"/>
  <c r="M45" i="18"/>
  <c r="N45" i="18"/>
  <c r="O45" i="18"/>
  <c r="P45" i="18"/>
  <c r="Q45" i="18"/>
  <c r="R45" i="18"/>
  <c r="S45" i="18"/>
  <c r="T45" i="18"/>
  <c r="U45" i="18"/>
  <c r="V45" i="18"/>
  <c r="M46" i="18"/>
  <c r="N46" i="18"/>
  <c r="O46" i="18"/>
  <c r="P46" i="18"/>
  <c r="Q46" i="18"/>
  <c r="R46" i="18"/>
  <c r="S46" i="18"/>
  <c r="T46" i="18"/>
  <c r="U46" i="18"/>
  <c r="V46" i="18"/>
  <c r="M47" i="18"/>
  <c r="N47" i="18"/>
  <c r="O47" i="18"/>
  <c r="P47" i="18"/>
  <c r="Q47" i="18"/>
  <c r="R47" i="18"/>
  <c r="S47" i="18"/>
  <c r="T47" i="18"/>
  <c r="U47" i="18"/>
  <c r="V47" i="18"/>
  <c r="M48" i="18"/>
  <c r="N48" i="18"/>
  <c r="O48" i="18"/>
  <c r="P48" i="18"/>
  <c r="Q48" i="18"/>
  <c r="R48" i="18"/>
  <c r="S48" i="18"/>
  <c r="T48" i="18"/>
  <c r="U48" i="18"/>
  <c r="V48" i="18"/>
  <c r="M49" i="18"/>
  <c r="N49" i="18"/>
  <c r="O49" i="18"/>
  <c r="P49" i="18"/>
  <c r="Q49" i="18"/>
  <c r="R49" i="18"/>
  <c r="S49" i="18"/>
  <c r="T49" i="18"/>
  <c r="U49" i="18"/>
  <c r="V49" i="18"/>
  <c r="M50" i="18"/>
  <c r="N50" i="18"/>
  <c r="O50" i="18"/>
  <c r="P50" i="18"/>
  <c r="Q50" i="18"/>
  <c r="R50" i="18"/>
  <c r="S50" i="18"/>
  <c r="T50" i="18"/>
  <c r="U50" i="18"/>
  <c r="V50" i="18"/>
  <c r="M51" i="18"/>
  <c r="N51" i="18"/>
  <c r="O51" i="18"/>
  <c r="P51" i="18"/>
  <c r="Q51" i="18"/>
  <c r="R51" i="18"/>
  <c r="S51" i="18"/>
  <c r="T51" i="18"/>
  <c r="U51" i="18"/>
  <c r="V51" i="18"/>
  <c r="M52" i="18"/>
  <c r="N52" i="18"/>
  <c r="O52" i="18"/>
  <c r="P52" i="18"/>
  <c r="Q52" i="18"/>
  <c r="R52" i="18"/>
  <c r="S52" i="18"/>
  <c r="T52" i="18"/>
  <c r="U52" i="18"/>
  <c r="V52" i="18"/>
  <c r="M53" i="18"/>
  <c r="N53" i="18"/>
  <c r="O53" i="18"/>
  <c r="P53" i="18"/>
  <c r="Q53" i="18"/>
  <c r="R53" i="18"/>
  <c r="S53" i="18"/>
  <c r="T53" i="18"/>
  <c r="U53" i="18"/>
  <c r="V53" i="18"/>
  <c r="M54" i="18"/>
  <c r="N54" i="18"/>
  <c r="O54" i="18"/>
  <c r="P54" i="18"/>
  <c r="Q54" i="18"/>
  <c r="R54" i="18"/>
  <c r="S54" i="18"/>
  <c r="T54" i="18"/>
  <c r="U54" i="18"/>
  <c r="V54" i="18"/>
  <c r="M55" i="18"/>
  <c r="N55" i="18"/>
  <c r="O55" i="18"/>
  <c r="P55" i="18"/>
  <c r="Q55" i="18"/>
  <c r="R55" i="18"/>
  <c r="S55" i="18"/>
  <c r="T55" i="18"/>
  <c r="U55" i="18"/>
  <c r="V55" i="18"/>
  <c r="M56" i="18"/>
  <c r="N56" i="18"/>
  <c r="O56" i="18"/>
  <c r="P56" i="18"/>
  <c r="Q56" i="18"/>
  <c r="R56" i="18"/>
  <c r="S56" i="18"/>
  <c r="T56" i="18"/>
  <c r="U56" i="18"/>
  <c r="V56" i="18"/>
  <c r="M57" i="18"/>
  <c r="N57" i="18"/>
  <c r="O57" i="18"/>
  <c r="P57" i="18"/>
  <c r="Q57" i="18"/>
  <c r="R57" i="18"/>
  <c r="S57" i="18"/>
  <c r="T57" i="18"/>
  <c r="U57" i="18"/>
  <c r="V57" i="18"/>
  <c r="M58" i="18"/>
  <c r="N58" i="18"/>
  <c r="O58" i="18"/>
  <c r="P58" i="18"/>
  <c r="Q58" i="18"/>
  <c r="R58" i="18"/>
  <c r="S58" i="18"/>
  <c r="T58" i="18"/>
  <c r="U58" i="18"/>
  <c r="V58" i="18"/>
  <c r="M59" i="18"/>
  <c r="N59" i="18"/>
  <c r="O59" i="18"/>
  <c r="P59" i="18"/>
  <c r="Q59" i="18"/>
  <c r="R59" i="18"/>
  <c r="S59" i="18"/>
  <c r="T59" i="18"/>
  <c r="U59" i="18"/>
  <c r="V59" i="18"/>
  <c r="M60" i="18"/>
  <c r="N60" i="18"/>
  <c r="O60" i="18"/>
  <c r="P60" i="18"/>
  <c r="Q60" i="18"/>
  <c r="R60" i="18"/>
  <c r="S60" i="18"/>
  <c r="T60" i="18"/>
  <c r="U60" i="18"/>
  <c r="V60" i="18"/>
  <c r="M61" i="18"/>
  <c r="N61" i="18"/>
  <c r="O61" i="18"/>
  <c r="P61" i="18"/>
  <c r="Q61" i="18"/>
  <c r="R61" i="18"/>
  <c r="S61" i="18"/>
  <c r="T61" i="18"/>
  <c r="U61" i="18"/>
  <c r="V61" i="18"/>
  <c r="M62" i="18"/>
  <c r="N62" i="18"/>
  <c r="O62" i="18"/>
  <c r="P62" i="18"/>
  <c r="Q62" i="18"/>
  <c r="R62" i="18"/>
  <c r="S62" i="18"/>
  <c r="T62" i="18"/>
  <c r="U62" i="18"/>
  <c r="V62" i="18"/>
  <c r="M63" i="18"/>
  <c r="N63" i="18"/>
  <c r="O63" i="18"/>
  <c r="P63" i="18"/>
  <c r="Q63" i="18"/>
  <c r="R63" i="18"/>
  <c r="S63" i="18"/>
  <c r="T63" i="18"/>
  <c r="U63" i="18"/>
  <c r="V63" i="18"/>
  <c r="M64" i="18"/>
  <c r="N64" i="18"/>
  <c r="O64" i="18"/>
  <c r="P64" i="18"/>
  <c r="Q64" i="18"/>
  <c r="R64" i="18"/>
  <c r="S64" i="18"/>
  <c r="T64" i="18"/>
  <c r="U64" i="18"/>
  <c r="V64" i="18"/>
  <c r="M65" i="18"/>
  <c r="N65" i="18"/>
  <c r="O65" i="18"/>
  <c r="P65" i="18"/>
  <c r="Q65" i="18"/>
  <c r="R65" i="18"/>
  <c r="S65" i="18"/>
  <c r="T65" i="18"/>
  <c r="U65" i="18"/>
  <c r="V65" i="18"/>
  <c r="M66" i="18"/>
  <c r="N66" i="18"/>
  <c r="O66" i="18"/>
  <c r="P66" i="18"/>
  <c r="Q66" i="18"/>
  <c r="R66" i="18"/>
  <c r="S66" i="18"/>
  <c r="T66" i="18"/>
  <c r="U66" i="18"/>
  <c r="V66" i="18"/>
  <c r="M67" i="18"/>
  <c r="N67" i="18"/>
  <c r="O67" i="18"/>
  <c r="P67" i="18"/>
  <c r="Q67" i="18"/>
  <c r="R67" i="18"/>
  <c r="S67" i="18"/>
  <c r="T67" i="18"/>
  <c r="U67" i="18"/>
  <c r="V67" i="18"/>
  <c r="M68" i="18"/>
  <c r="N68" i="18"/>
  <c r="O68" i="18"/>
  <c r="P68" i="18"/>
  <c r="Q68" i="18"/>
  <c r="R68" i="18"/>
  <c r="S68" i="18"/>
  <c r="T68" i="18"/>
  <c r="U68" i="18"/>
  <c r="V68" i="18"/>
  <c r="M69" i="18"/>
  <c r="N69" i="18"/>
  <c r="O69" i="18"/>
  <c r="P69" i="18"/>
  <c r="Q69" i="18"/>
  <c r="R69" i="18"/>
  <c r="S69" i="18"/>
  <c r="T69" i="18"/>
  <c r="U69" i="18"/>
  <c r="V69" i="18"/>
  <c r="M70" i="18"/>
  <c r="N70" i="18"/>
  <c r="O70" i="18"/>
  <c r="P70" i="18"/>
  <c r="Q70" i="18"/>
  <c r="R70" i="18"/>
  <c r="S70" i="18"/>
  <c r="T70" i="18"/>
  <c r="U70" i="18"/>
  <c r="V70" i="18"/>
  <c r="M71" i="18"/>
  <c r="N71" i="18"/>
  <c r="O71" i="18"/>
  <c r="P71" i="18"/>
  <c r="Q71" i="18"/>
  <c r="R71" i="18"/>
  <c r="S71" i="18"/>
  <c r="T71" i="18"/>
  <c r="U71" i="18"/>
  <c r="V71" i="18"/>
  <c r="M72" i="18"/>
  <c r="N72" i="18"/>
  <c r="O72" i="18"/>
  <c r="P72" i="18"/>
  <c r="Q72" i="18"/>
  <c r="R72" i="18"/>
  <c r="S72" i="18"/>
  <c r="T72" i="18"/>
  <c r="U72" i="18"/>
  <c r="V72" i="18"/>
  <c r="M73" i="18"/>
  <c r="N73" i="18"/>
  <c r="O73" i="18"/>
  <c r="P73" i="18"/>
  <c r="Q73" i="18"/>
  <c r="R73" i="18"/>
  <c r="S73" i="18"/>
  <c r="T73" i="18"/>
  <c r="U73" i="18"/>
  <c r="V73" i="18"/>
  <c r="M74" i="18"/>
  <c r="N74" i="18"/>
  <c r="O74" i="18"/>
  <c r="P74" i="18"/>
  <c r="Q74" i="18"/>
  <c r="R74" i="18"/>
  <c r="S74" i="18"/>
  <c r="T74" i="18"/>
  <c r="U74" i="18"/>
  <c r="V74" i="18"/>
  <c r="M75" i="18"/>
  <c r="N75" i="18"/>
  <c r="O75" i="18"/>
  <c r="P75" i="18"/>
  <c r="Q75" i="18"/>
  <c r="R75" i="18"/>
  <c r="S75" i="18"/>
  <c r="T75" i="18"/>
  <c r="U75" i="18"/>
  <c r="V75" i="18"/>
  <c r="M76" i="18"/>
  <c r="N76" i="18"/>
  <c r="O76" i="18"/>
  <c r="P76" i="18"/>
  <c r="Q76" i="18"/>
  <c r="R76" i="18"/>
  <c r="S76" i="18"/>
  <c r="T76" i="18"/>
  <c r="U76" i="18"/>
  <c r="V76" i="18"/>
  <c r="M77" i="18"/>
  <c r="N77" i="18"/>
  <c r="O77" i="18"/>
  <c r="P77" i="18"/>
  <c r="Q77" i="18"/>
  <c r="R77" i="18"/>
  <c r="S77" i="18"/>
  <c r="T77" i="18"/>
  <c r="U77" i="18"/>
  <c r="V77" i="18"/>
  <c r="M78" i="18"/>
  <c r="N78" i="18"/>
  <c r="O78" i="18"/>
  <c r="P78" i="18"/>
  <c r="Q78" i="18"/>
  <c r="R78" i="18"/>
  <c r="S78" i="18"/>
  <c r="T78" i="18"/>
  <c r="U78" i="18"/>
  <c r="V78" i="18"/>
  <c r="M79" i="18"/>
  <c r="N79" i="18"/>
  <c r="O79" i="18"/>
  <c r="P79" i="18"/>
  <c r="Q79" i="18"/>
  <c r="R79" i="18"/>
  <c r="S79" i="18"/>
  <c r="T79" i="18"/>
  <c r="U79" i="18"/>
  <c r="V79" i="18"/>
  <c r="M80" i="18"/>
  <c r="N80" i="18"/>
  <c r="O80" i="18"/>
  <c r="P80" i="18"/>
  <c r="Q80" i="18"/>
  <c r="R80" i="18"/>
  <c r="S80" i="18"/>
  <c r="T80" i="18"/>
  <c r="U80" i="18"/>
  <c r="V80" i="18"/>
  <c r="M81" i="18"/>
  <c r="N81" i="18"/>
  <c r="O81" i="18"/>
  <c r="P81" i="18"/>
  <c r="Q81" i="18"/>
  <c r="R81" i="18"/>
  <c r="S81" i="18"/>
  <c r="T81" i="18"/>
  <c r="U81" i="18"/>
  <c r="V81" i="18"/>
  <c r="M2" i="18"/>
  <c r="N2" i="18"/>
  <c r="O2" i="18"/>
  <c r="P2" i="18"/>
  <c r="Q2" i="18"/>
  <c r="R2" i="18"/>
  <c r="S2" i="18"/>
  <c r="T2" i="18"/>
  <c r="U2" i="18"/>
  <c r="V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2" i="18"/>
  <c r="S3" i="19" l="1"/>
  <c r="L81" i="19"/>
  <c r="Q79" i="19"/>
  <c r="S77" i="19"/>
  <c r="N76" i="19"/>
  <c r="S74" i="19"/>
  <c r="U72" i="19"/>
  <c r="P71" i="19"/>
  <c r="U69" i="19"/>
  <c r="M68" i="19"/>
  <c r="R66" i="19"/>
  <c r="M65" i="19"/>
  <c r="O63" i="19"/>
  <c r="T61" i="19"/>
  <c r="O60" i="19"/>
  <c r="Q58" i="19"/>
  <c r="L57" i="19"/>
  <c r="Q55" i="19"/>
  <c r="S53" i="19"/>
  <c r="N52" i="19"/>
  <c r="S50" i="19"/>
  <c r="U48" i="19"/>
  <c r="P47" i="19"/>
  <c r="U45" i="19"/>
  <c r="M44" i="19"/>
  <c r="R42" i="19"/>
  <c r="M41" i="19"/>
  <c r="O39" i="19"/>
  <c r="T37" i="19"/>
  <c r="O36" i="19"/>
  <c r="Q34" i="19"/>
  <c r="L33" i="19"/>
  <c r="Q31" i="19"/>
  <c r="S29" i="19"/>
  <c r="N28" i="19"/>
  <c r="S26" i="19"/>
  <c r="U24" i="19"/>
  <c r="P23" i="19"/>
  <c r="R21" i="19"/>
  <c r="T19" i="19"/>
  <c r="L18" i="19"/>
  <c r="N16" i="19"/>
  <c r="P14" i="19"/>
  <c r="R12" i="19"/>
  <c r="T10" i="19"/>
  <c r="L9" i="19"/>
  <c r="N7" i="19"/>
  <c r="P5" i="19"/>
  <c r="R3" i="19"/>
  <c r="O5" i="19"/>
  <c r="Q12" i="19"/>
  <c r="Q10" i="19"/>
  <c r="U8" i="19"/>
  <c r="U6" i="19"/>
  <c r="O3" i="19"/>
  <c r="T80" i="19"/>
  <c r="N79" i="19"/>
  <c r="Q77" i="19"/>
  <c r="L76" i="19"/>
  <c r="P74" i="19"/>
  <c r="S72" i="19"/>
  <c r="N71" i="19"/>
  <c r="R69" i="19"/>
  <c r="U67" i="19"/>
  <c r="P66" i="19"/>
  <c r="T64" i="19"/>
  <c r="M63" i="19"/>
  <c r="R61" i="19"/>
  <c r="L60" i="19"/>
  <c r="O58" i="19"/>
  <c r="T56" i="19"/>
  <c r="N55" i="19"/>
  <c r="Q53" i="19"/>
  <c r="L52" i="19"/>
  <c r="P50" i="19"/>
  <c r="S48" i="19"/>
  <c r="N47" i="19"/>
  <c r="R45" i="19"/>
  <c r="U43" i="19"/>
  <c r="P42" i="19"/>
  <c r="T40" i="19"/>
  <c r="M39" i="19"/>
  <c r="R37" i="19"/>
  <c r="L36" i="19"/>
  <c r="O34" i="19"/>
  <c r="T32" i="19"/>
  <c r="N31" i="19"/>
  <c r="Q29" i="19"/>
  <c r="L28" i="19"/>
  <c r="P26" i="19"/>
  <c r="S24" i="19"/>
  <c r="N23" i="19"/>
  <c r="N21" i="19"/>
  <c r="R19" i="19"/>
  <c r="R17" i="19"/>
  <c r="L16" i="19"/>
  <c r="L14" i="19"/>
  <c r="P12" i="19"/>
  <c r="P10" i="19"/>
  <c r="T8" i="19"/>
  <c r="T6" i="19"/>
  <c r="N5" i="19"/>
  <c r="N3" i="19"/>
  <c r="M12" i="19"/>
  <c r="Q8" i="19"/>
  <c r="Q80" i="19"/>
  <c r="T78" i="19"/>
  <c r="O77" i="19"/>
  <c r="S75" i="19"/>
  <c r="L74" i="19"/>
  <c r="Q72" i="19"/>
  <c r="U70" i="19"/>
  <c r="N69" i="19"/>
  <c r="S67" i="19"/>
  <c r="M66" i="19"/>
  <c r="P64" i="19"/>
  <c r="U62" i="19"/>
  <c r="O61" i="19"/>
  <c r="R59" i="19"/>
  <c r="M58" i="19"/>
  <c r="Q56" i="19"/>
  <c r="T54" i="19"/>
  <c r="O53" i="19"/>
  <c r="S51" i="19"/>
  <c r="L50" i="19"/>
  <c r="Q48" i="19"/>
  <c r="U46" i="19"/>
  <c r="N45" i="19"/>
  <c r="S43" i="19"/>
  <c r="M42" i="19"/>
  <c r="P40" i="19"/>
  <c r="U38" i="19"/>
  <c r="O37" i="19"/>
  <c r="R35" i="19"/>
  <c r="M34" i="19"/>
  <c r="Q32" i="19"/>
  <c r="T30" i="19"/>
  <c r="O29" i="19"/>
  <c r="S27" i="19"/>
  <c r="L26" i="19"/>
  <c r="Q24" i="19"/>
  <c r="T22" i="19"/>
  <c r="L21" i="19"/>
  <c r="N19" i="19"/>
  <c r="P17" i="19"/>
  <c r="R15" i="19"/>
  <c r="T13" i="19"/>
  <c r="L12" i="19"/>
  <c r="N10" i="19"/>
  <c r="P8" i="19"/>
  <c r="R6" i="19"/>
  <c r="T4" i="19"/>
  <c r="L3" i="19"/>
  <c r="O10" i="19"/>
  <c r="P80" i="19"/>
  <c r="S78" i="19"/>
  <c r="N77" i="19"/>
  <c r="R75" i="19"/>
  <c r="U73" i="19"/>
  <c r="P72" i="19"/>
  <c r="T70" i="19"/>
  <c r="M69" i="19"/>
  <c r="R67" i="19"/>
  <c r="L66" i="19"/>
  <c r="O64" i="19"/>
  <c r="T62" i="19"/>
  <c r="N61" i="19"/>
  <c r="Q59" i="19"/>
  <c r="L58" i="19"/>
  <c r="P56" i="19"/>
  <c r="S54" i="19"/>
  <c r="N53" i="19"/>
  <c r="R51" i="19"/>
  <c r="U49" i="19"/>
  <c r="P48" i="19"/>
  <c r="T46" i="19"/>
  <c r="M45" i="19"/>
  <c r="R43" i="19"/>
  <c r="L42" i="19"/>
  <c r="O40" i="19"/>
  <c r="T38" i="19"/>
  <c r="N37" i="19"/>
  <c r="Q35" i="19"/>
  <c r="L34" i="19"/>
  <c r="P32" i="19"/>
  <c r="S30" i="19"/>
  <c r="N29" i="19"/>
  <c r="R27" i="19"/>
  <c r="U25" i="19"/>
  <c r="P24" i="19"/>
  <c r="Q22" i="19"/>
  <c r="U20" i="19"/>
  <c r="U18" i="19"/>
  <c r="O17" i="19"/>
  <c r="O15" i="19"/>
  <c r="S13" i="19"/>
  <c r="S11" i="19"/>
  <c r="M10" i="19"/>
  <c r="M8" i="19"/>
  <c r="Q6" i="19"/>
  <c r="Q4" i="19"/>
  <c r="U2" i="19"/>
  <c r="M3" i="19"/>
  <c r="U81" i="19"/>
  <c r="M80" i="19"/>
  <c r="R78" i="19"/>
  <c r="M77" i="19"/>
  <c r="O75" i="19"/>
  <c r="T73" i="19"/>
  <c r="O72" i="19"/>
  <c r="Q70" i="19"/>
  <c r="L69" i="19"/>
  <c r="Q67" i="19"/>
  <c r="S65" i="19"/>
  <c r="N64" i="19"/>
  <c r="S62" i="19"/>
  <c r="U60" i="19"/>
  <c r="P59" i="19"/>
  <c r="U57" i="19"/>
  <c r="M56" i="19"/>
  <c r="R54" i="19"/>
  <c r="M53" i="19"/>
  <c r="O51" i="19"/>
  <c r="T49" i="19"/>
  <c r="O48" i="19"/>
  <c r="Q46" i="19"/>
  <c r="L45" i="19"/>
  <c r="Q43" i="19"/>
  <c r="S41" i="19"/>
  <c r="N40" i="19"/>
  <c r="S38" i="19"/>
  <c r="U36" i="19"/>
  <c r="P35" i="19"/>
  <c r="U33" i="19"/>
  <c r="M32" i="19"/>
  <c r="R30" i="19"/>
  <c r="M29" i="19"/>
  <c r="O27" i="19"/>
  <c r="T25" i="19"/>
  <c r="O24" i="19"/>
  <c r="P22" i="19"/>
  <c r="T20" i="19"/>
  <c r="T18" i="19"/>
  <c r="N17" i="19"/>
  <c r="N15" i="19"/>
  <c r="R13" i="19"/>
  <c r="R11" i="19"/>
  <c r="L10" i="19"/>
  <c r="L8" i="19"/>
  <c r="P6" i="19"/>
  <c r="P4" i="19"/>
  <c r="T2" i="19"/>
  <c r="M71" i="19"/>
  <c r="O69" i="19"/>
  <c r="T67" i="19"/>
  <c r="O66" i="19"/>
  <c r="Q64" i="19"/>
  <c r="L63" i="19"/>
  <c r="Q61" i="19"/>
  <c r="S59" i="19"/>
  <c r="N58" i="19"/>
  <c r="S56" i="19"/>
  <c r="U54" i="19"/>
  <c r="P53" i="19"/>
  <c r="U51" i="19"/>
  <c r="R48" i="19"/>
  <c r="M47" i="19"/>
  <c r="O45" i="19"/>
  <c r="T43" i="19"/>
  <c r="O42" i="19"/>
  <c r="Q40" i="19"/>
  <c r="L39" i="19"/>
  <c r="Q37" i="19"/>
  <c r="S35" i="19"/>
  <c r="N34" i="19"/>
  <c r="S32" i="19"/>
  <c r="U30" i="19"/>
  <c r="P29" i="19"/>
  <c r="U27" i="19"/>
  <c r="M26" i="19"/>
  <c r="R24" i="19"/>
  <c r="U22" i="19"/>
  <c r="M21" i="19"/>
  <c r="O19" i="19"/>
  <c r="Q17" i="19"/>
  <c r="S15" i="19"/>
  <c r="U13" i="19"/>
  <c r="U4" i="19"/>
  <c r="S81" i="19"/>
  <c r="L80" i="19"/>
  <c r="Q78" i="19"/>
  <c r="U76" i="19"/>
  <c r="N75" i="19"/>
  <c r="S73" i="19"/>
  <c r="M72" i="19"/>
  <c r="P70" i="19"/>
  <c r="U68" i="19"/>
  <c r="O67" i="19"/>
  <c r="R65" i="19"/>
  <c r="M64" i="19"/>
  <c r="Q62" i="19"/>
  <c r="T60" i="19"/>
  <c r="O59" i="19"/>
  <c r="S57" i="19"/>
  <c r="L56" i="19"/>
  <c r="Q54" i="19"/>
  <c r="U52" i="19"/>
  <c r="N51" i="19"/>
  <c r="S49" i="19"/>
  <c r="M48" i="19"/>
  <c r="P46" i="19"/>
  <c r="U44" i="19"/>
  <c r="O43" i="19"/>
  <c r="R41" i="19"/>
  <c r="M40" i="19"/>
  <c r="Q38" i="19"/>
  <c r="T36" i="19"/>
  <c r="O35" i="19"/>
  <c r="S33" i="19"/>
  <c r="L32" i="19"/>
  <c r="Q30" i="19"/>
  <c r="U28" i="19"/>
  <c r="N27" i="19"/>
  <c r="S25" i="19"/>
  <c r="M24" i="19"/>
  <c r="O22" i="19"/>
  <c r="Q20" i="19"/>
  <c r="S18" i="19"/>
  <c r="U16" i="19"/>
  <c r="M15" i="19"/>
  <c r="O13" i="19"/>
  <c r="Q11" i="19"/>
  <c r="S9" i="19"/>
  <c r="U7" i="19"/>
  <c r="M6" i="19"/>
  <c r="O4" i="19"/>
  <c r="Q2" i="19"/>
  <c r="S6" i="19"/>
  <c r="R81" i="19"/>
  <c r="U79" i="19"/>
  <c r="P78" i="19"/>
  <c r="T76" i="19"/>
  <c r="M75" i="19"/>
  <c r="R73" i="19"/>
  <c r="L72" i="19"/>
  <c r="O70" i="19"/>
  <c r="T68" i="19"/>
  <c r="N67" i="19"/>
  <c r="Q65" i="19"/>
  <c r="L64" i="19"/>
  <c r="P62" i="19"/>
  <c r="S60" i="19"/>
  <c r="N59" i="19"/>
  <c r="R57" i="19"/>
  <c r="U55" i="19"/>
  <c r="P54" i="19"/>
  <c r="T52" i="19"/>
  <c r="M51" i="19"/>
  <c r="R49" i="19"/>
  <c r="L48" i="19"/>
  <c r="O46" i="19"/>
  <c r="T44" i="19"/>
  <c r="N43" i="19"/>
  <c r="Q41" i="19"/>
  <c r="L40" i="19"/>
  <c r="P38" i="19"/>
  <c r="S36" i="19"/>
  <c r="N35" i="19"/>
  <c r="R33" i="19"/>
  <c r="U31" i="19"/>
  <c r="P30" i="19"/>
  <c r="T28" i="19"/>
  <c r="M27" i="19"/>
  <c r="R25" i="19"/>
  <c r="L24" i="19"/>
  <c r="N22" i="19"/>
  <c r="P20" i="19"/>
  <c r="R18" i="19"/>
  <c r="T16" i="19"/>
  <c r="L15" i="19"/>
  <c r="N13" i="19"/>
  <c r="P11" i="19"/>
  <c r="R9" i="19"/>
  <c r="T7" i="19"/>
  <c r="L6" i="19"/>
  <c r="N4" i="19"/>
  <c r="P2" i="19"/>
  <c r="O81" i="19"/>
  <c r="T79" i="19"/>
  <c r="O78" i="19"/>
  <c r="Q76" i="19"/>
  <c r="L75" i="19"/>
  <c r="Q73" i="19"/>
  <c r="S71" i="19"/>
  <c r="N70" i="19"/>
  <c r="S68" i="19"/>
  <c r="U66" i="19"/>
  <c r="P65" i="19"/>
  <c r="U63" i="19"/>
  <c r="R60" i="19"/>
  <c r="M59" i="19"/>
  <c r="O57" i="19"/>
  <c r="T55" i="19"/>
  <c r="O54" i="19"/>
  <c r="Q52" i="19"/>
  <c r="L51" i="19"/>
  <c r="Q49" i="19"/>
  <c r="S47" i="19"/>
  <c r="N46" i="19"/>
  <c r="S44" i="19"/>
  <c r="U42" i="19"/>
  <c r="P41" i="19"/>
  <c r="U39" i="19"/>
  <c r="M38" i="19"/>
  <c r="R36" i="19"/>
  <c r="M35" i="19"/>
  <c r="O33" i="19"/>
  <c r="T31" i="19"/>
  <c r="O30" i="19"/>
  <c r="Q28" i="19"/>
  <c r="L27" i="19"/>
  <c r="Q25" i="19"/>
  <c r="S23" i="19"/>
  <c r="M22" i="19"/>
  <c r="M20" i="19"/>
  <c r="Q18" i="19"/>
  <c r="Q16" i="19"/>
  <c r="U14" i="19"/>
  <c r="U12" i="19"/>
  <c r="O11" i="19"/>
  <c r="O9" i="19"/>
  <c r="S7" i="19"/>
  <c r="S5" i="19"/>
  <c r="M4" i="19"/>
  <c r="M2" i="19"/>
  <c r="N81" i="19"/>
  <c r="S79" i="19"/>
  <c r="M78" i="19"/>
  <c r="P76" i="19"/>
  <c r="U74" i="19"/>
  <c r="O73" i="19"/>
  <c r="R71" i="19"/>
  <c r="M70" i="19"/>
  <c r="Q68" i="19"/>
  <c r="T66" i="19"/>
  <c r="O65" i="19"/>
  <c r="S63" i="19"/>
  <c r="L62" i="19"/>
  <c r="Q60" i="19"/>
  <c r="U58" i="19"/>
  <c r="N57" i="19"/>
  <c r="S55" i="19"/>
  <c r="M54" i="19"/>
  <c r="P52" i="19"/>
  <c r="U50" i="19"/>
  <c r="O49" i="19"/>
  <c r="R47" i="19"/>
  <c r="M46" i="19"/>
  <c r="Q44" i="19"/>
  <c r="T42" i="19"/>
  <c r="O41" i="19"/>
  <c r="S39" i="19"/>
  <c r="L38" i="19"/>
  <c r="Q36" i="19"/>
  <c r="U34" i="19"/>
  <c r="N33" i="19"/>
  <c r="S31" i="19"/>
  <c r="M30" i="19"/>
  <c r="P28" i="19"/>
  <c r="U26" i="19"/>
  <c r="O25" i="19"/>
  <c r="R23" i="19"/>
  <c r="L22" i="19"/>
  <c r="L20" i="19"/>
  <c r="P18" i="19"/>
  <c r="P16" i="19"/>
  <c r="T14" i="19"/>
  <c r="T12" i="19"/>
  <c r="N11" i="19"/>
  <c r="N9" i="19"/>
  <c r="R7" i="19"/>
  <c r="R5" i="19"/>
  <c r="L4" i="19"/>
  <c r="N2" i="19"/>
  <c r="P3" i="19"/>
  <c r="R4" i="19"/>
  <c r="T5" i="19"/>
  <c r="L7" i="19"/>
  <c r="N8" i="19"/>
  <c r="P9" i="19"/>
  <c r="R10" i="19"/>
  <c r="T11" i="19"/>
  <c r="L13" i="19"/>
  <c r="N14" i="19"/>
  <c r="P15" i="19"/>
  <c r="R16" i="19"/>
  <c r="T17" i="19"/>
  <c r="L19" i="19"/>
  <c r="N20" i="19"/>
  <c r="P21" i="19"/>
  <c r="R22" i="19"/>
  <c r="T23" i="19"/>
  <c r="L25" i="19"/>
  <c r="N26" i="19"/>
  <c r="P27" i="19"/>
  <c r="R28" i="19"/>
  <c r="T29" i="19"/>
  <c r="L31" i="19"/>
  <c r="N32" i="19"/>
  <c r="P33" i="19"/>
  <c r="R34" i="19"/>
  <c r="T35" i="19"/>
  <c r="L37" i="19"/>
  <c r="N38" i="19"/>
  <c r="P39" i="19"/>
  <c r="R40" i="19"/>
  <c r="T41" i="19"/>
  <c r="L43" i="19"/>
  <c r="N44" i="19"/>
  <c r="P45" i="19"/>
  <c r="R46" i="19"/>
  <c r="T47" i="19"/>
  <c r="L49" i="19"/>
  <c r="N50" i="19"/>
  <c r="P51" i="19"/>
  <c r="R52" i="19"/>
  <c r="T53" i="19"/>
  <c r="L55" i="19"/>
  <c r="N56" i="19"/>
  <c r="P57" i="19"/>
  <c r="R58" i="19"/>
  <c r="T59" i="19"/>
  <c r="L61" i="19"/>
  <c r="N62" i="19"/>
  <c r="P63" i="19"/>
  <c r="R64" i="19"/>
  <c r="T65" i="19"/>
  <c r="L67" i="19"/>
  <c r="N68" i="19"/>
  <c r="P69" i="19"/>
  <c r="R70" i="19"/>
  <c r="T71" i="19"/>
  <c r="L73" i="19"/>
  <c r="N74" i="19"/>
  <c r="P75" i="19"/>
  <c r="R76" i="19"/>
  <c r="T77" i="19"/>
  <c r="L79" i="19"/>
  <c r="N80" i="19"/>
  <c r="P81" i="19"/>
  <c r="U47" i="19"/>
  <c r="O2" i="19"/>
  <c r="Q3" i="19"/>
  <c r="S4" i="19"/>
  <c r="U5" i="19"/>
  <c r="M7" i="19"/>
  <c r="O8" i="19"/>
  <c r="Q9" i="19"/>
  <c r="S10" i="19"/>
  <c r="U11" i="19"/>
  <c r="M13" i="19"/>
  <c r="O14" i="19"/>
  <c r="Q15" i="19"/>
  <c r="S16" i="19"/>
  <c r="U17" i="19"/>
  <c r="M19" i="19"/>
  <c r="O20" i="19"/>
  <c r="Q21" i="19"/>
  <c r="S22" i="19"/>
  <c r="U23" i="19"/>
  <c r="M25" i="19"/>
  <c r="O26" i="19"/>
  <c r="Q27" i="19"/>
  <c r="S28" i="19"/>
  <c r="U29" i="19"/>
  <c r="M31" i="19"/>
  <c r="O32" i="19"/>
  <c r="Q33" i="19"/>
  <c r="S34" i="19"/>
  <c r="U35" i="19"/>
  <c r="M37" i="19"/>
  <c r="O38" i="19"/>
  <c r="Q39" i="19"/>
  <c r="S40" i="19"/>
  <c r="U41" i="19"/>
  <c r="M43" i="19"/>
  <c r="O44" i="19"/>
  <c r="Q45" i="19"/>
  <c r="S46" i="19"/>
  <c r="M49" i="19"/>
  <c r="O50" i="19"/>
  <c r="Q51" i="19"/>
  <c r="S52" i="19"/>
  <c r="U53" i="19"/>
  <c r="M55" i="19"/>
  <c r="O56" i="19"/>
  <c r="Q57" i="19"/>
  <c r="S58" i="19"/>
  <c r="U59" i="19"/>
  <c r="M61" i="19"/>
  <c r="O62" i="19"/>
  <c r="Q63" i="19"/>
  <c r="S64" i="19"/>
  <c r="U65" i="19"/>
  <c r="M67" i="19"/>
  <c r="O68" i="19"/>
  <c r="Q69" i="19"/>
  <c r="S70" i="19"/>
  <c r="U71" i="19"/>
  <c r="M73" i="19"/>
  <c r="O74" i="19"/>
  <c r="Q75" i="19"/>
  <c r="S76" i="19"/>
  <c r="U77" i="19"/>
  <c r="M79" i="19"/>
  <c r="O80" i="19"/>
  <c r="Q81" i="19"/>
  <c r="R2" i="19"/>
  <c r="T3" i="19"/>
  <c r="L5" i="19"/>
  <c r="N6" i="19"/>
  <c r="P7" i="19"/>
  <c r="R8" i="19"/>
  <c r="T9" i="19"/>
  <c r="L11" i="19"/>
  <c r="N12" i="19"/>
  <c r="P13" i="19"/>
  <c r="R14" i="19"/>
  <c r="T15" i="19"/>
  <c r="L17" i="19"/>
  <c r="N18" i="19"/>
  <c r="P19" i="19"/>
  <c r="R20" i="19"/>
  <c r="T21" i="19"/>
  <c r="L23" i="19"/>
  <c r="N24" i="19"/>
  <c r="P25" i="19"/>
  <c r="R26" i="19"/>
  <c r="T27" i="19"/>
  <c r="L29" i="19"/>
  <c r="N30" i="19"/>
  <c r="P31" i="19"/>
  <c r="R32" i="19"/>
  <c r="T33" i="19"/>
  <c r="L35" i="19"/>
  <c r="N36" i="19"/>
  <c r="P37" i="19"/>
  <c r="R38" i="19"/>
  <c r="T39" i="19"/>
  <c r="L41" i="19"/>
  <c r="N42" i="19"/>
  <c r="P43" i="19"/>
  <c r="R44" i="19"/>
  <c r="T45" i="19"/>
  <c r="L47" i="19"/>
  <c r="N48" i="19"/>
  <c r="P49" i="19"/>
  <c r="R50" i="19"/>
  <c r="T51" i="19"/>
  <c r="L53" i="19"/>
  <c r="N54" i="19"/>
  <c r="P55" i="19"/>
  <c r="R56" i="19"/>
  <c r="T57" i="19"/>
  <c r="L59" i="19"/>
  <c r="N60" i="19"/>
  <c r="P61" i="19"/>
  <c r="R62" i="19"/>
  <c r="T63" i="19"/>
  <c r="L65" i="19"/>
  <c r="N66" i="19"/>
  <c r="P67" i="19"/>
  <c r="R68" i="19"/>
  <c r="T69" i="19"/>
  <c r="L71" i="19"/>
  <c r="N72" i="19"/>
  <c r="P73" i="19"/>
  <c r="R74" i="19"/>
  <c r="T75" i="19"/>
  <c r="L77" i="19"/>
  <c r="N78" i="19"/>
  <c r="P79" i="19"/>
  <c r="R80" i="19"/>
  <c r="T81" i="19"/>
  <c r="S2" i="19"/>
  <c r="U3" i="19"/>
  <c r="M5" i="19"/>
  <c r="O6" i="19"/>
  <c r="Q7" i="19"/>
  <c r="S8" i="19"/>
  <c r="U9" i="19"/>
  <c r="M11" i="19"/>
  <c r="O12" i="19"/>
  <c r="Q13" i="19"/>
  <c r="S14" i="19"/>
  <c r="U15" i="19"/>
  <c r="M17" i="19"/>
  <c r="O18" i="19"/>
  <c r="Q19" i="19"/>
  <c r="S20" i="19"/>
  <c r="U21" i="19"/>
  <c r="M23" i="19"/>
  <c r="Y2" i="18" a="1"/>
  <c r="Y34" i="18" s="1"/>
  <c r="Z30" i="18" l="1"/>
  <c r="Z78" i="18"/>
  <c r="AA2" i="18"/>
  <c r="AA50" i="18"/>
  <c r="Y11" i="18"/>
  <c r="Y59" i="18"/>
  <c r="Z11" i="18"/>
  <c r="Z59" i="18"/>
  <c r="Y68" i="18"/>
  <c r="AA27" i="18"/>
  <c r="AA75" i="18"/>
  <c r="Z36" i="18"/>
  <c r="Y9" i="18"/>
  <c r="AA8" i="18"/>
  <c r="AA56" i="18"/>
  <c r="Y49" i="18"/>
  <c r="Z29" i="18"/>
  <c r="Z77" i="18"/>
  <c r="AA45" i="18"/>
  <c r="Y38" i="18"/>
  <c r="Z34" i="18"/>
  <c r="Y16" i="18"/>
  <c r="AA6" i="18"/>
  <c r="AA54" i="18"/>
  <c r="Y15" i="18"/>
  <c r="Y63" i="18"/>
  <c r="Z15" i="18"/>
  <c r="Z63" i="18"/>
  <c r="Y80" i="18"/>
  <c r="AA31" i="18"/>
  <c r="AA79" i="18"/>
  <c r="Z40" i="18"/>
  <c r="Y17" i="18"/>
  <c r="AA12" i="18"/>
  <c r="AA60" i="18"/>
  <c r="Y53" i="18"/>
  <c r="Z33" i="18"/>
  <c r="Z81" i="18"/>
  <c r="AA49" i="18"/>
  <c r="AA58" i="18"/>
  <c r="Y61" i="18"/>
  <c r="Y23" i="18"/>
  <c r="Z46" i="18"/>
  <c r="Y75" i="18"/>
  <c r="Y50" i="18"/>
  <c r="AA43" i="18"/>
  <c r="Z4" i="18"/>
  <c r="Z52" i="18"/>
  <c r="Y37" i="18"/>
  <c r="AA24" i="18"/>
  <c r="AA72" i="18"/>
  <c r="Y18" i="18"/>
  <c r="Z45" i="18"/>
  <c r="AA13" i="18"/>
  <c r="AA61" i="18"/>
  <c r="Z38" i="18"/>
  <c r="AA35" i="18"/>
  <c r="Z37" i="18"/>
  <c r="Z42" i="18"/>
  <c r="Y71" i="18"/>
  <c r="Y2" i="18"/>
  <c r="AA20" i="18"/>
  <c r="Z41" i="18"/>
  <c r="AA18" i="18"/>
  <c r="Z75" i="18"/>
  <c r="Z2" i="18"/>
  <c r="Z50" i="18"/>
  <c r="Y48" i="18"/>
  <c r="AA22" i="18"/>
  <c r="AA70" i="18"/>
  <c r="Y31" i="18"/>
  <c r="Y79" i="18"/>
  <c r="Z31" i="18"/>
  <c r="Z79" i="18"/>
  <c r="Y78" i="18"/>
  <c r="AA47" i="18"/>
  <c r="Z8" i="18"/>
  <c r="Z56" i="18"/>
  <c r="Y45" i="18"/>
  <c r="AA28" i="18"/>
  <c r="AA76" i="18"/>
  <c r="Y66" i="18"/>
  <c r="Z49" i="18"/>
  <c r="AA17" i="18"/>
  <c r="AA65" i="18"/>
  <c r="Y42" i="18"/>
  <c r="Z67" i="18"/>
  <c r="AA16" i="18"/>
  <c r="Z23" i="18"/>
  <c r="AA9" i="18"/>
  <c r="Z27" i="18"/>
  <c r="Z6" i="18"/>
  <c r="Z54" i="18"/>
  <c r="Y56" i="18"/>
  <c r="AA26" i="18"/>
  <c r="AA74" i="18"/>
  <c r="Y35" i="18"/>
  <c r="Y12" i="18"/>
  <c r="Z35" i="18"/>
  <c r="Y8" i="18"/>
  <c r="AA3" i="18"/>
  <c r="AA51" i="18"/>
  <c r="Z12" i="18"/>
  <c r="Z60" i="18"/>
  <c r="Y57" i="18"/>
  <c r="AA32" i="18"/>
  <c r="AA80" i="18"/>
  <c r="Z5" i="18"/>
  <c r="Z53" i="18"/>
  <c r="AA21" i="18"/>
  <c r="AA69" i="18"/>
  <c r="Y24" i="18"/>
  <c r="Z19" i="18"/>
  <c r="Z44" i="18"/>
  <c r="AA53" i="18"/>
  <c r="Y46" i="18"/>
  <c r="AA14" i="18"/>
  <c r="Z71" i="18"/>
  <c r="Z48" i="18"/>
  <c r="AA57" i="18"/>
  <c r="Y74" i="18"/>
  <c r="AA66" i="18"/>
  <c r="Z10" i="18"/>
  <c r="Z58" i="18"/>
  <c r="Y64" i="18"/>
  <c r="AA30" i="18"/>
  <c r="AA78" i="18"/>
  <c r="Y39" i="18"/>
  <c r="Y72" i="18"/>
  <c r="Z39" i="18"/>
  <c r="Y28" i="18"/>
  <c r="AA7" i="18"/>
  <c r="AA55" i="18"/>
  <c r="Z16" i="18"/>
  <c r="Z64" i="18"/>
  <c r="Y65" i="18"/>
  <c r="AA36" i="18"/>
  <c r="Y5" i="18"/>
  <c r="Z9" i="18"/>
  <c r="Z57" i="18"/>
  <c r="AA25" i="18"/>
  <c r="AA73" i="18"/>
  <c r="AA10" i="18"/>
  <c r="Y73" i="18"/>
  <c r="AA64" i="18"/>
  <c r="Y32" i="18"/>
  <c r="Y22" i="18"/>
  <c r="Y81" i="18"/>
  <c r="Y40" i="18"/>
  <c r="Z14" i="18"/>
  <c r="Z62" i="18"/>
  <c r="Y76" i="18"/>
  <c r="AA34" i="18"/>
  <c r="Y20" i="18"/>
  <c r="Y43" i="18"/>
  <c r="Y26" i="18"/>
  <c r="Z43" i="18"/>
  <c r="Y36" i="18"/>
  <c r="AA11" i="18"/>
  <c r="AA59" i="18"/>
  <c r="Z20" i="18"/>
  <c r="Z68" i="18"/>
  <c r="Y77" i="18"/>
  <c r="AA40" i="18"/>
  <c r="Y13" i="18"/>
  <c r="Z13" i="18"/>
  <c r="Z61" i="18"/>
  <c r="AA29" i="18"/>
  <c r="AA77" i="18"/>
  <c r="Y67" i="18"/>
  <c r="Y4" i="18"/>
  <c r="AA5" i="18"/>
  <c r="AA62" i="18"/>
  <c r="AA39" i="18"/>
  <c r="Y29" i="18"/>
  <c r="AA68" i="18"/>
  <c r="Y27" i="18"/>
  <c r="Z18" i="18"/>
  <c r="Z66" i="18"/>
  <c r="Y69" i="18"/>
  <c r="AA38" i="18"/>
  <c r="Y6" i="18"/>
  <c r="Y47" i="18"/>
  <c r="Y54" i="18"/>
  <c r="Z47" i="18"/>
  <c r="Y44" i="18"/>
  <c r="AA15" i="18"/>
  <c r="AA63" i="18"/>
  <c r="Z24" i="18"/>
  <c r="Z72" i="18"/>
  <c r="Y14" i="18"/>
  <c r="AA44" i="18"/>
  <c r="Y25" i="18"/>
  <c r="Z17" i="18"/>
  <c r="Z65" i="18"/>
  <c r="AA33" i="18"/>
  <c r="AA81" i="18"/>
  <c r="Y30" i="18"/>
  <c r="Y19" i="18"/>
  <c r="Y21" i="18"/>
  <c r="Z22" i="18"/>
  <c r="Z70" i="18"/>
  <c r="Y10" i="18"/>
  <c r="AA42" i="18"/>
  <c r="Y3" i="18"/>
  <c r="Y51" i="18"/>
  <c r="Z3" i="18"/>
  <c r="Z51" i="18"/>
  <c r="Y52" i="18"/>
  <c r="AA19" i="18"/>
  <c r="AA67" i="18"/>
  <c r="Z28" i="18"/>
  <c r="Z76" i="18"/>
  <c r="Y70" i="18"/>
  <c r="AA48" i="18"/>
  <c r="Y33" i="18"/>
  <c r="Z21" i="18"/>
  <c r="Z69" i="18"/>
  <c r="AA37" i="18"/>
  <c r="Z26" i="18"/>
  <c r="Z74" i="18"/>
  <c r="Y58" i="18"/>
  <c r="AA46" i="18"/>
  <c r="Y7" i="18"/>
  <c r="Y55" i="18"/>
  <c r="Z7" i="18"/>
  <c r="Z55" i="18"/>
  <c r="Y60" i="18"/>
  <c r="AA23" i="18"/>
  <c r="AA71" i="18"/>
  <c r="Z32" i="18"/>
  <c r="Z80" i="18"/>
  <c r="AA4" i="18"/>
  <c r="AA52" i="18"/>
  <c r="Y41" i="18"/>
  <c r="Z25" i="18"/>
  <c r="Z73" i="18"/>
  <c r="AA41" i="18"/>
  <c r="Y62" i="18"/>
  <c r="BC88" i="16" l="1"/>
  <c r="BC86" i="16"/>
  <c r="BC79" i="16"/>
  <c r="AF4" i="16"/>
  <c r="AG4" i="16"/>
  <c r="AH4" i="16"/>
  <c r="AI4" i="16"/>
  <c r="AJ4" i="16"/>
  <c r="AK4" i="16"/>
  <c r="AL4" i="16"/>
  <c r="AM4" i="16"/>
  <c r="AN4" i="16"/>
  <c r="AO4" i="16"/>
  <c r="AP4" i="16"/>
  <c r="AF5" i="16"/>
  <c r="AG5" i="16"/>
  <c r="AH5" i="16"/>
  <c r="AI5" i="16"/>
  <c r="AJ5" i="16"/>
  <c r="AK5" i="16"/>
  <c r="AL5" i="16"/>
  <c r="AM5" i="16"/>
  <c r="AN5" i="16"/>
  <c r="AO5" i="16"/>
  <c r="AP5" i="16"/>
  <c r="AF6" i="16"/>
  <c r="AG6" i="16"/>
  <c r="AH6" i="16"/>
  <c r="AI6" i="16"/>
  <c r="AJ6" i="16"/>
  <c r="AK6" i="16"/>
  <c r="AL6" i="16"/>
  <c r="AM6" i="16"/>
  <c r="AN6" i="16"/>
  <c r="AO6" i="16"/>
  <c r="AP6" i="16"/>
  <c r="AF7" i="16"/>
  <c r="AG7" i="16"/>
  <c r="AH7" i="16"/>
  <c r="AI7" i="16"/>
  <c r="AJ7" i="16"/>
  <c r="AK7" i="16"/>
  <c r="AL7" i="16"/>
  <c r="AM7" i="16"/>
  <c r="AN7" i="16"/>
  <c r="AO7" i="16"/>
  <c r="AP7" i="16"/>
  <c r="AF8" i="16"/>
  <c r="AG8" i="16"/>
  <c r="AH8" i="16"/>
  <c r="AI8" i="16"/>
  <c r="AJ8" i="16"/>
  <c r="AK8" i="16"/>
  <c r="AL8" i="16"/>
  <c r="AM8" i="16"/>
  <c r="AN8" i="16"/>
  <c r="AO8" i="16"/>
  <c r="AP8" i="16"/>
  <c r="AF9" i="16"/>
  <c r="AG9" i="16"/>
  <c r="AH9" i="16"/>
  <c r="AI9" i="16"/>
  <c r="AJ9" i="16"/>
  <c r="AK9" i="16"/>
  <c r="AL9" i="16"/>
  <c r="AM9" i="16"/>
  <c r="AN9" i="16"/>
  <c r="AO9" i="16"/>
  <c r="AP9" i="16"/>
  <c r="AF10" i="16"/>
  <c r="AG10" i="16"/>
  <c r="AH10" i="16"/>
  <c r="AI10" i="16"/>
  <c r="AJ10" i="16"/>
  <c r="AK10" i="16"/>
  <c r="AL10" i="16"/>
  <c r="AM10" i="16"/>
  <c r="AN10" i="16"/>
  <c r="AO10" i="16"/>
  <c r="AP10" i="16"/>
  <c r="AF11" i="16"/>
  <c r="AG11" i="16"/>
  <c r="AH11" i="16"/>
  <c r="AI11" i="16"/>
  <c r="AJ11" i="16"/>
  <c r="AK11" i="16"/>
  <c r="AL11" i="16"/>
  <c r="AM11" i="16"/>
  <c r="AN11" i="16"/>
  <c r="AO11" i="16"/>
  <c r="AP11" i="16"/>
  <c r="AF12" i="16"/>
  <c r="AG12" i="16"/>
  <c r="AH12" i="16"/>
  <c r="AI12" i="16"/>
  <c r="AJ12" i="16"/>
  <c r="AK12" i="16"/>
  <c r="AL12" i="16"/>
  <c r="AM12" i="16"/>
  <c r="AN12" i="16"/>
  <c r="AO12" i="16"/>
  <c r="AP12" i="16"/>
  <c r="AF13" i="16"/>
  <c r="AG13" i="16"/>
  <c r="AH13" i="16"/>
  <c r="AI13" i="16"/>
  <c r="AJ13" i="16"/>
  <c r="AK13" i="16"/>
  <c r="AL13" i="16"/>
  <c r="AM13" i="16"/>
  <c r="AN13" i="16"/>
  <c r="AO13" i="16"/>
  <c r="AP13" i="16"/>
  <c r="AF14" i="16"/>
  <c r="AG14" i="16"/>
  <c r="AH14" i="16"/>
  <c r="AI14" i="16"/>
  <c r="AJ14" i="16"/>
  <c r="AK14" i="16"/>
  <c r="AL14" i="16"/>
  <c r="AM14" i="16"/>
  <c r="AN14" i="16"/>
  <c r="AO14" i="16"/>
  <c r="AP14" i="16"/>
  <c r="AF15" i="16"/>
  <c r="AG15" i="16"/>
  <c r="AH15" i="16"/>
  <c r="AI15" i="16"/>
  <c r="AJ15" i="16"/>
  <c r="AK15" i="16"/>
  <c r="AL15" i="16"/>
  <c r="AM15" i="16"/>
  <c r="AN15" i="16"/>
  <c r="AO15" i="16"/>
  <c r="AP15" i="16"/>
  <c r="AF16" i="16"/>
  <c r="AG16" i="16"/>
  <c r="AH16" i="16"/>
  <c r="AI16" i="16"/>
  <c r="AJ16" i="16"/>
  <c r="AK16" i="16"/>
  <c r="AL16" i="16"/>
  <c r="AM16" i="16"/>
  <c r="AN16" i="16"/>
  <c r="AO16" i="16"/>
  <c r="AP16" i="16"/>
  <c r="AF17" i="16"/>
  <c r="AG17" i="16"/>
  <c r="AH17" i="16"/>
  <c r="AI17" i="16"/>
  <c r="AJ17" i="16"/>
  <c r="AK17" i="16"/>
  <c r="AL17" i="16"/>
  <c r="AM17" i="16"/>
  <c r="AN17" i="16"/>
  <c r="AO17" i="16"/>
  <c r="AP17" i="16"/>
  <c r="AF18" i="16"/>
  <c r="AG18" i="16"/>
  <c r="AH18" i="16"/>
  <c r="AI18" i="16"/>
  <c r="AJ18" i="16"/>
  <c r="AK18" i="16"/>
  <c r="AL18" i="16"/>
  <c r="AM18" i="16"/>
  <c r="AN18" i="16"/>
  <c r="AO18" i="16"/>
  <c r="AP18" i="16"/>
  <c r="AF19" i="16"/>
  <c r="AG19" i="16"/>
  <c r="AH19" i="16"/>
  <c r="AI19" i="16"/>
  <c r="AJ19" i="16"/>
  <c r="AK19" i="16"/>
  <c r="AL19" i="16"/>
  <c r="AM19" i="16"/>
  <c r="AN19" i="16"/>
  <c r="AO19" i="16"/>
  <c r="AP19" i="16"/>
  <c r="AF20" i="16"/>
  <c r="AG20" i="16"/>
  <c r="AH20" i="16"/>
  <c r="AI20" i="16"/>
  <c r="AJ20" i="16"/>
  <c r="AK20" i="16"/>
  <c r="AL20" i="16"/>
  <c r="AM20" i="16"/>
  <c r="AN20" i="16"/>
  <c r="AO20" i="16"/>
  <c r="AP20" i="16"/>
  <c r="AF21" i="16"/>
  <c r="AG21" i="16"/>
  <c r="AH21" i="16"/>
  <c r="AI21" i="16"/>
  <c r="AJ21" i="16"/>
  <c r="AK21" i="16"/>
  <c r="AL21" i="16"/>
  <c r="AM21" i="16"/>
  <c r="AN21" i="16"/>
  <c r="AO21" i="16"/>
  <c r="AP21" i="16"/>
  <c r="AF22" i="16"/>
  <c r="AG22" i="16"/>
  <c r="AH22" i="16"/>
  <c r="AI22" i="16"/>
  <c r="AJ22" i="16"/>
  <c r="AK22" i="16"/>
  <c r="AL22" i="16"/>
  <c r="AM22" i="16"/>
  <c r="AN22" i="16"/>
  <c r="AO22" i="16"/>
  <c r="AP22" i="16"/>
  <c r="AF23" i="16"/>
  <c r="AG23" i="16"/>
  <c r="AH23" i="16"/>
  <c r="AI23" i="16"/>
  <c r="AJ23" i="16"/>
  <c r="AK23" i="16"/>
  <c r="AL23" i="16"/>
  <c r="AM23" i="16"/>
  <c r="AN23" i="16"/>
  <c r="AO23" i="16"/>
  <c r="AP23" i="16"/>
  <c r="AF24" i="16"/>
  <c r="AG24" i="16"/>
  <c r="AH24" i="16"/>
  <c r="AI24" i="16"/>
  <c r="AJ24" i="16"/>
  <c r="AK24" i="16"/>
  <c r="AL24" i="16"/>
  <c r="AM24" i="16"/>
  <c r="AN24" i="16"/>
  <c r="AO24" i="16"/>
  <c r="AP24" i="16"/>
  <c r="AF25" i="16"/>
  <c r="AG25" i="16"/>
  <c r="AH25" i="16"/>
  <c r="AI25" i="16"/>
  <c r="AJ25" i="16"/>
  <c r="AK25" i="16"/>
  <c r="AL25" i="16"/>
  <c r="AM25" i="16"/>
  <c r="AN25" i="16"/>
  <c r="AO25" i="16"/>
  <c r="AP25" i="16"/>
  <c r="AF26" i="16"/>
  <c r="AG26" i="16"/>
  <c r="AH26" i="16"/>
  <c r="AI26" i="16"/>
  <c r="AJ26" i="16"/>
  <c r="AK26" i="16"/>
  <c r="AL26" i="16"/>
  <c r="AM26" i="16"/>
  <c r="AN26" i="16"/>
  <c r="AO26" i="16"/>
  <c r="AP26" i="16"/>
  <c r="AF27" i="16"/>
  <c r="AG27" i="16"/>
  <c r="AH27" i="16"/>
  <c r="AI27" i="16"/>
  <c r="AJ27" i="16"/>
  <c r="AK27" i="16"/>
  <c r="AL27" i="16"/>
  <c r="AM27" i="16"/>
  <c r="AN27" i="16"/>
  <c r="AO27" i="16"/>
  <c r="AP27" i="16"/>
  <c r="AF28" i="16"/>
  <c r="AG28" i="16"/>
  <c r="AH28" i="16"/>
  <c r="AI28" i="16"/>
  <c r="AJ28" i="16"/>
  <c r="AK28" i="16"/>
  <c r="AL28" i="16"/>
  <c r="AM28" i="16"/>
  <c r="AN28" i="16"/>
  <c r="AO28" i="16"/>
  <c r="AP28" i="16"/>
  <c r="AF29" i="16"/>
  <c r="AG29" i="16"/>
  <c r="AH29" i="16"/>
  <c r="AI29" i="16"/>
  <c r="AJ29" i="16"/>
  <c r="AK29" i="16"/>
  <c r="AL29" i="16"/>
  <c r="AM29" i="16"/>
  <c r="AN29" i="16"/>
  <c r="AO29" i="16"/>
  <c r="AP29" i="16"/>
  <c r="AF30" i="16"/>
  <c r="AG30" i="16"/>
  <c r="AH30" i="16"/>
  <c r="AI30" i="16"/>
  <c r="AJ30" i="16"/>
  <c r="AK30" i="16"/>
  <c r="AL30" i="16"/>
  <c r="AM30" i="16"/>
  <c r="AN30" i="16"/>
  <c r="AO30" i="16"/>
  <c r="AP30" i="16"/>
  <c r="AF31" i="16"/>
  <c r="AG31" i="16"/>
  <c r="AH31" i="16"/>
  <c r="AI31" i="16"/>
  <c r="AJ31" i="16"/>
  <c r="AK31" i="16"/>
  <c r="AL31" i="16"/>
  <c r="AM31" i="16"/>
  <c r="AN31" i="16"/>
  <c r="AO31" i="16"/>
  <c r="AP31" i="16"/>
  <c r="AF32" i="16"/>
  <c r="AG32" i="16"/>
  <c r="AH32" i="16"/>
  <c r="AI32" i="16"/>
  <c r="AJ32" i="16"/>
  <c r="AK32" i="16"/>
  <c r="AL32" i="16"/>
  <c r="AM32" i="16"/>
  <c r="AN32" i="16"/>
  <c r="AO32" i="16"/>
  <c r="AP32" i="16"/>
  <c r="AF33" i="16"/>
  <c r="AG33" i="16"/>
  <c r="AH33" i="16"/>
  <c r="AI33" i="16"/>
  <c r="AJ33" i="16"/>
  <c r="AK33" i="16"/>
  <c r="AL33" i="16"/>
  <c r="AM33" i="16"/>
  <c r="AN33" i="16"/>
  <c r="AO33" i="16"/>
  <c r="AP33" i="16"/>
  <c r="AF34" i="16"/>
  <c r="AG34" i="16"/>
  <c r="AH34" i="16"/>
  <c r="AI34" i="16"/>
  <c r="AJ34" i="16"/>
  <c r="AK34" i="16"/>
  <c r="AL34" i="16"/>
  <c r="AM34" i="16"/>
  <c r="AN34" i="16"/>
  <c r="AO34" i="16"/>
  <c r="AP34" i="16"/>
  <c r="AF35" i="16"/>
  <c r="AG35" i="16"/>
  <c r="AH35" i="16"/>
  <c r="AI35" i="16"/>
  <c r="AJ35" i="16"/>
  <c r="AK35" i="16"/>
  <c r="AL35" i="16"/>
  <c r="AM35" i="16"/>
  <c r="AN35" i="16"/>
  <c r="AO35" i="16"/>
  <c r="AP35" i="16"/>
  <c r="AF36" i="16"/>
  <c r="AG36" i="16"/>
  <c r="AH36" i="16"/>
  <c r="AI36" i="16"/>
  <c r="AJ36" i="16"/>
  <c r="AK36" i="16"/>
  <c r="AL36" i="16"/>
  <c r="AM36" i="16"/>
  <c r="AN36" i="16"/>
  <c r="AO36" i="16"/>
  <c r="AP36" i="16"/>
  <c r="AF37" i="16"/>
  <c r="AG37" i="16"/>
  <c r="AH37" i="16"/>
  <c r="AI37" i="16"/>
  <c r="AJ37" i="16"/>
  <c r="AK37" i="16"/>
  <c r="AL37" i="16"/>
  <c r="AM37" i="16"/>
  <c r="AN37" i="16"/>
  <c r="AO37" i="16"/>
  <c r="AP37" i="16"/>
  <c r="AF38" i="16"/>
  <c r="AG38" i="16"/>
  <c r="AH38" i="16"/>
  <c r="AI38" i="16"/>
  <c r="AJ38" i="16"/>
  <c r="AK38" i="16"/>
  <c r="AL38" i="16"/>
  <c r="AM38" i="16"/>
  <c r="AN38" i="16"/>
  <c r="AO38" i="16"/>
  <c r="AP38" i="16"/>
  <c r="AF39" i="16"/>
  <c r="AG39" i="16"/>
  <c r="AH39" i="16"/>
  <c r="AI39" i="16"/>
  <c r="AJ39" i="16"/>
  <c r="AK39" i="16"/>
  <c r="AL39" i="16"/>
  <c r="AM39" i="16"/>
  <c r="AN39" i="16"/>
  <c r="AO39" i="16"/>
  <c r="AP39" i="16"/>
  <c r="AF40" i="16"/>
  <c r="AG40" i="16"/>
  <c r="AH40" i="16"/>
  <c r="AI40" i="16"/>
  <c r="AJ40" i="16"/>
  <c r="AK40" i="16"/>
  <c r="AL40" i="16"/>
  <c r="AM40" i="16"/>
  <c r="AN40" i="16"/>
  <c r="AO40" i="16"/>
  <c r="AP40" i="16"/>
  <c r="AF41" i="16"/>
  <c r="AG41" i="16"/>
  <c r="AH41" i="16"/>
  <c r="AI41" i="16"/>
  <c r="AJ41" i="16"/>
  <c r="AK41" i="16"/>
  <c r="AL41" i="16"/>
  <c r="AM41" i="16"/>
  <c r="AN41" i="16"/>
  <c r="AO41" i="16"/>
  <c r="AP41" i="16"/>
  <c r="AF42" i="16"/>
  <c r="AG42" i="16"/>
  <c r="AH42" i="16"/>
  <c r="AI42" i="16"/>
  <c r="AJ42" i="16"/>
  <c r="AK42" i="16"/>
  <c r="AL42" i="16"/>
  <c r="AM42" i="16"/>
  <c r="AN42" i="16"/>
  <c r="AO42" i="16"/>
  <c r="AP42" i="16"/>
  <c r="AF43" i="16"/>
  <c r="AG43" i="16"/>
  <c r="AH43" i="16"/>
  <c r="AI43" i="16"/>
  <c r="AJ43" i="16"/>
  <c r="AK43" i="16"/>
  <c r="AL43" i="16"/>
  <c r="AM43" i="16"/>
  <c r="AN43" i="16"/>
  <c r="AO43" i="16"/>
  <c r="AP43" i="16"/>
  <c r="AF44" i="16"/>
  <c r="AG44" i="16"/>
  <c r="AH44" i="16"/>
  <c r="AI44" i="16"/>
  <c r="AJ44" i="16"/>
  <c r="AK44" i="16"/>
  <c r="AL44" i="16"/>
  <c r="AM44" i="16"/>
  <c r="AN44" i="16"/>
  <c r="AO44" i="16"/>
  <c r="AP44" i="16"/>
  <c r="AF45" i="16"/>
  <c r="AG45" i="16"/>
  <c r="AH45" i="16"/>
  <c r="AI45" i="16"/>
  <c r="AJ45" i="16"/>
  <c r="AK45" i="16"/>
  <c r="AL45" i="16"/>
  <c r="AM45" i="16"/>
  <c r="AN45" i="16"/>
  <c r="AO45" i="16"/>
  <c r="AP45" i="16"/>
  <c r="AF46" i="16"/>
  <c r="AG46" i="16"/>
  <c r="AH46" i="16"/>
  <c r="AI46" i="16"/>
  <c r="AJ46" i="16"/>
  <c r="AK46" i="16"/>
  <c r="AL46" i="16"/>
  <c r="AM46" i="16"/>
  <c r="AN46" i="16"/>
  <c r="AO46" i="16"/>
  <c r="AP46" i="16"/>
  <c r="AF47" i="16"/>
  <c r="AG47" i="16"/>
  <c r="AH47" i="16"/>
  <c r="AI47" i="16"/>
  <c r="AJ47" i="16"/>
  <c r="AK47" i="16"/>
  <c r="AL47" i="16"/>
  <c r="AM47" i="16"/>
  <c r="AN47" i="16"/>
  <c r="AO47" i="16"/>
  <c r="AP47" i="16"/>
  <c r="AF48" i="16"/>
  <c r="AG48" i="16"/>
  <c r="AH48" i="16"/>
  <c r="AI48" i="16"/>
  <c r="AJ48" i="16"/>
  <c r="AK48" i="16"/>
  <c r="AL48" i="16"/>
  <c r="AM48" i="16"/>
  <c r="AN48" i="16"/>
  <c r="AO48" i="16"/>
  <c r="AP48" i="16"/>
  <c r="AF49" i="16"/>
  <c r="AG49" i="16"/>
  <c r="AH49" i="16"/>
  <c r="AI49" i="16"/>
  <c r="AJ49" i="16"/>
  <c r="AK49" i="16"/>
  <c r="AL49" i="16"/>
  <c r="AM49" i="16"/>
  <c r="AN49" i="16"/>
  <c r="AO49" i="16"/>
  <c r="AP49" i="16"/>
  <c r="AF50" i="16"/>
  <c r="AG50" i="16"/>
  <c r="AH50" i="16"/>
  <c r="AI50" i="16"/>
  <c r="AJ50" i="16"/>
  <c r="AK50" i="16"/>
  <c r="AL50" i="16"/>
  <c r="AM50" i="16"/>
  <c r="AN50" i="16"/>
  <c r="AO50" i="16"/>
  <c r="AP50" i="16"/>
  <c r="AF51" i="16"/>
  <c r="AG51" i="16"/>
  <c r="AH51" i="16"/>
  <c r="AI51" i="16"/>
  <c r="AJ51" i="16"/>
  <c r="AK51" i="16"/>
  <c r="AL51" i="16"/>
  <c r="AM51" i="16"/>
  <c r="AN51" i="16"/>
  <c r="AO51" i="16"/>
  <c r="AP51" i="16"/>
  <c r="AF52" i="16"/>
  <c r="AG52" i="16"/>
  <c r="AH52" i="16"/>
  <c r="AI52" i="16"/>
  <c r="AJ52" i="16"/>
  <c r="AK52" i="16"/>
  <c r="AL52" i="16"/>
  <c r="AM52" i="16"/>
  <c r="AN52" i="16"/>
  <c r="AO52" i="16"/>
  <c r="AP52" i="16"/>
  <c r="AF53" i="16"/>
  <c r="AG53" i="16"/>
  <c r="AH53" i="16"/>
  <c r="AI53" i="16"/>
  <c r="AJ53" i="16"/>
  <c r="AK53" i="16"/>
  <c r="AL53" i="16"/>
  <c r="AM53" i="16"/>
  <c r="AN53" i="16"/>
  <c r="AO53" i="16"/>
  <c r="AP53" i="16"/>
  <c r="AF54" i="16"/>
  <c r="AG54" i="16"/>
  <c r="AH54" i="16"/>
  <c r="AI54" i="16"/>
  <c r="AJ54" i="16"/>
  <c r="AK54" i="16"/>
  <c r="AL54" i="16"/>
  <c r="AM54" i="16"/>
  <c r="AN54" i="16"/>
  <c r="AO54" i="16"/>
  <c r="AP54" i="16"/>
  <c r="AF55" i="16"/>
  <c r="AG55" i="16"/>
  <c r="AH55" i="16"/>
  <c r="AI55" i="16"/>
  <c r="AJ55" i="16"/>
  <c r="AK55" i="16"/>
  <c r="AL55" i="16"/>
  <c r="AM55" i="16"/>
  <c r="AN55" i="16"/>
  <c r="AO55" i="16"/>
  <c r="AP55" i="16"/>
  <c r="AF56" i="16"/>
  <c r="AG56" i="16"/>
  <c r="AH56" i="16"/>
  <c r="AI56" i="16"/>
  <c r="AJ56" i="16"/>
  <c r="AK56" i="16"/>
  <c r="AL56" i="16"/>
  <c r="AM56" i="16"/>
  <c r="AN56" i="16"/>
  <c r="AO56" i="16"/>
  <c r="AP56" i="16"/>
  <c r="AF57" i="16"/>
  <c r="AG57" i="16"/>
  <c r="AH57" i="16"/>
  <c r="AI57" i="16"/>
  <c r="AJ57" i="16"/>
  <c r="AK57" i="16"/>
  <c r="AL57" i="16"/>
  <c r="AM57" i="16"/>
  <c r="AN57" i="16"/>
  <c r="AO57" i="16"/>
  <c r="AP57" i="16"/>
  <c r="AF58" i="16"/>
  <c r="AG58" i="16"/>
  <c r="AH58" i="16"/>
  <c r="AI58" i="16"/>
  <c r="AJ58" i="16"/>
  <c r="AK58" i="16"/>
  <c r="AL58" i="16"/>
  <c r="AM58" i="16"/>
  <c r="AN58" i="16"/>
  <c r="AO58" i="16"/>
  <c r="AP58" i="16"/>
  <c r="AF59" i="16"/>
  <c r="AG59" i="16"/>
  <c r="AH59" i="16"/>
  <c r="AI59" i="16"/>
  <c r="AJ59" i="16"/>
  <c r="AK59" i="16"/>
  <c r="AL59" i="16"/>
  <c r="AM59" i="16"/>
  <c r="AN59" i="16"/>
  <c r="AO59" i="16"/>
  <c r="AP59" i="16"/>
  <c r="AF60" i="16"/>
  <c r="AG60" i="16"/>
  <c r="AH60" i="16"/>
  <c r="AI60" i="16"/>
  <c r="AJ60" i="16"/>
  <c r="AK60" i="16"/>
  <c r="AL60" i="16"/>
  <c r="AM60" i="16"/>
  <c r="AN60" i="16"/>
  <c r="AO60" i="16"/>
  <c r="AP60" i="16"/>
  <c r="AF61" i="16"/>
  <c r="AG61" i="16"/>
  <c r="AH61" i="16"/>
  <c r="AI61" i="16"/>
  <c r="AJ61" i="16"/>
  <c r="AK61" i="16"/>
  <c r="AL61" i="16"/>
  <c r="AM61" i="16"/>
  <c r="AN61" i="16"/>
  <c r="AO61" i="16"/>
  <c r="AP61" i="16"/>
  <c r="AF62" i="16"/>
  <c r="AG62" i="16"/>
  <c r="AH62" i="16"/>
  <c r="AI62" i="16"/>
  <c r="AJ62" i="16"/>
  <c r="AK62" i="16"/>
  <c r="AL62" i="16"/>
  <c r="AM62" i="16"/>
  <c r="AN62" i="16"/>
  <c r="AO62" i="16"/>
  <c r="AP62" i="16"/>
  <c r="AF63" i="16"/>
  <c r="AG63" i="16"/>
  <c r="AH63" i="16"/>
  <c r="AI63" i="16"/>
  <c r="AJ63" i="16"/>
  <c r="AK63" i="16"/>
  <c r="AL63" i="16"/>
  <c r="AM63" i="16"/>
  <c r="AN63" i="16"/>
  <c r="AO63" i="16"/>
  <c r="AP63" i="16"/>
  <c r="AF64" i="16"/>
  <c r="AG64" i="16"/>
  <c r="AH64" i="16"/>
  <c r="AI64" i="16"/>
  <c r="AJ64" i="16"/>
  <c r="AK64" i="16"/>
  <c r="AL64" i="16"/>
  <c r="AM64" i="16"/>
  <c r="AN64" i="16"/>
  <c r="AO64" i="16"/>
  <c r="AP64" i="16"/>
  <c r="AF65" i="16"/>
  <c r="AG65" i="16"/>
  <c r="AH65" i="16"/>
  <c r="AI65" i="16"/>
  <c r="AJ65" i="16"/>
  <c r="AK65" i="16"/>
  <c r="AL65" i="16"/>
  <c r="AM65" i="16"/>
  <c r="AN65" i="16"/>
  <c r="AO65" i="16"/>
  <c r="AP65" i="16"/>
  <c r="AF66" i="16"/>
  <c r="AG66" i="16"/>
  <c r="AH66" i="16"/>
  <c r="AI66" i="16"/>
  <c r="AJ66" i="16"/>
  <c r="AK66" i="16"/>
  <c r="AL66" i="16"/>
  <c r="AM66" i="16"/>
  <c r="AN66" i="16"/>
  <c r="AO66" i="16"/>
  <c r="AP66" i="16"/>
  <c r="AF67" i="16"/>
  <c r="AG67" i="16"/>
  <c r="AH67" i="16"/>
  <c r="AI67" i="16"/>
  <c r="AJ67" i="16"/>
  <c r="AK67" i="16"/>
  <c r="AL67" i="16"/>
  <c r="AM67" i="16"/>
  <c r="AN67" i="16"/>
  <c r="AO67" i="16"/>
  <c r="AP67" i="16"/>
  <c r="AF68" i="16"/>
  <c r="AG68" i="16"/>
  <c r="AH68" i="16"/>
  <c r="AI68" i="16"/>
  <c r="AJ68" i="16"/>
  <c r="AK68" i="16"/>
  <c r="AL68" i="16"/>
  <c r="AM68" i="16"/>
  <c r="AN68" i="16"/>
  <c r="AO68" i="16"/>
  <c r="AP68" i="16"/>
  <c r="AF69" i="16"/>
  <c r="AG69" i="16"/>
  <c r="AH69" i="16"/>
  <c r="AI69" i="16"/>
  <c r="AJ69" i="16"/>
  <c r="AK69" i="16"/>
  <c r="AL69" i="16"/>
  <c r="AM69" i="16"/>
  <c r="AN69" i="16"/>
  <c r="AO69" i="16"/>
  <c r="AP69" i="16"/>
  <c r="AF70" i="16"/>
  <c r="AG70" i="16"/>
  <c r="AH70" i="16"/>
  <c r="AI70" i="16"/>
  <c r="AJ70" i="16"/>
  <c r="AK70" i="16"/>
  <c r="AL70" i="16"/>
  <c r="AM70" i="16"/>
  <c r="AN70" i="16"/>
  <c r="AO70" i="16"/>
  <c r="AP70" i="16"/>
  <c r="AF71" i="16"/>
  <c r="AG71" i="16"/>
  <c r="AH71" i="16"/>
  <c r="AI71" i="16"/>
  <c r="AJ71" i="16"/>
  <c r="AK71" i="16"/>
  <c r="AL71" i="16"/>
  <c r="AM71" i="16"/>
  <c r="AN71" i="16"/>
  <c r="AO71" i="16"/>
  <c r="AP71" i="16"/>
  <c r="AF72" i="16"/>
  <c r="AG72" i="16"/>
  <c r="AH72" i="16"/>
  <c r="AI72" i="16"/>
  <c r="AJ72" i="16"/>
  <c r="AK72" i="16"/>
  <c r="AL72" i="16"/>
  <c r="AM72" i="16"/>
  <c r="AN72" i="16"/>
  <c r="AO72" i="16"/>
  <c r="AP72" i="16"/>
  <c r="AF73" i="16"/>
  <c r="AG73" i="16"/>
  <c r="AH73" i="16"/>
  <c r="AI73" i="16"/>
  <c r="AJ73" i="16"/>
  <c r="AK73" i="16"/>
  <c r="AL73" i="16"/>
  <c r="AM73" i="16"/>
  <c r="AN73" i="16"/>
  <c r="AO73" i="16"/>
  <c r="AP73" i="16"/>
  <c r="AF74" i="16"/>
  <c r="AG74" i="16"/>
  <c r="AH74" i="16"/>
  <c r="AI74" i="16"/>
  <c r="AJ74" i="16"/>
  <c r="AK74" i="16"/>
  <c r="AL74" i="16"/>
  <c r="AM74" i="16"/>
  <c r="AN74" i="16"/>
  <c r="AO74" i="16"/>
  <c r="AP74" i="16"/>
  <c r="AF75" i="16"/>
  <c r="AG75" i="16"/>
  <c r="AH75" i="16"/>
  <c r="AI75" i="16"/>
  <c r="AJ75" i="16"/>
  <c r="AK75" i="16"/>
  <c r="AL75" i="16"/>
  <c r="AM75" i="16"/>
  <c r="AN75" i="16"/>
  <c r="AO75" i="16"/>
  <c r="AP75" i="16"/>
  <c r="AF76" i="16"/>
  <c r="AG76" i="16"/>
  <c r="AH76" i="16"/>
  <c r="AI76" i="16"/>
  <c r="AJ76" i="16"/>
  <c r="AK76" i="16"/>
  <c r="AL76" i="16"/>
  <c r="AM76" i="16"/>
  <c r="AN76" i="16"/>
  <c r="AO76" i="16"/>
  <c r="AP76" i="16"/>
  <c r="AF77" i="16"/>
  <c r="AG77" i="16"/>
  <c r="AH77" i="16"/>
  <c r="AI77" i="16"/>
  <c r="AJ77" i="16"/>
  <c r="AK77" i="16"/>
  <c r="AL77" i="16"/>
  <c r="AM77" i="16"/>
  <c r="AN77" i="16"/>
  <c r="AO77" i="16"/>
  <c r="AP77" i="16"/>
  <c r="AF78" i="16"/>
  <c r="AG78" i="16"/>
  <c r="AH78" i="16"/>
  <c r="AI78" i="16"/>
  <c r="AJ78" i="16"/>
  <c r="AK78" i="16"/>
  <c r="AL78" i="16"/>
  <c r="AM78" i="16"/>
  <c r="AN78" i="16"/>
  <c r="AO78" i="16"/>
  <c r="AP78" i="16"/>
  <c r="AF79" i="16"/>
  <c r="AG79" i="16"/>
  <c r="AH79" i="16"/>
  <c r="AI79" i="16"/>
  <c r="AJ79" i="16"/>
  <c r="AK79" i="16"/>
  <c r="AL79" i="16"/>
  <c r="AM79" i="16"/>
  <c r="AN79" i="16"/>
  <c r="AO79" i="16"/>
  <c r="AP79" i="16"/>
  <c r="AF80" i="16"/>
  <c r="AG80" i="16"/>
  <c r="AH80" i="16"/>
  <c r="AI80" i="16"/>
  <c r="AJ80" i="16"/>
  <c r="AK80" i="16"/>
  <c r="AL80" i="16"/>
  <c r="AM80" i="16"/>
  <c r="AN80" i="16"/>
  <c r="AO80" i="16"/>
  <c r="AP80" i="16"/>
  <c r="AF81" i="16"/>
  <c r="AG81" i="16"/>
  <c r="AH81" i="16"/>
  <c r="AI81" i="16"/>
  <c r="AJ81" i="16"/>
  <c r="AK81" i="16"/>
  <c r="AL81" i="16"/>
  <c r="AM81" i="16"/>
  <c r="AN81" i="16"/>
  <c r="AO81" i="16"/>
  <c r="AP81" i="16"/>
  <c r="AF82" i="16"/>
  <c r="AG82" i="16"/>
  <c r="AH82" i="16"/>
  <c r="AI82" i="16"/>
  <c r="AJ82" i="16"/>
  <c r="AK82" i="16"/>
  <c r="AL82" i="16"/>
  <c r="AM82" i="16"/>
  <c r="AN82" i="16"/>
  <c r="AO82" i="16"/>
  <c r="AP82" i="16"/>
  <c r="AG3" i="16"/>
  <c r="AH3" i="16"/>
  <c r="AI3" i="16"/>
  <c r="AJ3" i="16"/>
  <c r="AK3" i="16"/>
  <c r="AL3" i="16"/>
  <c r="AM3" i="16"/>
  <c r="AN3" i="16"/>
  <c r="AO3" i="16"/>
  <c r="AP3" i="16"/>
  <c r="AF3" i="16"/>
  <c r="BC84" i="16"/>
  <c r="CG88" i="16"/>
  <c r="CG89" i="16" s="1"/>
  <c r="CD88" i="16"/>
  <c r="CD89" i="16" s="1"/>
  <c r="CA88" i="16"/>
  <c r="CA89" i="16" s="1"/>
  <c r="BX88" i="16"/>
  <c r="BX89" i="16" s="1"/>
  <c r="BU88" i="16"/>
  <c r="BU89" i="16" s="1"/>
  <c r="BR88" i="16"/>
  <c r="BR89" i="16" s="1"/>
  <c r="BO88" i="16"/>
  <c r="BO89" i="16" s="1"/>
  <c r="BL88" i="16"/>
  <c r="BL89" i="16" s="1"/>
  <c r="BI88" i="16"/>
  <c r="BI89" i="16" s="1"/>
  <c r="BF88" i="16"/>
  <c r="BF89" i="16" s="1"/>
  <c r="BC89" i="16"/>
  <c r="CG85" i="16"/>
  <c r="CD85" i="16"/>
  <c r="CA85" i="16"/>
  <c r="BX85" i="16"/>
  <c r="BU85" i="16"/>
  <c r="BR85" i="16"/>
  <c r="BO85" i="16"/>
  <c r="BL85" i="16"/>
  <c r="BI85" i="16"/>
  <c r="BF85" i="16"/>
  <c r="BC85" i="16"/>
  <c r="BA84" i="16"/>
  <c r="BI86" i="16" s="1"/>
  <c r="BI87" i="16" s="1"/>
  <c r="CG80" i="16"/>
  <c r="CG81" i="16"/>
  <c r="CD71" i="16"/>
  <c r="CD72" i="16"/>
  <c r="CD73" i="16"/>
  <c r="CD74" i="16"/>
  <c r="CD75" i="16"/>
  <c r="CD76" i="16"/>
  <c r="CD77" i="16"/>
  <c r="CD78" i="16"/>
  <c r="CD79" i="16"/>
  <c r="CD80" i="16"/>
  <c r="CD81" i="16"/>
  <c r="CA78" i="16"/>
  <c r="CA79" i="16"/>
  <c r="CA80" i="16"/>
  <c r="CA81" i="16"/>
  <c r="BX74" i="16"/>
  <c r="BX75" i="16"/>
  <c r="BX76" i="16"/>
  <c r="BX77" i="16"/>
  <c r="BX78" i="16"/>
  <c r="BX79" i="16"/>
  <c r="BX80" i="16"/>
  <c r="BX81" i="16"/>
  <c r="BU75" i="16"/>
  <c r="BU76" i="16"/>
  <c r="BU77" i="16"/>
  <c r="BU78" i="16"/>
  <c r="BU79" i="16"/>
  <c r="BU80" i="16"/>
  <c r="BU81" i="16"/>
  <c r="BR73" i="16"/>
  <c r="BR74" i="16"/>
  <c r="BR75" i="16"/>
  <c r="BR76" i="16"/>
  <c r="BR77" i="16"/>
  <c r="BR78" i="16"/>
  <c r="BR79" i="16"/>
  <c r="BR80" i="16"/>
  <c r="BR81" i="16"/>
  <c r="BO78" i="16"/>
  <c r="BO79" i="16"/>
  <c r="BO80" i="16"/>
  <c r="BO81" i="16"/>
  <c r="BL77" i="16"/>
  <c r="BL78" i="16"/>
  <c r="BL79" i="16"/>
  <c r="BL80" i="16"/>
  <c r="BL81" i="16"/>
  <c r="BI79" i="16"/>
  <c r="BI80" i="16"/>
  <c r="BI81" i="16"/>
  <c r="BF71" i="16"/>
  <c r="BF72" i="16"/>
  <c r="BF73" i="16"/>
  <c r="BF74" i="16"/>
  <c r="BF75" i="16"/>
  <c r="BF76" i="16"/>
  <c r="BF77" i="16"/>
  <c r="BF78" i="16"/>
  <c r="BF79" i="16"/>
  <c r="BF80" i="16"/>
  <c r="BF81" i="16"/>
  <c r="BC80" i="16"/>
  <c r="BC81" i="16"/>
  <c r="CG82" i="16"/>
  <c r="CD82" i="16"/>
  <c r="CA82" i="16"/>
  <c r="BX82" i="16"/>
  <c r="BU82" i="16"/>
  <c r="BR82" i="16"/>
  <c r="BO82" i="16"/>
  <c r="BL82" i="16"/>
  <c r="BI82" i="16"/>
  <c r="BF82" i="16"/>
  <c r="BC82" i="16"/>
  <c r="CG3" i="16"/>
  <c r="CD3" i="16"/>
  <c r="CA3" i="16"/>
  <c r="BX3" i="16"/>
  <c r="BU3" i="16"/>
  <c r="BR3" i="16"/>
  <c r="BL3" i="16"/>
  <c r="BI3" i="16"/>
  <c r="BF3" i="16"/>
  <c r="BC3" i="16"/>
  <c r="BR86" i="16" l="1"/>
  <c r="BR87" i="16" s="1"/>
  <c r="BU86" i="16"/>
  <c r="BU87" i="16" s="1"/>
  <c r="BX86" i="16"/>
  <c r="BX87" i="16" s="1"/>
  <c r="CA86" i="16"/>
  <c r="CA87" i="16" s="1"/>
  <c r="BL86" i="16"/>
  <c r="BL87" i="16" s="1"/>
  <c r="CD86" i="16"/>
  <c r="CD87" i="16" s="1"/>
  <c r="BO86" i="16"/>
  <c r="BO87" i="16" s="1"/>
  <c r="CG86" i="16"/>
  <c r="CG87" i="16" s="1"/>
  <c r="BC87" i="16"/>
  <c r="BF86" i="16"/>
  <c r="BF87" i="16" s="1"/>
  <c r="BO3" i="16"/>
  <c r="S22" i="15"/>
  <c r="S23" i="15"/>
  <c r="S24" i="15"/>
  <c r="S25" i="15"/>
  <c r="S26" i="15"/>
  <c r="S27" i="15"/>
  <c r="S28" i="15"/>
  <c r="S29" i="15"/>
  <c r="S30" i="15"/>
  <c r="S21" i="15"/>
  <c r="R26" i="15"/>
  <c r="R27" i="15"/>
  <c r="R28" i="15"/>
  <c r="R29" i="15"/>
  <c r="R30" i="15"/>
  <c r="R21" i="15"/>
  <c r="R22" i="15"/>
  <c r="R23" i="15"/>
  <c r="R24" i="15"/>
  <c r="R25" i="15"/>
  <c r="Q22" i="15"/>
  <c r="Q23" i="15"/>
  <c r="Q24" i="15"/>
  <c r="Q25" i="15"/>
  <c r="Q26" i="15"/>
  <c r="Q27" i="15"/>
  <c r="Q28" i="15"/>
  <c r="Q29" i="15"/>
  <c r="Q30" i="15"/>
  <c r="Q21" i="15"/>
  <c r="S16" i="15"/>
  <c r="S15" i="15"/>
  <c r="AG19" i="13"/>
  <c r="AH19" i="13"/>
  <c r="AI19" i="13"/>
  <c r="AJ19" i="13"/>
  <c r="AK19" i="13"/>
  <c r="AL19" i="13"/>
  <c r="AM19" i="13"/>
  <c r="AN19" i="13"/>
  <c r="AO19" i="13"/>
  <c r="AP19" i="13"/>
  <c r="AH20" i="13"/>
  <c r="AI20" i="13"/>
  <c r="AJ20" i="13"/>
  <c r="AK20" i="13"/>
  <c r="AL20" i="13"/>
  <c r="AM20" i="13"/>
  <c r="AN20" i="13"/>
  <c r="AO20" i="13"/>
  <c r="AP20" i="13"/>
  <c r="AG21" i="13"/>
  <c r="AI21" i="13"/>
  <c r="AJ21" i="13"/>
  <c r="AK21" i="13"/>
  <c r="AL21" i="13"/>
  <c r="AM21" i="13"/>
  <c r="AN21" i="13"/>
  <c r="AO21" i="13"/>
  <c r="AP21" i="13"/>
  <c r="AG22" i="13"/>
  <c r="AH22" i="13"/>
  <c r="AJ22" i="13"/>
  <c r="AK22" i="13"/>
  <c r="AL22" i="13"/>
  <c r="AM22" i="13"/>
  <c r="AN22" i="13"/>
  <c r="AO22" i="13"/>
  <c r="AP22" i="13"/>
  <c r="AG23" i="13"/>
  <c r="AH23" i="13"/>
  <c r="AI23" i="13"/>
  <c r="AK23" i="13"/>
  <c r="AL23" i="13"/>
  <c r="AM23" i="13"/>
  <c r="AN23" i="13"/>
  <c r="AO23" i="13"/>
  <c r="AP23" i="13"/>
  <c r="AG24" i="13"/>
  <c r="AH24" i="13"/>
  <c r="AI24" i="13"/>
  <c r="AJ24" i="13"/>
  <c r="AL24" i="13"/>
  <c r="AM24" i="13"/>
  <c r="AN24" i="13"/>
  <c r="AO24" i="13"/>
  <c r="AP24" i="13"/>
  <c r="AG25" i="13"/>
  <c r="AH25" i="13"/>
  <c r="AI25" i="13"/>
  <c r="AJ25" i="13"/>
  <c r="AK25" i="13"/>
  <c r="AM25" i="13"/>
  <c r="AN25" i="13"/>
  <c r="AO25" i="13"/>
  <c r="AP25" i="13"/>
  <c r="AG26" i="13"/>
  <c r="AH26" i="13"/>
  <c r="AI26" i="13"/>
  <c r="AJ26" i="13"/>
  <c r="AK26" i="13"/>
  <c r="AL26" i="13"/>
  <c r="AN26" i="13"/>
  <c r="AO26" i="13"/>
  <c r="AP26" i="13"/>
  <c r="AG27" i="13"/>
  <c r="AH27" i="13"/>
  <c r="AI27" i="13"/>
  <c r="AJ27" i="13"/>
  <c r="AK27" i="13"/>
  <c r="AL27" i="13"/>
  <c r="AM27" i="13"/>
  <c r="AO27" i="13"/>
  <c r="AP27" i="13"/>
  <c r="AG28" i="13"/>
  <c r="AH28" i="13"/>
  <c r="AI28" i="13"/>
  <c r="AJ28" i="13"/>
  <c r="AK28" i="13"/>
  <c r="AL28" i="13"/>
  <c r="AM28" i="13"/>
  <c r="AN28" i="13"/>
  <c r="AP28" i="13"/>
  <c r="AG29" i="13"/>
  <c r="AH29" i="13"/>
  <c r="AI29" i="13"/>
  <c r="AJ29" i="13"/>
  <c r="AK29" i="13"/>
  <c r="AL29" i="13"/>
  <c r="AM29" i="13"/>
  <c r="AN29" i="13"/>
  <c r="AO29" i="13"/>
  <c r="AF20" i="13"/>
  <c r="AF21" i="13"/>
  <c r="AF22" i="13"/>
  <c r="AF23" i="13"/>
  <c r="AF24" i="13"/>
  <c r="AF25" i="13"/>
  <c r="AF26" i="13"/>
  <c r="AF27" i="13"/>
  <c r="AF28" i="13"/>
  <c r="AF29" i="13"/>
  <c r="AH36" i="13"/>
  <c r="AI37" i="13"/>
  <c r="AJ38" i="13"/>
  <c r="AK39" i="13"/>
  <c r="AL40" i="13"/>
  <c r="AM41" i="13"/>
  <c r="AN42" i="13"/>
  <c r="AO43" i="13"/>
  <c r="AP44" i="13"/>
  <c r="AG35" i="13"/>
  <c r="AF34" i="13"/>
  <c r="U36" i="13"/>
  <c r="U37" i="13"/>
  <c r="V37" i="13"/>
  <c r="U38" i="13"/>
  <c r="V38" i="13"/>
  <c r="W38" i="13"/>
  <c r="U39" i="13"/>
  <c r="V39" i="13"/>
  <c r="W39" i="13"/>
  <c r="W54" i="13" s="1"/>
  <c r="U40" i="13"/>
  <c r="U69" i="13" s="1"/>
  <c r="V40" i="13"/>
  <c r="V69" i="13" s="1"/>
  <c r="W40" i="13"/>
  <c r="W55" i="13" s="1"/>
  <c r="U41" i="13"/>
  <c r="V41" i="13"/>
  <c r="W41" i="13"/>
  <c r="U42" i="13"/>
  <c r="V42" i="13"/>
  <c r="W42" i="13"/>
  <c r="U43" i="13"/>
  <c r="V43" i="13"/>
  <c r="W43" i="13"/>
  <c r="W58" i="13" s="1"/>
  <c r="U44" i="13"/>
  <c r="U73" i="13" s="1"/>
  <c r="V44" i="13"/>
  <c r="V59" i="13" s="1"/>
  <c r="W44" i="13"/>
  <c r="W73" i="13" s="1"/>
  <c r="X42" i="13"/>
  <c r="Y42" i="13"/>
  <c r="Z42" i="13"/>
  <c r="AA42" i="13"/>
  <c r="X43" i="13"/>
  <c r="Y43" i="13"/>
  <c r="Z43" i="13"/>
  <c r="AA43" i="13"/>
  <c r="X44" i="13"/>
  <c r="Y44" i="13"/>
  <c r="Y59" i="13" s="1"/>
  <c r="Z44" i="13"/>
  <c r="Z73" i="13" s="1"/>
  <c r="AA44" i="13"/>
  <c r="AA59" i="13" s="1"/>
  <c r="X41" i="13"/>
  <c r="Y41" i="13"/>
  <c r="X40" i="13"/>
  <c r="Y40" i="13"/>
  <c r="Z41" i="13"/>
  <c r="X39" i="13"/>
  <c r="U34" i="13"/>
  <c r="V34" i="13"/>
  <c r="W34" i="13"/>
  <c r="X34" i="13"/>
  <c r="Y34" i="13"/>
  <c r="Y63" i="13" s="1"/>
  <c r="Z34" i="13"/>
  <c r="Z63" i="13" s="1"/>
  <c r="AA34" i="13"/>
  <c r="AB34" i="13"/>
  <c r="AC34" i="13"/>
  <c r="AD34" i="13"/>
  <c r="AB44" i="13"/>
  <c r="AC44" i="13"/>
  <c r="AD43" i="13"/>
  <c r="AB43" i="13"/>
  <c r="AC42" i="13"/>
  <c r="AC71" i="13" s="1"/>
  <c r="AD42" i="13"/>
  <c r="AD57" i="13" s="1"/>
  <c r="AB41" i="13"/>
  <c r="AB70" i="13" s="1"/>
  <c r="AC41" i="13"/>
  <c r="AC56" i="13" s="1"/>
  <c r="AD41" i="13"/>
  <c r="AA40" i="13"/>
  <c r="AB40" i="13"/>
  <c r="AC40" i="13"/>
  <c r="AD40" i="13"/>
  <c r="Z39" i="13"/>
  <c r="AA39" i="13"/>
  <c r="AB39" i="13"/>
  <c r="AC39" i="13"/>
  <c r="AD39" i="13"/>
  <c r="AD54" i="13" s="1"/>
  <c r="Y38" i="13"/>
  <c r="Z38" i="13"/>
  <c r="Z53" i="13" s="1"/>
  <c r="AA38" i="13"/>
  <c r="AB38" i="13"/>
  <c r="AC38" i="13"/>
  <c r="AD38" i="13"/>
  <c r="X37" i="13"/>
  <c r="Y37" i="13"/>
  <c r="Z37" i="13"/>
  <c r="AA37" i="13"/>
  <c r="AB37" i="13"/>
  <c r="AC37" i="13"/>
  <c r="AC52" i="13" s="1"/>
  <c r="AD37" i="13"/>
  <c r="AD66" i="13" s="1"/>
  <c r="W36" i="13"/>
  <c r="W65" i="13" s="1"/>
  <c r="X36" i="13"/>
  <c r="Y36" i="13"/>
  <c r="Z36" i="13"/>
  <c r="AA36" i="13"/>
  <c r="AB36" i="13"/>
  <c r="AC36" i="13"/>
  <c r="AD36" i="13"/>
  <c r="W35" i="13"/>
  <c r="X35" i="13"/>
  <c r="Y35" i="13"/>
  <c r="Y50" i="13" s="1"/>
  <c r="Z35" i="13"/>
  <c r="Z64" i="13" s="1"/>
  <c r="AA35" i="13"/>
  <c r="AA64" i="13" s="1"/>
  <c r="AB35" i="13"/>
  <c r="AC35" i="13"/>
  <c r="AD35" i="13"/>
  <c r="T36" i="13"/>
  <c r="T37" i="13"/>
  <c r="T38" i="13"/>
  <c r="T39" i="13"/>
  <c r="T40" i="13"/>
  <c r="T41" i="13"/>
  <c r="T56" i="13" s="1"/>
  <c r="T42" i="13"/>
  <c r="T71" i="13" s="1"/>
  <c r="T43" i="13"/>
  <c r="T58" i="13" s="1"/>
  <c r="T44" i="13"/>
  <c r="T73" i="13" s="1"/>
  <c r="V35" i="13"/>
  <c r="T69" i="13"/>
  <c r="T52" i="13"/>
  <c r="T65" i="13"/>
  <c r="AC51" i="13"/>
  <c r="AB65" i="13"/>
  <c r="AA65" i="13"/>
  <c r="AA52" i="13"/>
  <c r="Z66" i="13"/>
  <c r="Y52" i="13"/>
  <c r="AB53" i="13"/>
  <c r="Y67" i="13"/>
  <c r="Z68" i="13"/>
  <c r="AD69" i="13"/>
  <c r="AB69" i="13"/>
  <c r="AD56" i="13"/>
  <c r="Z57" i="13"/>
  <c r="V71" i="13"/>
  <c r="AB72" i="13"/>
  <c r="AA58" i="13"/>
  <c r="X58" i="13"/>
  <c r="X63" i="13"/>
  <c r="W63" i="13"/>
  <c r="V63" i="13"/>
  <c r="T68" i="13"/>
  <c r="T64" i="13"/>
  <c r="AB50" i="13"/>
  <c r="AN35" i="13" s="1"/>
  <c r="U57" i="13"/>
  <c r="AG42" i="13" s="1"/>
  <c r="T50" i="13"/>
  <c r="AF35" i="13" s="1"/>
  <c r="AD58" i="13"/>
  <c r="AC55" i="13"/>
  <c r="AA55" i="13"/>
  <c r="AC68" i="13"/>
  <c r="AB54" i="13"/>
  <c r="AA54" i="13"/>
  <c r="X66" i="13"/>
  <c r="AD53" i="13"/>
  <c r="AC53" i="13"/>
  <c r="AA53" i="13"/>
  <c r="AB52" i="13"/>
  <c r="AD51" i="13"/>
  <c r="Z51" i="13"/>
  <c r="Y51" i="13"/>
  <c r="X65" i="13"/>
  <c r="AD64" i="13"/>
  <c r="AC64" i="13"/>
  <c r="AB64" i="13"/>
  <c r="X64" i="13"/>
  <c r="W50" i="13"/>
  <c r="V50" i="13"/>
  <c r="AD63" i="13"/>
  <c r="AC63" i="13"/>
  <c r="AB49" i="13"/>
  <c r="AA49" i="13"/>
  <c r="U63" i="13"/>
  <c r="AC73" i="13"/>
  <c r="AA71" i="13"/>
  <c r="AB58" i="13"/>
  <c r="AN43" i="13" s="1"/>
  <c r="AB73" i="13"/>
  <c r="Z56" i="13"/>
  <c r="Z72" i="13"/>
  <c r="Y69" i="13"/>
  <c r="Y56" i="13"/>
  <c r="Y57" i="13"/>
  <c r="Y72" i="13"/>
  <c r="X68" i="13"/>
  <c r="X69" i="13"/>
  <c r="X56" i="13"/>
  <c r="X71" i="13"/>
  <c r="X59" i="13"/>
  <c r="W53" i="13"/>
  <c r="W56" i="13"/>
  <c r="W71" i="13"/>
  <c r="V66" i="13"/>
  <c r="V67" i="13"/>
  <c r="V68" i="13"/>
  <c r="V70" i="13"/>
  <c r="V58" i="13"/>
  <c r="U65" i="13"/>
  <c r="U52" i="13"/>
  <c r="U67" i="13"/>
  <c r="U68" i="13"/>
  <c r="U56" i="13"/>
  <c r="U71" i="13"/>
  <c r="U58" i="13"/>
  <c r="T67" i="13"/>
  <c r="T54" i="13"/>
  <c r="AF39" i="13" s="1"/>
  <c r="T35" i="13"/>
  <c r="AL3" i="13"/>
  <c r="AM3" i="13" s="1"/>
  <c r="AN3" i="13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A2" i="14"/>
  <c r="Q2" i="14"/>
  <c r="R2" i="14"/>
  <c r="S2" i="14"/>
  <c r="T2" i="14"/>
  <c r="U2" i="14"/>
  <c r="V2" i="14"/>
  <c r="W2" i="14"/>
  <c r="X2" i="14"/>
  <c r="Y2" i="14"/>
  <c r="Z2" i="14"/>
  <c r="P2" i="14"/>
  <c r="O2" i="14"/>
  <c r="AP42" i="13" l="1"/>
  <c r="AM37" i="13"/>
  <c r="AK36" i="13"/>
  <c r="AO40" i="13"/>
  <c r="AL42" i="13"/>
  <c r="AO36" i="13"/>
  <c r="AH44" i="13"/>
  <c r="AK42" i="13"/>
  <c r="AF43" i="13"/>
  <c r="AD68" i="13"/>
  <c r="AP39" i="13" s="1"/>
  <c r="T55" i="13"/>
  <c r="AF40" i="13" s="1"/>
  <c r="AC57" i="13"/>
  <c r="AO42" i="13" s="1"/>
  <c r="V56" i="13"/>
  <c r="AH41" i="13" s="1"/>
  <c r="U66" i="13"/>
  <c r="AG37" i="13" s="1"/>
  <c r="AA73" i="13"/>
  <c r="AM44" i="13" s="1"/>
  <c r="AD65" i="13"/>
  <c r="AP36" i="13" s="1"/>
  <c r="AA57" i="13"/>
  <c r="AM42" i="13" s="1"/>
  <c r="AA51" i="13"/>
  <c r="AM36" i="13" s="1"/>
  <c r="T70" i="13"/>
  <c r="AF41" i="13" s="1"/>
  <c r="AD67" i="13"/>
  <c r="AP38" i="13" s="1"/>
  <c r="Y58" i="13"/>
  <c r="AK43" i="13" s="1"/>
  <c r="X49" i="13"/>
  <c r="AJ34" i="13" s="1"/>
  <c r="T72" i="13"/>
  <c r="Z58" i="13"/>
  <c r="AL43" i="13" s="1"/>
  <c r="Y49" i="13"/>
  <c r="AK34" i="13" s="1"/>
  <c r="W67" i="13"/>
  <c r="AI38" i="13" s="1"/>
  <c r="Z65" i="13"/>
  <c r="AL36" i="13" s="1"/>
  <c r="W59" i="13"/>
  <c r="AI44" i="13" s="1"/>
  <c r="X51" i="13"/>
  <c r="AJ36" i="13" s="1"/>
  <c r="AA66" i="13"/>
  <c r="V57" i="13"/>
  <c r="AH42" i="13" s="1"/>
  <c r="U51" i="13"/>
  <c r="AG36" i="13" s="1"/>
  <c r="Z59" i="13"/>
  <c r="AL44" i="13" s="1"/>
  <c r="X52" i="13"/>
  <c r="AJ37" i="13" s="1"/>
  <c r="Z70" i="13"/>
  <c r="AL41" i="13" s="1"/>
  <c r="Z67" i="13"/>
  <c r="AL38" i="13" s="1"/>
  <c r="V52" i="13"/>
  <c r="AH37" i="13" s="1"/>
  <c r="AB59" i="13"/>
  <c r="AN44" i="13" s="1"/>
  <c r="Y53" i="13"/>
  <c r="AK38" i="13" s="1"/>
  <c r="Z71" i="13"/>
  <c r="U54" i="13"/>
  <c r="AG39" i="13" s="1"/>
  <c r="AC59" i="13"/>
  <c r="AO44" i="13" s="1"/>
  <c r="X72" i="13"/>
  <c r="AJ43" i="13" s="1"/>
  <c r="X54" i="13"/>
  <c r="AJ39" i="13" s="1"/>
  <c r="AD52" i="13"/>
  <c r="AP37" i="13" s="1"/>
  <c r="W64" i="13"/>
  <c r="AI35" i="13" s="1"/>
  <c r="V55" i="13"/>
  <c r="AH40" i="13" s="1"/>
  <c r="AC54" i="13"/>
  <c r="AO39" i="13" s="1"/>
  <c r="T66" i="13"/>
  <c r="AF37" i="13" s="1"/>
  <c r="V64" i="13"/>
  <c r="AH35" i="13" s="1"/>
  <c r="U55" i="13"/>
  <c r="AG40" i="13" s="1"/>
  <c r="T57" i="13"/>
  <c r="AF42" i="13" s="1"/>
  <c r="AA50" i="13"/>
  <c r="AM35" i="13" s="1"/>
  <c r="AB56" i="13"/>
  <c r="AN41" i="13" s="1"/>
  <c r="Z52" i="13"/>
  <c r="AL37" i="13" s="1"/>
  <c r="V73" i="13"/>
  <c r="Y71" i="13"/>
  <c r="AA72" i="13"/>
  <c r="AM43" i="13" s="1"/>
  <c r="AC65" i="13"/>
  <c r="AC69" i="13"/>
  <c r="Y64" i="13"/>
  <c r="AK35" i="13" s="1"/>
  <c r="T53" i="13"/>
  <c r="AF38" i="13" s="1"/>
  <c r="U70" i="13"/>
  <c r="AG41" i="13" s="1"/>
  <c r="W68" i="13"/>
  <c r="AI39" i="13" s="1"/>
  <c r="AB66" i="13"/>
  <c r="AN37" i="13" s="1"/>
  <c r="Y65" i="13"/>
  <c r="U53" i="13"/>
  <c r="AG38" i="13" s="1"/>
  <c r="X55" i="13"/>
  <c r="AJ40" i="13" s="1"/>
  <c r="W57" i="13"/>
  <c r="AI42" i="13" s="1"/>
  <c r="AC49" i="13"/>
  <c r="AO34" i="13" s="1"/>
  <c r="AB51" i="13"/>
  <c r="AN36" i="13" s="1"/>
  <c r="Z49" i="13"/>
  <c r="AL34" i="13" s="1"/>
  <c r="Z54" i="13"/>
  <c r="AL39" i="13" s="1"/>
  <c r="W69" i="13"/>
  <c r="AI40" i="13" s="1"/>
  <c r="AC66" i="13"/>
  <c r="AO37" i="13" s="1"/>
  <c r="AC70" i="13"/>
  <c r="AO41" i="13" s="1"/>
  <c r="AA67" i="13"/>
  <c r="AM38" i="13" s="1"/>
  <c r="V53" i="13"/>
  <c r="AH38" i="13" s="1"/>
  <c r="Y55" i="13"/>
  <c r="AK40" i="13" s="1"/>
  <c r="X57" i="13"/>
  <c r="AJ42" i="13" s="1"/>
  <c r="T59" i="13"/>
  <c r="AF44" i="13" s="1"/>
  <c r="AD49" i="13"/>
  <c r="AP34" i="13" s="1"/>
  <c r="AD55" i="13"/>
  <c r="AP40" i="13" s="1"/>
  <c r="X50" i="13"/>
  <c r="AJ35" i="13" s="1"/>
  <c r="W49" i="13"/>
  <c r="AI34" i="13" s="1"/>
  <c r="W70" i="13"/>
  <c r="AI41" i="13" s="1"/>
  <c r="AD70" i="13"/>
  <c r="AP41" i="13" s="1"/>
  <c r="Y66" i="13"/>
  <c r="AK37" i="13" s="1"/>
  <c r="U59" i="13"/>
  <c r="AG44" i="13" s="1"/>
  <c r="AC50" i="13"/>
  <c r="AO35" i="13" s="1"/>
  <c r="X73" i="13"/>
  <c r="AJ44" i="13" s="1"/>
  <c r="AB63" i="13"/>
  <c r="AN34" i="13" s="1"/>
  <c r="AB67" i="13"/>
  <c r="AN38" i="13" s="1"/>
  <c r="AA68" i="13"/>
  <c r="AM39" i="13" s="1"/>
  <c r="AD50" i="13"/>
  <c r="AP35" i="13" s="1"/>
  <c r="Z50" i="13"/>
  <c r="AL35" i="13" s="1"/>
  <c r="W51" i="13"/>
  <c r="AI36" i="13" s="1"/>
  <c r="W72" i="13"/>
  <c r="AI43" i="13" s="1"/>
  <c r="Y73" i="13"/>
  <c r="AK44" i="13" s="1"/>
  <c r="AC67" i="13"/>
  <c r="AO38" i="13" s="1"/>
  <c r="AD71" i="13"/>
  <c r="AD72" i="13"/>
  <c r="AP43" i="13" s="1"/>
  <c r="AA63" i="13"/>
  <c r="AM34" i="13" s="1"/>
  <c r="V54" i="13"/>
  <c r="AH39" i="13" s="1"/>
  <c r="U72" i="13"/>
  <c r="AG43" i="13" s="1"/>
  <c r="X70" i="13"/>
  <c r="AJ41" i="13" s="1"/>
  <c r="AB68" i="13"/>
  <c r="AN39" i="13" s="1"/>
  <c r="AA69" i="13"/>
  <c r="AM40" i="13" s="1"/>
  <c r="V49" i="13"/>
  <c r="AH34" i="13" s="1"/>
  <c r="T51" i="13"/>
  <c r="AF36" i="13" s="1"/>
  <c r="U49" i="13"/>
  <c r="AG34" i="13" s="1"/>
  <c r="V72" i="13"/>
  <c r="AH43" i="13" s="1"/>
  <c r="Y70" i="13"/>
  <c r="AK41" i="13" s="1"/>
  <c r="AB55" i="13"/>
  <c r="AN40" i="13" s="1"/>
  <c r="B3" i="13" l="1"/>
  <c r="B2" i="13"/>
  <c r="B4" i="12"/>
  <c r="C4" i="12"/>
  <c r="D4" i="12"/>
  <c r="E4" i="12"/>
  <c r="F4" i="12"/>
  <c r="G4" i="12"/>
  <c r="H4" i="12"/>
  <c r="I4" i="12"/>
  <c r="J4" i="12"/>
  <c r="K4" i="12"/>
  <c r="L4" i="12"/>
  <c r="M4" i="12"/>
  <c r="N4" i="12"/>
  <c r="B5" i="12"/>
  <c r="C5" i="12"/>
  <c r="D5" i="12"/>
  <c r="E5" i="12"/>
  <c r="F5" i="12"/>
  <c r="G5" i="12"/>
  <c r="H5" i="12"/>
  <c r="I5" i="12"/>
  <c r="J5" i="12"/>
  <c r="K5" i="12"/>
  <c r="L5" i="12"/>
  <c r="M5" i="12"/>
  <c r="N5" i="12"/>
  <c r="B6" i="12"/>
  <c r="C6" i="12"/>
  <c r="D6" i="12"/>
  <c r="E6" i="12"/>
  <c r="F6" i="12"/>
  <c r="G6" i="12"/>
  <c r="H6" i="12"/>
  <c r="I6" i="12"/>
  <c r="J6" i="12"/>
  <c r="K6" i="12"/>
  <c r="L6" i="12"/>
  <c r="M6" i="12"/>
  <c r="N6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B14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B16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B17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B18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B19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B20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B21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B22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B25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B26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B30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B35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B37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B38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B40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B41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B42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B43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B44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B45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B46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B48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B50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B51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B52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B53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B54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B55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B56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B57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B58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B59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B60" i="12"/>
  <c r="C60" i="12"/>
  <c r="D60" i="12"/>
  <c r="E60" i="12"/>
  <c r="F60" i="12"/>
  <c r="G60" i="12"/>
  <c r="H60" i="12"/>
  <c r="I60" i="12"/>
  <c r="J60" i="12"/>
  <c r="K60" i="12"/>
  <c r="L60" i="12"/>
  <c r="M60" i="12"/>
  <c r="N60" i="12"/>
  <c r="B61" i="12"/>
  <c r="C61" i="12"/>
  <c r="D61" i="12"/>
  <c r="E61" i="12"/>
  <c r="F61" i="12"/>
  <c r="G61" i="12"/>
  <c r="H61" i="12"/>
  <c r="I61" i="12"/>
  <c r="J61" i="12"/>
  <c r="K61" i="12"/>
  <c r="L61" i="12"/>
  <c r="M61" i="12"/>
  <c r="N61" i="12"/>
  <c r="B62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B63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B64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B65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B66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B67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B68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B69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B70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B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B72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B73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B74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B75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B76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B77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B78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B79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B80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B81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Q4" i="9"/>
  <c r="R4" i="9"/>
  <c r="S4" i="9"/>
  <c r="T4" i="9"/>
  <c r="U4" i="9"/>
  <c r="V4" i="9"/>
  <c r="W4" i="9"/>
  <c r="X4" i="9"/>
  <c r="Y4" i="9"/>
  <c r="Z4" i="9"/>
  <c r="AA4" i="9"/>
  <c r="AB4" i="9"/>
  <c r="AC4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P4" i="8"/>
  <c r="Q4" i="8"/>
  <c r="R4" i="8"/>
  <c r="S4" i="8"/>
  <c r="T4" i="8"/>
  <c r="U4" i="8"/>
  <c r="V4" i="8"/>
  <c r="W4" i="8"/>
  <c r="X4" i="8"/>
  <c r="Y4" i="8"/>
  <c r="Z4" i="8"/>
  <c r="AA4" i="8"/>
  <c r="AB4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O4" i="7"/>
  <c r="P4" i="7"/>
  <c r="Q4" i="7"/>
  <c r="R4" i="7"/>
  <c r="S4" i="7"/>
  <c r="T4" i="7"/>
  <c r="U4" i="7"/>
  <c r="V4" i="7"/>
  <c r="W4" i="7"/>
  <c r="X4" i="7"/>
  <c r="Y4" i="7"/>
  <c r="Z4" i="7"/>
  <c r="AA4" i="7"/>
  <c r="O5" i="7"/>
  <c r="P5" i="7"/>
  <c r="Q5" i="7"/>
  <c r="R5" i="7"/>
  <c r="S5" i="7"/>
  <c r="T5" i="7"/>
  <c r="U5" i="7"/>
  <c r="V5" i="7"/>
  <c r="W5" i="7"/>
  <c r="X5" i="7"/>
  <c r="Y5" i="7"/>
  <c r="Z5" i="7"/>
  <c r="AA5" i="7"/>
  <c r="O6" i="7"/>
  <c r="P6" i="7"/>
  <c r="Q6" i="7"/>
  <c r="R6" i="7"/>
  <c r="S6" i="7"/>
  <c r="T6" i="7"/>
  <c r="U6" i="7"/>
  <c r="V6" i="7"/>
  <c r="W6" i="7"/>
  <c r="X6" i="7"/>
  <c r="Y6" i="7"/>
  <c r="Z6" i="7"/>
  <c r="AA6" i="7"/>
  <c r="O7" i="7"/>
  <c r="P7" i="7"/>
  <c r="Q7" i="7"/>
  <c r="R7" i="7"/>
  <c r="S7" i="7"/>
  <c r="T7" i="7"/>
  <c r="U7" i="7"/>
  <c r="V7" i="7"/>
  <c r="W7" i="7"/>
  <c r="X7" i="7"/>
  <c r="Y7" i="7"/>
  <c r="Z7" i="7"/>
  <c r="AA7" i="7"/>
  <c r="O8" i="7"/>
  <c r="P8" i="7"/>
  <c r="Q8" i="7"/>
  <c r="R8" i="7"/>
  <c r="S8" i="7"/>
  <c r="T8" i="7"/>
  <c r="U8" i="7"/>
  <c r="V8" i="7"/>
  <c r="W8" i="7"/>
  <c r="X8" i="7"/>
  <c r="Y8" i="7"/>
  <c r="Z8" i="7"/>
  <c r="AA8" i="7"/>
  <c r="O9" i="7"/>
  <c r="P9" i="7"/>
  <c r="Q9" i="7"/>
  <c r="R9" i="7"/>
  <c r="S9" i="7"/>
  <c r="T9" i="7"/>
  <c r="U9" i="7"/>
  <c r="V9" i="7"/>
  <c r="W9" i="7"/>
  <c r="X9" i="7"/>
  <c r="Y9" i="7"/>
  <c r="Z9" i="7"/>
  <c r="AA9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P4" i="6"/>
  <c r="Q4" i="6"/>
  <c r="R4" i="6"/>
  <c r="S4" i="6"/>
  <c r="T4" i="6"/>
  <c r="U4" i="6"/>
  <c r="V4" i="6"/>
  <c r="W4" i="6"/>
  <c r="X4" i="6"/>
  <c r="Y4" i="6"/>
  <c r="Z4" i="6"/>
  <c r="AA4" i="6"/>
  <c r="AB4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B4" i="1"/>
  <c r="C4" i="1"/>
  <c r="D4" i="1"/>
  <c r="E4" i="1"/>
  <c r="F4" i="1"/>
  <c r="G4" i="1"/>
  <c r="H4" i="1"/>
  <c r="I4" i="1"/>
  <c r="J4" i="1"/>
  <c r="K4" i="1"/>
  <c r="L4" i="1"/>
  <c r="M4" i="1"/>
  <c r="N4" i="1"/>
  <c r="B5" i="1"/>
  <c r="C5" i="1"/>
  <c r="D5" i="1"/>
  <c r="E5" i="1"/>
  <c r="F5" i="1"/>
  <c r="G5" i="1"/>
  <c r="H5" i="1"/>
  <c r="I5" i="1"/>
  <c r="J5" i="1"/>
  <c r="K5" i="1"/>
  <c r="L5" i="1"/>
  <c r="M5" i="1"/>
  <c r="N5" i="1"/>
  <c r="B6" i="1"/>
  <c r="C6" i="1"/>
  <c r="D6" i="1"/>
  <c r="E6" i="1"/>
  <c r="F6" i="1"/>
  <c r="G6" i="1"/>
  <c r="H6" i="1"/>
  <c r="I6" i="1"/>
  <c r="J6" i="1"/>
  <c r="K6" i="1"/>
  <c r="L6" i="1"/>
  <c r="M6" i="1"/>
  <c r="N6" i="1"/>
  <c r="B7" i="1"/>
  <c r="C7" i="1"/>
  <c r="D7" i="1"/>
  <c r="E7" i="1"/>
  <c r="F7" i="1"/>
  <c r="G7" i="1"/>
  <c r="H7" i="1"/>
  <c r="I7" i="1"/>
  <c r="J7" i="1"/>
  <c r="K7" i="1"/>
  <c r="L7" i="1"/>
  <c r="M7" i="1"/>
  <c r="N7" i="1"/>
  <c r="B8" i="1"/>
  <c r="C8" i="1"/>
  <c r="D8" i="1"/>
  <c r="E8" i="1"/>
  <c r="F8" i="1"/>
  <c r="G8" i="1"/>
  <c r="H8" i="1"/>
  <c r="I8" i="1"/>
  <c r="J8" i="1"/>
  <c r="K8" i="1"/>
  <c r="L8" i="1"/>
  <c r="M8" i="1"/>
  <c r="N8" i="1"/>
  <c r="B9" i="1"/>
  <c r="C9" i="1"/>
  <c r="D9" i="1"/>
  <c r="E9" i="1"/>
  <c r="F9" i="1"/>
  <c r="G9" i="1"/>
  <c r="H9" i="1"/>
  <c r="I9" i="1"/>
  <c r="J9" i="1"/>
  <c r="K9" i="1"/>
  <c r="L9" i="1"/>
  <c r="M9" i="1"/>
  <c r="N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C59" i="4"/>
  <c r="D59" i="4"/>
  <c r="E59" i="4"/>
  <c r="F59" i="4"/>
  <c r="G59" i="4"/>
  <c r="H59" i="4"/>
  <c r="I59" i="4"/>
  <c r="J59" i="4"/>
  <c r="K59" i="4"/>
  <c r="L59" i="4"/>
  <c r="M59" i="4"/>
  <c r="N59" i="4"/>
  <c r="C60" i="4"/>
  <c r="D60" i="4"/>
  <c r="E60" i="4"/>
  <c r="F60" i="4"/>
  <c r="G60" i="4"/>
  <c r="H60" i="4"/>
  <c r="I60" i="4"/>
  <c r="J60" i="4"/>
  <c r="K60" i="4"/>
  <c r="L60" i="4"/>
  <c r="M60" i="4"/>
  <c r="N60" i="4"/>
  <c r="C61" i="4"/>
  <c r="D61" i="4"/>
  <c r="E61" i="4"/>
  <c r="F61" i="4"/>
  <c r="G61" i="4"/>
  <c r="H61" i="4"/>
  <c r="I61" i="4"/>
  <c r="J61" i="4"/>
  <c r="K61" i="4"/>
  <c r="L61" i="4"/>
  <c r="M61" i="4"/>
  <c r="N61" i="4"/>
  <c r="C62" i="4"/>
  <c r="D62" i="4"/>
  <c r="E62" i="4"/>
  <c r="F62" i="4"/>
  <c r="G62" i="4"/>
  <c r="H62" i="4"/>
  <c r="I62" i="4"/>
  <c r="J62" i="4"/>
  <c r="K62" i="4"/>
  <c r="L62" i="4"/>
  <c r="M62" i="4"/>
  <c r="N62" i="4"/>
  <c r="C63" i="4"/>
  <c r="D63" i="4"/>
  <c r="E63" i="4"/>
  <c r="F63" i="4"/>
  <c r="G63" i="4"/>
  <c r="H63" i="4"/>
  <c r="I63" i="4"/>
  <c r="J63" i="4"/>
  <c r="K63" i="4"/>
  <c r="L63" i="4"/>
  <c r="M63" i="4"/>
  <c r="N63" i="4"/>
  <c r="C64" i="4"/>
  <c r="D64" i="4"/>
  <c r="E64" i="4"/>
  <c r="F64" i="4"/>
  <c r="G64" i="4"/>
  <c r="H64" i="4"/>
  <c r="I64" i="4"/>
  <c r="J64" i="4"/>
  <c r="K64" i="4"/>
  <c r="L64" i="4"/>
  <c r="M64" i="4"/>
  <c r="N64" i="4"/>
  <c r="C65" i="4"/>
  <c r="D65" i="4"/>
  <c r="E65" i="4"/>
  <c r="F65" i="4"/>
  <c r="G65" i="4"/>
  <c r="H65" i="4"/>
  <c r="I65" i="4"/>
  <c r="J65" i="4"/>
  <c r="K65" i="4"/>
  <c r="L65" i="4"/>
  <c r="M65" i="4"/>
  <c r="N65" i="4"/>
  <c r="C66" i="4"/>
  <c r="D66" i="4"/>
  <c r="E66" i="4"/>
  <c r="F66" i="4"/>
  <c r="G66" i="4"/>
  <c r="H66" i="4"/>
  <c r="I66" i="4"/>
  <c r="J66" i="4"/>
  <c r="K66" i="4"/>
  <c r="L66" i="4"/>
  <c r="M66" i="4"/>
  <c r="N66" i="4"/>
  <c r="C67" i="4"/>
  <c r="D67" i="4"/>
  <c r="E67" i="4"/>
  <c r="F67" i="4"/>
  <c r="G67" i="4"/>
  <c r="H67" i="4"/>
  <c r="I67" i="4"/>
  <c r="J67" i="4"/>
  <c r="K67" i="4"/>
  <c r="L67" i="4"/>
  <c r="M67" i="4"/>
  <c r="N67" i="4"/>
  <c r="C68" i="4"/>
  <c r="D68" i="4"/>
  <c r="E68" i="4"/>
  <c r="F68" i="4"/>
  <c r="G68" i="4"/>
  <c r="H68" i="4"/>
  <c r="I68" i="4"/>
  <c r="J68" i="4"/>
  <c r="K68" i="4"/>
  <c r="L68" i="4"/>
  <c r="M68" i="4"/>
  <c r="N68" i="4"/>
  <c r="C69" i="4"/>
  <c r="D69" i="4"/>
  <c r="E69" i="4"/>
  <c r="F69" i="4"/>
  <c r="G69" i="4"/>
  <c r="H69" i="4"/>
  <c r="I69" i="4"/>
  <c r="J69" i="4"/>
  <c r="K69" i="4"/>
  <c r="L69" i="4"/>
  <c r="M69" i="4"/>
  <c r="N69" i="4"/>
  <c r="C70" i="4"/>
  <c r="D70" i="4"/>
  <c r="E70" i="4"/>
  <c r="F70" i="4"/>
  <c r="G70" i="4"/>
  <c r="H70" i="4"/>
  <c r="I70" i="4"/>
  <c r="J70" i="4"/>
  <c r="K70" i="4"/>
  <c r="L70" i="4"/>
  <c r="M70" i="4"/>
  <c r="N70" i="4"/>
  <c r="C71" i="4"/>
  <c r="D71" i="4"/>
  <c r="E71" i="4"/>
  <c r="F71" i="4"/>
  <c r="G71" i="4"/>
  <c r="H71" i="4"/>
  <c r="I71" i="4"/>
  <c r="J71" i="4"/>
  <c r="K71" i="4"/>
  <c r="L71" i="4"/>
  <c r="M71" i="4"/>
  <c r="N71" i="4"/>
  <c r="C72" i="4"/>
  <c r="D72" i="4"/>
  <c r="E72" i="4"/>
  <c r="F72" i="4"/>
  <c r="G72" i="4"/>
  <c r="H72" i="4"/>
  <c r="I72" i="4"/>
  <c r="J72" i="4"/>
  <c r="K72" i="4"/>
  <c r="L72" i="4"/>
  <c r="M72" i="4"/>
  <c r="N72" i="4"/>
  <c r="C73" i="4"/>
  <c r="D73" i="4"/>
  <c r="E73" i="4"/>
  <c r="F73" i="4"/>
  <c r="G73" i="4"/>
  <c r="H73" i="4"/>
  <c r="I73" i="4"/>
  <c r="J73" i="4"/>
  <c r="K73" i="4"/>
  <c r="L73" i="4"/>
  <c r="M73" i="4"/>
  <c r="N73" i="4"/>
  <c r="C74" i="4"/>
  <c r="D74" i="4"/>
  <c r="E74" i="4"/>
  <c r="F74" i="4"/>
  <c r="G74" i="4"/>
  <c r="H74" i="4"/>
  <c r="I74" i="4"/>
  <c r="J74" i="4"/>
  <c r="K74" i="4"/>
  <c r="L74" i="4"/>
  <c r="M74" i="4"/>
  <c r="N74" i="4"/>
  <c r="C75" i="4"/>
  <c r="D75" i="4"/>
  <c r="E75" i="4"/>
  <c r="F75" i="4"/>
  <c r="G75" i="4"/>
  <c r="H75" i="4"/>
  <c r="I75" i="4"/>
  <c r="J75" i="4"/>
  <c r="K75" i="4"/>
  <c r="L75" i="4"/>
  <c r="M75" i="4"/>
  <c r="N75" i="4"/>
  <c r="C76" i="4"/>
  <c r="D76" i="4"/>
  <c r="E76" i="4"/>
  <c r="F76" i="4"/>
  <c r="G76" i="4"/>
  <c r="H76" i="4"/>
  <c r="I76" i="4"/>
  <c r="J76" i="4"/>
  <c r="K76" i="4"/>
  <c r="L76" i="4"/>
  <c r="M76" i="4"/>
  <c r="N76" i="4"/>
  <c r="C77" i="4"/>
  <c r="D77" i="4"/>
  <c r="E77" i="4"/>
  <c r="F77" i="4"/>
  <c r="G77" i="4"/>
  <c r="H77" i="4"/>
  <c r="I77" i="4"/>
  <c r="J77" i="4"/>
  <c r="K77" i="4"/>
  <c r="L77" i="4"/>
  <c r="M77" i="4"/>
  <c r="N77" i="4"/>
  <c r="C78" i="4"/>
  <c r="D78" i="4"/>
  <c r="E78" i="4"/>
  <c r="F78" i="4"/>
  <c r="G78" i="4"/>
  <c r="H78" i="4"/>
  <c r="I78" i="4"/>
  <c r="J78" i="4"/>
  <c r="K78" i="4"/>
  <c r="L78" i="4"/>
  <c r="M78" i="4"/>
  <c r="N78" i="4"/>
  <c r="C79" i="4"/>
  <c r="D79" i="4"/>
  <c r="E79" i="4"/>
  <c r="F79" i="4"/>
  <c r="G79" i="4"/>
  <c r="H79" i="4"/>
  <c r="I79" i="4"/>
  <c r="J79" i="4"/>
  <c r="K79" i="4"/>
  <c r="L79" i="4"/>
  <c r="M79" i="4"/>
  <c r="N79" i="4"/>
  <c r="C80" i="4"/>
  <c r="D80" i="4"/>
  <c r="E80" i="4"/>
  <c r="F80" i="4"/>
  <c r="G80" i="4"/>
  <c r="H80" i="4"/>
  <c r="I80" i="4"/>
  <c r="J80" i="4"/>
  <c r="K80" i="4"/>
  <c r="L80" i="4"/>
  <c r="M80" i="4"/>
  <c r="N80" i="4"/>
  <c r="C81" i="4"/>
  <c r="D81" i="4"/>
  <c r="E81" i="4"/>
  <c r="F81" i="4"/>
  <c r="G81" i="4"/>
  <c r="H81" i="4"/>
  <c r="I81" i="4"/>
  <c r="J81" i="4"/>
  <c r="K81" i="4"/>
  <c r="L81" i="4"/>
  <c r="M81" i="4"/>
  <c r="N81" i="4"/>
  <c r="C82" i="4"/>
  <c r="D82" i="4"/>
  <c r="E82" i="4"/>
  <c r="F82" i="4"/>
  <c r="G82" i="4"/>
  <c r="H82" i="4"/>
  <c r="I82" i="4"/>
  <c r="J82" i="4"/>
  <c r="K82" i="4"/>
  <c r="L82" i="4"/>
  <c r="M82" i="4"/>
  <c r="N82" i="4"/>
  <c r="B82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C86" i="13"/>
  <c r="I86" i="13"/>
  <c r="C85" i="13"/>
  <c r="I85" i="13"/>
  <c r="I82" i="13"/>
  <c r="I83" i="13"/>
  <c r="I84" i="13"/>
  <c r="AC3" i="14" l="1"/>
  <c r="AC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2" i="14"/>
  <c r="AN4" i="13" l="1"/>
  <c r="AN5" i="13"/>
  <c r="AN6" i="13"/>
  <c r="AN7" i="13"/>
  <c r="AN8" i="13"/>
  <c r="AN9" i="13"/>
  <c r="AN10" i="13"/>
  <c r="AN11" i="13"/>
  <c r="AN12" i="13"/>
  <c r="AN13" i="13"/>
  <c r="AL4" i="13"/>
  <c r="AM4" i="13" s="1"/>
  <c r="AL5" i="13"/>
  <c r="AM5" i="13" s="1"/>
  <c r="AL6" i="13"/>
  <c r="AM6" i="13" s="1"/>
  <c r="AL7" i="13"/>
  <c r="AM7" i="13" s="1"/>
  <c r="AL8" i="13"/>
  <c r="AM8" i="13" s="1"/>
  <c r="AL9" i="13"/>
  <c r="AM9" i="13" s="1"/>
  <c r="AL10" i="13"/>
  <c r="AM10" i="13" s="1"/>
  <c r="AL13" i="13"/>
  <c r="AM13" i="13" s="1"/>
  <c r="AL12" i="13"/>
  <c r="AM12" i="13" s="1"/>
  <c r="AL11" i="13"/>
  <c r="AM11" i="13" s="1"/>
  <c r="AF3" i="13"/>
  <c r="AF4" i="13"/>
  <c r="S46" i="13"/>
  <c r="AH3" i="13" l="1"/>
  <c r="O81" i="3"/>
  <c r="P81" i="3"/>
  <c r="Q81" i="3"/>
  <c r="Q80" i="3"/>
  <c r="P80" i="3"/>
  <c r="O80" i="3"/>
  <c r="Q79" i="3"/>
  <c r="P79" i="3"/>
  <c r="O79" i="3"/>
  <c r="Q78" i="3"/>
  <c r="P78" i="3"/>
  <c r="O78" i="3"/>
  <c r="Q77" i="3"/>
  <c r="P77" i="3"/>
  <c r="O77" i="3"/>
  <c r="Q76" i="3"/>
  <c r="P76" i="3"/>
  <c r="O76" i="3"/>
  <c r="Q75" i="3"/>
  <c r="P75" i="3"/>
  <c r="O75" i="3"/>
  <c r="Q74" i="3"/>
  <c r="P74" i="3"/>
  <c r="O74" i="3"/>
  <c r="Q73" i="3"/>
  <c r="P73" i="3"/>
  <c r="O73" i="3"/>
  <c r="Q72" i="3"/>
  <c r="P72" i="3"/>
  <c r="O72" i="3"/>
  <c r="Q71" i="3"/>
  <c r="P71" i="3"/>
  <c r="O71" i="3"/>
  <c r="Q70" i="3"/>
  <c r="P70" i="3"/>
  <c r="O70" i="3"/>
  <c r="Q69" i="3"/>
  <c r="P69" i="3"/>
  <c r="O69" i="3"/>
  <c r="Q68" i="3"/>
  <c r="P68" i="3"/>
  <c r="O68" i="3"/>
  <c r="Q67" i="3"/>
  <c r="P67" i="3"/>
  <c r="O67" i="3"/>
  <c r="Q66" i="3"/>
  <c r="P66" i="3"/>
  <c r="O66" i="3"/>
  <c r="Q65" i="3"/>
  <c r="P65" i="3"/>
  <c r="O65" i="3"/>
  <c r="Q64" i="3"/>
  <c r="P64" i="3"/>
  <c r="O64" i="3"/>
  <c r="Q63" i="3"/>
  <c r="P63" i="3"/>
  <c r="O63" i="3"/>
  <c r="Q62" i="3"/>
  <c r="P62" i="3"/>
  <c r="O62" i="3"/>
  <c r="Q61" i="3"/>
  <c r="P61" i="3"/>
  <c r="O61" i="3"/>
  <c r="Q60" i="3"/>
  <c r="P60" i="3"/>
  <c r="O60" i="3"/>
  <c r="Q59" i="3"/>
  <c r="P59" i="3"/>
  <c r="O59" i="3"/>
  <c r="Q58" i="3"/>
  <c r="P58" i="3"/>
  <c r="O58" i="3"/>
  <c r="Q57" i="3"/>
  <c r="P57" i="3"/>
  <c r="O57" i="3"/>
  <c r="Q56" i="3"/>
  <c r="P56" i="3"/>
  <c r="O56" i="3"/>
  <c r="Q55" i="3"/>
  <c r="P55" i="3"/>
  <c r="O55" i="3"/>
  <c r="Q54" i="3"/>
  <c r="P54" i="3"/>
  <c r="O54" i="3"/>
  <c r="Q53" i="3"/>
  <c r="P53" i="3"/>
  <c r="O53" i="3"/>
  <c r="Q52" i="3"/>
  <c r="P52" i="3"/>
  <c r="O52" i="3"/>
  <c r="Q51" i="3"/>
  <c r="P51" i="3"/>
  <c r="O51" i="3"/>
  <c r="Q50" i="3"/>
  <c r="P50" i="3"/>
  <c r="O50" i="3"/>
  <c r="Q49" i="3"/>
  <c r="P49" i="3"/>
  <c r="O49" i="3"/>
  <c r="Q48" i="3"/>
  <c r="P48" i="3"/>
  <c r="O48" i="3"/>
  <c r="Q47" i="3"/>
  <c r="P47" i="3"/>
  <c r="O47" i="3"/>
  <c r="Q46" i="3"/>
  <c r="P46" i="3"/>
  <c r="O46" i="3"/>
  <c r="Q45" i="3"/>
  <c r="P45" i="3"/>
  <c r="O45" i="3"/>
  <c r="Q44" i="3"/>
  <c r="P44" i="3"/>
  <c r="O44" i="3"/>
  <c r="Q43" i="3"/>
  <c r="P43" i="3"/>
  <c r="O43" i="3"/>
  <c r="Q42" i="3"/>
  <c r="P42" i="3"/>
  <c r="O42" i="3"/>
  <c r="Q41" i="3"/>
  <c r="P41" i="3"/>
  <c r="O41" i="3"/>
  <c r="Q40" i="3"/>
  <c r="P40" i="3"/>
  <c r="O40" i="3"/>
  <c r="Q39" i="3"/>
  <c r="P39" i="3"/>
  <c r="O39" i="3"/>
  <c r="Q38" i="3"/>
  <c r="P38" i="3"/>
  <c r="O38" i="3"/>
  <c r="Q37" i="3"/>
  <c r="P37" i="3"/>
  <c r="O37" i="3"/>
  <c r="Q36" i="3"/>
  <c r="P36" i="3"/>
  <c r="O36" i="3"/>
  <c r="Q35" i="3"/>
  <c r="P35" i="3"/>
  <c r="O35" i="3"/>
  <c r="Q34" i="3"/>
  <c r="P34" i="3"/>
  <c r="O34" i="3"/>
  <c r="Q33" i="3"/>
  <c r="P33" i="3"/>
  <c r="O33" i="3"/>
  <c r="Q32" i="3"/>
  <c r="P32" i="3"/>
  <c r="O32" i="3"/>
  <c r="Q31" i="3"/>
  <c r="P31" i="3"/>
  <c r="O31" i="3"/>
  <c r="Q30" i="3"/>
  <c r="P30" i="3"/>
  <c r="O30" i="3"/>
  <c r="Q29" i="3"/>
  <c r="P29" i="3"/>
  <c r="O29" i="3"/>
  <c r="Q28" i="3"/>
  <c r="P28" i="3"/>
  <c r="O28" i="3"/>
  <c r="Q27" i="3"/>
  <c r="P27" i="3"/>
  <c r="O27" i="3"/>
  <c r="Q26" i="3"/>
  <c r="P26" i="3"/>
  <c r="O26" i="3"/>
  <c r="Q25" i="3"/>
  <c r="P25" i="3"/>
  <c r="O25" i="3"/>
  <c r="Q24" i="3"/>
  <c r="P24" i="3"/>
  <c r="O24" i="3"/>
  <c r="Q23" i="3"/>
  <c r="P23" i="3"/>
  <c r="O23" i="3"/>
  <c r="Q22" i="3"/>
  <c r="P22" i="3"/>
  <c r="O22" i="3"/>
  <c r="Q21" i="3"/>
  <c r="P21" i="3"/>
  <c r="O21" i="3"/>
  <c r="Q20" i="3"/>
  <c r="P20" i="3"/>
  <c r="O20" i="3"/>
  <c r="Q19" i="3"/>
  <c r="P19" i="3"/>
  <c r="O19" i="3"/>
  <c r="Q18" i="3"/>
  <c r="P18" i="3"/>
  <c r="O18" i="3"/>
  <c r="Q17" i="3"/>
  <c r="P17" i="3"/>
  <c r="O17" i="3"/>
  <c r="Q16" i="3"/>
  <c r="P16" i="3"/>
  <c r="O16" i="3"/>
  <c r="Q15" i="3"/>
  <c r="P15" i="3"/>
  <c r="O15" i="3"/>
  <c r="Q14" i="3"/>
  <c r="P14" i="3"/>
  <c r="O14" i="3"/>
  <c r="Q13" i="3"/>
  <c r="P13" i="3"/>
  <c r="O13" i="3"/>
  <c r="Q12" i="3"/>
  <c r="P12" i="3"/>
  <c r="O12" i="3"/>
  <c r="Q11" i="3"/>
  <c r="P11" i="3"/>
  <c r="O11" i="3"/>
  <c r="Q10" i="3"/>
  <c r="P10" i="3"/>
  <c r="O10" i="3"/>
  <c r="Q9" i="3"/>
  <c r="P9" i="3"/>
  <c r="O9" i="3"/>
  <c r="Q8" i="3"/>
  <c r="P8" i="3"/>
  <c r="O8" i="3"/>
  <c r="Q7" i="3"/>
  <c r="P7" i="3"/>
  <c r="O7" i="3"/>
  <c r="Q6" i="3"/>
  <c r="P6" i="3"/>
  <c r="O6" i="3"/>
  <c r="Q5" i="3"/>
  <c r="P5" i="3"/>
  <c r="O5" i="3"/>
  <c r="Q4" i="3"/>
  <c r="P4" i="3"/>
  <c r="O4" i="3"/>
  <c r="Q3" i="3"/>
  <c r="P3" i="3"/>
  <c r="O3" i="3"/>
  <c r="Q2" i="3"/>
  <c r="P2" i="3"/>
  <c r="O2" i="3"/>
  <c r="Q83" i="2"/>
  <c r="P83" i="2"/>
  <c r="O83" i="2"/>
  <c r="Q82" i="2"/>
  <c r="P82" i="2"/>
  <c r="O82" i="2"/>
  <c r="Q81" i="2"/>
  <c r="P81" i="2"/>
  <c r="O81" i="2"/>
  <c r="Q80" i="2"/>
  <c r="P80" i="2"/>
  <c r="O80" i="2"/>
  <c r="Q79" i="2"/>
  <c r="P79" i="2"/>
  <c r="O79" i="2"/>
  <c r="Q78" i="2"/>
  <c r="P78" i="2"/>
  <c r="O78" i="2"/>
  <c r="Q77" i="2"/>
  <c r="P77" i="2"/>
  <c r="O77" i="2"/>
  <c r="Q76" i="2"/>
  <c r="P76" i="2"/>
  <c r="O76" i="2"/>
  <c r="Q75" i="2"/>
  <c r="P75" i="2"/>
  <c r="O75" i="2"/>
  <c r="Q74" i="2"/>
  <c r="P74" i="2"/>
  <c r="O74" i="2"/>
  <c r="Q73" i="2"/>
  <c r="P73" i="2"/>
  <c r="O73" i="2"/>
  <c r="Q72" i="2"/>
  <c r="P72" i="2"/>
  <c r="O72" i="2"/>
  <c r="Q71" i="2"/>
  <c r="P71" i="2"/>
  <c r="O71" i="2"/>
  <c r="Q70" i="2"/>
  <c r="P70" i="2"/>
  <c r="O70" i="2"/>
  <c r="Q69" i="2"/>
  <c r="P69" i="2"/>
  <c r="O69" i="2"/>
  <c r="Q68" i="2"/>
  <c r="P68" i="2"/>
  <c r="O68" i="2"/>
  <c r="Q67" i="2"/>
  <c r="P67" i="2"/>
  <c r="O67" i="2"/>
  <c r="Q66" i="2"/>
  <c r="P66" i="2"/>
  <c r="O66" i="2"/>
  <c r="Q65" i="2"/>
  <c r="P65" i="2"/>
  <c r="O65" i="2"/>
  <c r="Q64" i="2"/>
  <c r="P64" i="2"/>
  <c r="O64" i="2"/>
  <c r="Q63" i="2"/>
  <c r="P63" i="2"/>
  <c r="O63" i="2"/>
  <c r="Q62" i="2"/>
  <c r="P62" i="2"/>
  <c r="O62" i="2"/>
  <c r="Q61" i="2"/>
  <c r="P61" i="2"/>
  <c r="O61" i="2"/>
  <c r="Q60" i="2"/>
  <c r="P60" i="2"/>
  <c r="O60" i="2"/>
  <c r="Q59" i="2"/>
  <c r="P59" i="2"/>
  <c r="O59" i="2"/>
  <c r="Q58" i="2"/>
  <c r="P58" i="2"/>
  <c r="O58" i="2"/>
  <c r="Q57" i="2"/>
  <c r="P57" i="2"/>
  <c r="O57" i="2"/>
  <c r="Q56" i="2"/>
  <c r="P56" i="2"/>
  <c r="O56" i="2"/>
  <c r="Q55" i="2"/>
  <c r="P55" i="2"/>
  <c r="O55" i="2"/>
  <c r="Q54" i="2"/>
  <c r="P54" i="2"/>
  <c r="O54" i="2"/>
  <c r="Q53" i="2"/>
  <c r="P53" i="2"/>
  <c r="O53" i="2"/>
  <c r="Q52" i="2"/>
  <c r="P52" i="2"/>
  <c r="O52" i="2"/>
  <c r="Q51" i="2"/>
  <c r="P51" i="2"/>
  <c r="O51" i="2"/>
  <c r="Q50" i="2"/>
  <c r="P50" i="2"/>
  <c r="O50" i="2"/>
  <c r="Q49" i="2"/>
  <c r="P49" i="2"/>
  <c r="O49" i="2"/>
  <c r="Q48" i="2"/>
  <c r="P48" i="2"/>
  <c r="O48" i="2"/>
  <c r="Q47" i="2"/>
  <c r="P47" i="2"/>
  <c r="O47" i="2"/>
  <c r="Q46" i="2"/>
  <c r="P46" i="2"/>
  <c r="O46" i="2"/>
  <c r="Q45" i="2"/>
  <c r="P45" i="2"/>
  <c r="O45" i="2"/>
  <c r="Q44" i="2"/>
  <c r="P44" i="2"/>
  <c r="O44" i="2"/>
  <c r="Q43" i="2"/>
  <c r="P43" i="2"/>
  <c r="O43" i="2"/>
  <c r="Q42" i="2"/>
  <c r="P42" i="2"/>
  <c r="O42" i="2"/>
  <c r="Q41" i="2"/>
  <c r="P41" i="2"/>
  <c r="O41" i="2"/>
  <c r="Q40" i="2"/>
  <c r="P40" i="2"/>
  <c r="O40" i="2"/>
  <c r="Q39" i="2"/>
  <c r="P39" i="2"/>
  <c r="O39" i="2"/>
  <c r="Q38" i="2"/>
  <c r="P38" i="2"/>
  <c r="O38" i="2"/>
  <c r="Q37" i="2"/>
  <c r="P37" i="2"/>
  <c r="O37" i="2"/>
  <c r="Q36" i="2"/>
  <c r="P36" i="2"/>
  <c r="O36" i="2"/>
  <c r="Q35" i="2"/>
  <c r="P35" i="2"/>
  <c r="O35" i="2"/>
  <c r="Q34" i="2"/>
  <c r="P34" i="2"/>
  <c r="O34" i="2"/>
  <c r="Q33" i="2"/>
  <c r="P33" i="2"/>
  <c r="O33" i="2"/>
  <c r="Q32" i="2"/>
  <c r="P32" i="2"/>
  <c r="O32" i="2"/>
  <c r="Q31" i="2"/>
  <c r="P31" i="2"/>
  <c r="O31" i="2"/>
  <c r="Q30" i="2"/>
  <c r="P30" i="2"/>
  <c r="O30" i="2"/>
  <c r="Q29" i="2"/>
  <c r="P29" i="2"/>
  <c r="O29" i="2"/>
  <c r="Q28" i="2"/>
  <c r="P28" i="2"/>
  <c r="O28" i="2"/>
  <c r="Q27" i="2"/>
  <c r="P27" i="2"/>
  <c r="O27" i="2"/>
  <c r="Q26" i="2"/>
  <c r="P26" i="2"/>
  <c r="O26" i="2"/>
  <c r="Q25" i="2"/>
  <c r="P25" i="2"/>
  <c r="O25" i="2"/>
  <c r="Q24" i="2"/>
  <c r="P24" i="2"/>
  <c r="O24" i="2"/>
  <c r="Q23" i="2"/>
  <c r="P23" i="2"/>
  <c r="O23" i="2"/>
  <c r="Q22" i="2"/>
  <c r="P22" i="2"/>
  <c r="O22" i="2"/>
  <c r="Q21" i="2"/>
  <c r="P21" i="2"/>
  <c r="O21" i="2"/>
  <c r="Q20" i="2"/>
  <c r="P20" i="2"/>
  <c r="O20" i="2"/>
  <c r="Q19" i="2"/>
  <c r="P19" i="2"/>
  <c r="O19" i="2"/>
  <c r="Q18" i="2"/>
  <c r="P18" i="2"/>
  <c r="O18" i="2"/>
  <c r="Q17" i="2"/>
  <c r="P17" i="2"/>
  <c r="O17" i="2"/>
  <c r="Q16" i="2"/>
  <c r="P16" i="2"/>
  <c r="O16" i="2"/>
  <c r="Q15" i="2"/>
  <c r="P15" i="2"/>
  <c r="O15" i="2"/>
  <c r="Q14" i="2"/>
  <c r="P14" i="2"/>
  <c r="O14" i="2"/>
  <c r="Q13" i="2"/>
  <c r="P13" i="2"/>
  <c r="O13" i="2"/>
  <c r="Q12" i="2"/>
  <c r="P12" i="2"/>
  <c r="O12" i="2"/>
  <c r="Q11" i="2"/>
  <c r="P11" i="2"/>
  <c r="O11" i="2"/>
  <c r="Q10" i="2"/>
  <c r="P10" i="2"/>
  <c r="O10" i="2"/>
  <c r="Q9" i="2"/>
  <c r="P9" i="2"/>
  <c r="O9" i="2"/>
  <c r="Q8" i="2"/>
  <c r="P8" i="2"/>
  <c r="O8" i="2"/>
  <c r="Q7" i="2"/>
  <c r="P7" i="2"/>
  <c r="O7" i="2"/>
  <c r="Q6" i="2"/>
  <c r="P6" i="2"/>
  <c r="O6" i="2"/>
  <c r="Q5" i="2"/>
  <c r="P5" i="2"/>
  <c r="O5" i="2"/>
  <c r="Q4" i="2"/>
  <c r="P4" i="2"/>
  <c r="O4" i="2"/>
  <c r="Q3" i="2"/>
  <c r="P3" i="2"/>
  <c r="O3" i="2"/>
  <c r="Q2" i="2"/>
  <c r="P2" i="2"/>
  <c r="O2" i="2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B84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N84" i="2"/>
  <c r="M84" i="2"/>
  <c r="L84" i="2"/>
  <c r="K84" i="2"/>
  <c r="J84" i="2"/>
  <c r="I84" i="2"/>
  <c r="H84" i="2"/>
  <c r="G84" i="2"/>
  <c r="F84" i="2"/>
  <c r="E84" i="2"/>
  <c r="D84" i="2"/>
  <c r="C84" i="2"/>
  <c r="C4" i="4"/>
  <c r="D4" i="4"/>
  <c r="E4" i="4"/>
  <c r="F4" i="4"/>
  <c r="G4" i="4"/>
  <c r="H4" i="4"/>
  <c r="I4" i="4"/>
  <c r="J4" i="4"/>
  <c r="K4" i="4"/>
  <c r="L4" i="4"/>
  <c r="M4" i="4"/>
  <c r="N4" i="4"/>
  <c r="C5" i="4"/>
  <c r="D5" i="4"/>
  <c r="E5" i="4"/>
  <c r="F5" i="4"/>
  <c r="G5" i="4"/>
  <c r="H5" i="4"/>
  <c r="I5" i="4"/>
  <c r="J5" i="4"/>
  <c r="K5" i="4"/>
  <c r="L5" i="4"/>
  <c r="M5" i="4"/>
  <c r="N5" i="4"/>
  <c r="C6" i="4"/>
  <c r="D6" i="4"/>
  <c r="E6" i="4"/>
  <c r="F6" i="4"/>
  <c r="G6" i="4"/>
  <c r="H6" i="4"/>
  <c r="I6" i="4"/>
  <c r="J6" i="4"/>
  <c r="K6" i="4"/>
  <c r="L6" i="4"/>
  <c r="M6" i="4"/>
  <c r="N6" i="4"/>
  <c r="C7" i="4"/>
  <c r="D7" i="4"/>
  <c r="E7" i="4"/>
  <c r="F7" i="4"/>
  <c r="G7" i="4"/>
  <c r="H7" i="4"/>
  <c r="I7" i="4"/>
  <c r="J7" i="4"/>
  <c r="K7" i="4"/>
  <c r="L7" i="4"/>
  <c r="M7" i="4"/>
  <c r="N7" i="4"/>
  <c r="C8" i="4"/>
  <c r="D8" i="4"/>
  <c r="E8" i="4"/>
  <c r="F8" i="4"/>
  <c r="G8" i="4"/>
  <c r="H8" i="4"/>
  <c r="I8" i="4"/>
  <c r="J8" i="4"/>
  <c r="K8" i="4"/>
  <c r="L8" i="4"/>
  <c r="M8" i="4"/>
  <c r="N8" i="4"/>
  <c r="C9" i="4"/>
  <c r="D9" i="4"/>
  <c r="E9" i="4"/>
  <c r="F9" i="4"/>
  <c r="G9" i="4"/>
  <c r="H9" i="4"/>
  <c r="I9" i="4"/>
  <c r="J9" i="4"/>
  <c r="K9" i="4"/>
  <c r="L9" i="4"/>
  <c r="M9" i="4"/>
  <c r="N9" i="4"/>
  <c r="C10" i="4"/>
  <c r="D10" i="4"/>
  <c r="E10" i="4"/>
  <c r="F10" i="4"/>
  <c r="G10" i="4"/>
  <c r="H10" i="4"/>
  <c r="I10" i="4"/>
  <c r="J10" i="4"/>
  <c r="K10" i="4"/>
  <c r="L10" i="4"/>
  <c r="M10" i="4"/>
  <c r="N10" i="4"/>
  <c r="C11" i="4"/>
  <c r="D11" i="4"/>
  <c r="E11" i="4"/>
  <c r="F11" i="4"/>
  <c r="G11" i="4"/>
  <c r="H11" i="4"/>
  <c r="I11" i="4"/>
  <c r="J11" i="4"/>
  <c r="K11" i="4"/>
  <c r="L11" i="4"/>
  <c r="M11" i="4"/>
  <c r="N11" i="4"/>
  <c r="C12" i="4"/>
  <c r="D12" i="4"/>
  <c r="E12" i="4"/>
  <c r="F12" i="4"/>
  <c r="G12" i="4"/>
  <c r="H12" i="4"/>
  <c r="I12" i="4"/>
  <c r="J12" i="4"/>
  <c r="K12" i="4"/>
  <c r="L12" i="4"/>
  <c r="M12" i="4"/>
  <c r="N12" i="4"/>
  <c r="C13" i="4"/>
  <c r="D13" i="4"/>
  <c r="E13" i="4"/>
  <c r="F13" i="4"/>
  <c r="G13" i="4"/>
  <c r="H13" i="4"/>
  <c r="I13" i="4"/>
  <c r="J13" i="4"/>
  <c r="K13" i="4"/>
  <c r="L13" i="4"/>
  <c r="M13" i="4"/>
  <c r="N13" i="4"/>
  <c r="C14" i="4"/>
  <c r="D14" i="4"/>
  <c r="E14" i="4"/>
  <c r="F14" i="4"/>
  <c r="G14" i="4"/>
  <c r="H14" i="4"/>
  <c r="I14" i="4"/>
  <c r="J14" i="4"/>
  <c r="K14" i="4"/>
  <c r="L14" i="4"/>
  <c r="M14" i="4"/>
  <c r="N14" i="4"/>
  <c r="C15" i="4"/>
  <c r="D15" i="4"/>
  <c r="E15" i="4"/>
  <c r="F15" i="4"/>
  <c r="G15" i="4"/>
  <c r="H15" i="4"/>
  <c r="I15" i="4"/>
  <c r="J15" i="4"/>
  <c r="K15" i="4"/>
  <c r="L15" i="4"/>
  <c r="M15" i="4"/>
  <c r="N15" i="4"/>
  <c r="C16" i="4"/>
  <c r="D16" i="4"/>
  <c r="E16" i="4"/>
  <c r="F16" i="4"/>
  <c r="G16" i="4"/>
  <c r="H16" i="4"/>
  <c r="I16" i="4"/>
  <c r="J16" i="4"/>
  <c r="K16" i="4"/>
  <c r="L16" i="4"/>
  <c r="M16" i="4"/>
  <c r="N16" i="4"/>
  <c r="C17" i="4"/>
  <c r="D17" i="4"/>
  <c r="E17" i="4"/>
  <c r="F17" i="4"/>
  <c r="G17" i="4"/>
  <c r="H17" i="4"/>
  <c r="I17" i="4"/>
  <c r="J17" i="4"/>
  <c r="K17" i="4"/>
  <c r="L17" i="4"/>
  <c r="M17" i="4"/>
  <c r="N17" i="4"/>
  <c r="C18" i="4"/>
  <c r="D18" i="4"/>
  <c r="E18" i="4"/>
  <c r="F18" i="4"/>
  <c r="G18" i="4"/>
  <c r="H18" i="4"/>
  <c r="I18" i="4"/>
  <c r="J18" i="4"/>
  <c r="K18" i="4"/>
  <c r="L18" i="4"/>
  <c r="M18" i="4"/>
  <c r="N18" i="4"/>
  <c r="C19" i="4"/>
  <c r="D19" i="4"/>
  <c r="E19" i="4"/>
  <c r="F19" i="4"/>
  <c r="G19" i="4"/>
  <c r="H19" i="4"/>
  <c r="I19" i="4"/>
  <c r="J19" i="4"/>
  <c r="K19" i="4"/>
  <c r="L19" i="4"/>
  <c r="M19" i="4"/>
  <c r="N19" i="4"/>
  <c r="C20" i="4"/>
  <c r="D20" i="4"/>
  <c r="E20" i="4"/>
  <c r="F20" i="4"/>
  <c r="G20" i="4"/>
  <c r="H20" i="4"/>
  <c r="I20" i="4"/>
  <c r="J20" i="4"/>
  <c r="K20" i="4"/>
  <c r="L20" i="4"/>
  <c r="M20" i="4"/>
  <c r="N20" i="4"/>
  <c r="C21" i="4"/>
  <c r="D21" i="4"/>
  <c r="E21" i="4"/>
  <c r="F21" i="4"/>
  <c r="G21" i="4"/>
  <c r="H21" i="4"/>
  <c r="I21" i="4"/>
  <c r="J21" i="4"/>
  <c r="K21" i="4"/>
  <c r="L21" i="4"/>
  <c r="M21" i="4"/>
  <c r="N21" i="4"/>
  <c r="C22" i="4"/>
  <c r="D22" i="4"/>
  <c r="E22" i="4"/>
  <c r="F22" i="4"/>
  <c r="G22" i="4"/>
  <c r="H22" i="4"/>
  <c r="I22" i="4"/>
  <c r="J22" i="4"/>
  <c r="K22" i="4"/>
  <c r="L22" i="4"/>
  <c r="M22" i="4"/>
  <c r="N22" i="4"/>
  <c r="C23" i="4"/>
  <c r="D23" i="4"/>
  <c r="E23" i="4"/>
  <c r="F23" i="4"/>
  <c r="G23" i="4"/>
  <c r="H23" i="4"/>
  <c r="I23" i="4"/>
  <c r="J23" i="4"/>
  <c r="K23" i="4"/>
  <c r="L23" i="4"/>
  <c r="M23" i="4"/>
  <c r="N23" i="4"/>
  <c r="C24" i="4"/>
  <c r="D24" i="4"/>
  <c r="E24" i="4"/>
  <c r="F24" i="4"/>
  <c r="G24" i="4"/>
  <c r="H24" i="4"/>
  <c r="I24" i="4"/>
  <c r="J24" i="4"/>
  <c r="K24" i="4"/>
  <c r="L24" i="4"/>
  <c r="M24" i="4"/>
  <c r="N24" i="4"/>
  <c r="C25" i="4"/>
  <c r="D25" i="4"/>
  <c r="E25" i="4"/>
  <c r="F25" i="4"/>
  <c r="G25" i="4"/>
  <c r="H25" i="4"/>
  <c r="I25" i="4"/>
  <c r="J25" i="4"/>
  <c r="K25" i="4"/>
  <c r="L25" i="4"/>
  <c r="M25" i="4"/>
  <c r="N25" i="4"/>
  <c r="C26" i="4"/>
  <c r="D26" i="4"/>
  <c r="E26" i="4"/>
  <c r="F26" i="4"/>
  <c r="G26" i="4"/>
  <c r="H26" i="4"/>
  <c r="I26" i="4"/>
  <c r="J26" i="4"/>
  <c r="K26" i="4"/>
  <c r="L26" i="4"/>
  <c r="M26" i="4"/>
  <c r="N26" i="4"/>
  <c r="C27" i="4"/>
  <c r="D27" i="4"/>
  <c r="E27" i="4"/>
  <c r="F27" i="4"/>
  <c r="G27" i="4"/>
  <c r="H27" i="4"/>
  <c r="I27" i="4"/>
  <c r="J27" i="4"/>
  <c r="K27" i="4"/>
  <c r="L27" i="4"/>
  <c r="M27" i="4"/>
  <c r="N27" i="4"/>
  <c r="C28" i="4"/>
  <c r="D28" i="4"/>
  <c r="E28" i="4"/>
  <c r="F28" i="4"/>
  <c r="G28" i="4"/>
  <c r="H28" i="4"/>
  <c r="I28" i="4"/>
  <c r="J28" i="4"/>
  <c r="K28" i="4"/>
  <c r="L28" i="4"/>
  <c r="M28" i="4"/>
  <c r="N28" i="4"/>
  <c r="C29" i="4"/>
  <c r="D29" i="4"/>
  <c r="E29" i="4"/>
  <c r="F29" i="4"/>
  <c r="G29" i="4"/>
  <c r="H29" i="4"/>
  <c r="I29" i="4"/>
  <c r="J29" i="4"/>
  <c r="K29" i="4"/>
  <c r="L29" i="4"/>
  <c r="M29" i="4"/>
  <c r="N29" i="4"/>
  <c r="C30" i="4"/>
  <c r="D30" i="4"/>
  <c r="E30" i="4"/>
  <c r="F30" i="4"/>
  <c r="G30" i="4"/>
  <c r="H30" i="4"/>
  <c r="I30" i="4"/>
  <c r="J30" i="4"/>
  <c r="K30" i="4"/>
  <c r="L30" i="4"/>
  <c r="M30" i="4"/>
  <c r="N30" i="4"/>
  <c r="C31" i="4"/>
  <c r="D31" i="4"/>
  <c r="E31" i="4"/>
  <c r="F31" i="4"/>
  <c r="G31" i="4"/>
  <c r="H31" i="4"/>
  <c r="I31" i="4"/>
  <c r="J31" i="4"/>
  <c r="K31" i="4"/>
  <c r="L31" i="4"/>
  <c r="M31" i="4"/>
  <c r="N31" i="4"/>
  <c r="C32" i="4"/>
  <c r="D32" i="4"/>
  <c r="E32" i="4"/>
  <c r="F32" i="4"/>
  <c r="G32" i="4"/>
  <c r="H32" i="4"/>
  <c r="I32" i="4"/>
  <c r="J32" i="4"/>
  <c r="K32" i="4"/>
  <c r="L32" i="4"/>
  <c r="M32" i="4"/>
  <c r="N32" i="4"/>
  <c r="C33" i="4"/>
  <c r="D33" i="4"/>
  <c r="E33" i="4"/>
  <c r="F33" i="4"/>
  <c r="G33" i="4"/>
  <c r="H33" i="4"/>
  <c r="I33" i="4"/>
  <c r="J33" i="4"/>
  <c r="K33" i="4"/>
  <c r="L33" i="4"/>
  <c r="M33" i="4"/>
  <c r="N33" i="4"/>
  <c r="C34" i="4"/>
  <c r="D34" i="4"/>
  <c r="E34" i="4"/>
  <c r="F34" i="4"/>
  <c r="G34" i="4"/>
  <c r="H34" i="4"/>
  <c r="I34" i="4"/>
  <c r="J34" i="4"/>
  <c r="K34" i="4"/>
  <c r="L34" i="4"/>
  <c r="M34" i="4"/>
  <c r="N34" i="4"/>
  <c r="C35" i="4"/>
  <c r="D35" i="4"/>
  <c r="E35" i="4"/>
  <c r="F35" i="4"/>
  <c r="G35" i="4"/>
  <c r="H35" i="4"/>
  <c r="I35" i="4"/>
  <c r="J35" i="4"/>
  <c r="K35" i="4"/>
  <c r="L35" i="4"/>
  <c r="M35" i="4"/>
  <c r="N35" i="4"/>
  <c r="C36" i="4"/>
  <c r="D36" i="4"/>
  <c r="E36" i="4"/>
  <c r="F36" i="4"/>
  <c r="G36" i="4"/>
  <c r="H36" i="4"/>
  <c r="I36" i="4"/>
  <c r="J36" i="4"/>
  <c r="K36" i="4"/>
  <c r="L36" i="4"/>
  <c r="M36" i="4"/>
  <c r="N36" i="4"/>
  <c r="C37" i="4"/>
  <c r="D37" i="4"/>
  <c r="E37" i="4"/>
  <c r="F37" i="4"/>
  <c r="G37" i="4"/>
  <c r="H37" i="4"/>
  <c r="I37" i="4"/>
  <c r="J37" i="4"/>
  <c r="K37" i="4"/>
  <c r="L37" i="4"/>
  <c r="M37" i="4"/>
  <c r="N37" i="4"/>
  <c r="C38" i="4"/>
  <c r="D38" i="4"/>
  <c r="E38" i="4"/>
  <c r="F38" i="4"/>
  <c r="G38" i="4"/>
  <c r="H38" i="4"/>
  <c r="I38" i="4"/>
  <c r="J38" i="4"/>
  <c r="K38" i="4"/>
  <c r="L38" i="4"/>
  <c r="M38" i="4"/>
  <c r="N38" i="4"/>
  <c r="C39" i="4"/>
  <c r="D39" i="4"/>
  <c r="E39" i="4"/>
  <c r="F39" i="4"/>
  <c r="G39" i="4"/>
  <c r="H39" i="4"/>
  <c r="I39" i="4"/>
  <c r="J39" i="4"/>
  <c r="K39" i="4"/>
  <c r="L39" i="4"/>
  <c r="M39" i="4"/>
  <c r="N39" i="4"/>
  <c r="C40" i="4"/>
  <c r="D40" i="4"/>
  <c r="E40" i="4"/>
  <c r="F40" i="4"/>
  <c r="G40" i="4"/>
  <c r="H40" i="4"/>
  <c r="I40" i="4"/>
  <c r="J40" i="4"/>
  <c r="K40" i="4"/>
  <c r="L40" i="4"/>
  <c r="M40" i="4"/>
  <c r="N40" i="4"/>
  <c r="C41" i="4"/>
  <c r="D41" i="4"/>
  <c r="E41" i="4"/>
  <c r="F41" i="4"/>
  <c r="G41" i="4"/>
  <c r="H41" i="4"/>
  <c r="I41" i="4"/>
  <c r="J41" i="4"/>
  <c r="K41" i="4"/>
  <c r="L41" i="4"/>
  <c r="M41" i="4"/>
  <c r="N41" i="4"/>
  <c r="C42" i="4"/>
  <c r="D42" i="4"/>
  <c r="E42" i="4"/>
  <c r="F42" i="4"/>
  <c r="G42" i="4"/>
  <c r="H42" i="4"/>
  <c r="I42" i="4"/>
  <c r="J42" i="4"/>
  <c r="K42" i="4"/>
  <c r="L42" i="4"/>
  <c r="M42" i="4"/>
  <c r="N42" i="4"/>
  <c r="C43" i="4"/>
  <c r="D43" i="4"/>
  <c r="E43" i="4"/>
  <c r="F43" i="4"/>
  <c r="G43" i="4"/>
  <c r="H43" i="4"/>
  <c r="I43" i="4"/>
  <c r="J43" i="4"/>
  <c r="K43" i="4"/>
  <c r="L43" i="4"/>
  <c r="M43" i="4"/>
  <c r="N43" i="4"/>
  <c r="C44" i="4"/>
  <c r="D44" i="4"/>
  <c r="E44" i="4"/>
  <c r="F44" i="4"/>
  <c r="G44" i="4"/>
  <c r="H44" i="4"/>
  <c r="I44" i="4"/>
  <c r="J44" i="4"/>
  <c r="K44" i="4"/>
  <c r="L44" i="4"/>
  <c r="M44" i="4"/>
  <c r="N44" i="4"/>
  <c r="C45" i="4"/>
  <c r="D45" i="4"/>
  <c r="E45" i="4"/>
  <c r="F45" i="4"/>
  <c r="G45" i="4"/>
  <c r="H45" i="4"/>
  <c r="I45" i="4"/>
  <c r="J45" i="4"/>
  <c r="K45" i="4"/>
  <c r="L45" i="4"/>
  <c r="M45" i="4"/>
  <c r="N45" i="4"/>
  <c r="C46" i="4"/>
  <c r="D46" i="4"/>
  <c r="E46" i="4"/>
  <c r="F46" i="4"/>
  <c r="G46" i="4"/>
  <c r="H46" i="4"/>
  <c r="I46" i="4"/>
  <c r="J46" i="4"/>
  <c r="K46" i="4"/>
  <c r="L46" i="4"/>
  <c r="M46" i="4"/>
  <c r="N46" i="4"/>
  <c r="C47" i="4"/>
  <c r="D47" i="4"/>
  <c r="E47" i="4"/>
  <c r="F47" i="4"/>
  <c r="G47" i="4"/>
  <c r="H47" i="4"/>
  <c r="I47" i="4"/>
  <c r="J47" i="4"/>
  <c r="K47" i="4"/>
  <c r="L47" i="4"/>
  <c r="M47" i="4"/>
  <c r="N47" i="4"/>
  <c r="C48" i="4"/>
  <c r="D48" i="4"/>
  <c r="E48" i="4"/>
  <c r="F48" i="4"/>
  <c r="G48" i="4"/>
  <c r="H48" i="4"/>
  <c r="I48" i="4"/>
  <c r="J48" i="4"/>
  <c r="K48" i="4"/>
  <c r="L48" i="4"/>
  <c r="M48" i="4"/>
  <c r="N48" i="4"/>
  <c r="C49" i="4"/>
  <c r="D49" i="4"/>
  <c r="E49" i="4"/>
  <c r="F49" i="4"/>
  <c r="G49" i="4"/>
  <c r="H49" i="4"/>
  <c r="I49" i="4"/>
  <c r="J49" i="4"/>
  <c r="K49" i="4"/>
  <c r="L49" i="4"/>
  <c r="M49" i="4"/>
  <c r="N49" i="4"/>
  <c r="C50" i="4"/>
  <c r="D50" i="4"/>
  <c r="E50" i="4"/>
  <c r="F50" i="4"/>
  <c r="G50" i="4"/>
  <c r="H50" i="4"/>
  <c r="I50" i="4"/>
  <c r="J50" i="4"/>
  <c r="K50" i="4"/>
  <c r="L50" i="4"/>
  <c r="M50" i="4"/>
  <c r="N50" i="4"/>
  <c r="C51" i="4"/>
  <c r="D51" i="4"/>
  <c r="E51" i="4"/>
  <c r="F51" i="4"/>
  <c r="G51" i="4"/>
  <c r="H51" i="4"/>
  <c r="I51" i="4"/>
  <c r="J51" i="4"/>
  <c r="K51" i="4"/>
  <c r="L51" i="4"/>
  <c r="M51" i="4"/>
  <c r="N51" i="4"/>
  <c r="C52" i="4"/>
  <c r="D52" i="4"/>
  <c r="E52" i="4"/>
  <c r="F52" i="4"/>
  <c r="G52" i="4"/>
  <c r="H52" i="4"/>
  <c r="I52" i="4"/>
  <c r="J52" i="4"/>
  <c r="K52" i="4"/>
  <c r="L52" i="4"/>
  <c r="M52" i="4"/>
  <c r="N52" i="4"/>
  <c r="C53" i="4"/>
  <c r="D53" i="4"/>
  <c r="E53" i="4"/>
  <c r="F53" i="4"/>
  <c r="G53" i="4"/>
  <c r="H53" i="4"/>
  <c r="I53" i="4"/>
  <c r="J53" i="4"/>
  <c r="K53" i="4"/>
  <c r="L53" i="4"/>
  <c r="M53" i="4"/>
  <c r="N53" i="4"/>
  <c r="C54" i="4"/>
  <c r="D54" i="4"/>
  <c r="E54" i="4"/>
  <c r="F54" i="4"/>
  <c r="G54" i="4"/>
  <c r="H54" i="4"/>
  <c r="I54" i="4"/>
  <c r="J54" i="4"/>
  <c r="K54" i="4"/>
  <c r="L54" i="4"/>
  <c r="M54" i="4"/>
  <c r="N54" i="4"/>
  <c r="C55" i="4"/>
  <c r="D55" i="4"/>
  <c r="E55" i="4"/>
  <c r="F55" i="4"/>
  <c r="G55" i="4"/>
  <c r="H55" i="4"/>
  <c r="I55" i="4"/>
  <c r="J55" i="4"/>
  <c r="K55" i="4"/>
  <c r="L55" i="4"/>
  <c r="M55" i="4"/>
  <c r="N55" i="4"/>
  <c r="C56" i="4"/>
  <c r="D56" i="4"/>
  <c r="E56" i="4"/>
  <c r="F56" i="4"/>
  <c r="G56" i="4"/>
  <c r="H56" i="4"/>
  <c r="I56" i="4"/>
  <c r="J56" i="4"/>
  <c r="K56" i="4"/>
  <c r="L56" i="4"/>
  <c r="M56" i="4"/>
  <c r="N56" i="4"/>
  <c r="C57" i="4"/>
  <c r="D57" i="4"/>
  <c r="E57" i="4"/>
  <c r="F57" i="4"/>
  <c r="G57" i="4"/>
  <c r="H57" i="4"/>
  <c r="I57" i="4"/>
  <c r="J57" i="4"/>
  <c r="K57" i="4"/>
  <c r="L57" i="4"/>
  <c r="M57" i="4"/>
  <c r="N57" i="4"/>
  <c r="C58" i="4"/>
  <c r="D58" i="4"/>
  <c r="E58" i="4"/>
  <c r="F58" i="4"/>
  <c r="G58" i="4"/>
  <c r="H58" i="4"/>
  <c r="I58" i="4"/>
  <c r="J58" i="4"/>
  <c r="K58" i="4"/>
  <c r="L58" i="4"/>
  <c r="M58" i="4"/>
  <c r="N58" i="4"/>
  <c r="C3" i="4"/>
  <c r="D3" i="4"/>
  <c r="E3" i="4"/>
  <c r="F3" i="4"/>
  <c r="G3" i="4"/>
  <c r="H3" i="4"/>
  <c r="I3" i="4"/>
  <c r="J3" i="4"/>
  <c r="K3" i="4"/>
  <c r="L3" i="4"/>
  <c r="M3" i="4"/>
  <c r="N3" i="4"/>
  <c r="BB62" i="4" l="1"/>
  <c r="P3" i="6"/>
  <c r="B3" i="1"/>
  <c r="AC3" i="1" s="1"/>
  <c r="B3" i="4"/>
  <c r="AC3" i="4" s="1"/>
  <c r="Y87" i="11"/>
  <c r="Z87" i="11" s="1"/>
  <c r="AA87" i="11" s="1"/>
  <c r="AB87" i="11" s="1"/>
  <c r="AC87" i="11" s="1"/>
  <c r="AD87" i="11" s="1"/>
  <c r="AE87" i="11" s="1"/>
  <c r="AF87" i="11" s="1"/>
  <c r="AG87" i="11" s="1"/>
  <c r="AH87" i="11" s="1"/>
  <c r="AI87" i="11" s="1"/>
  <c r="AJ87" i="11" s="1"/>
  <c r="Y2" i="11"/>
  <c r="Y3" i="11"/>
  <c r="Y4" i="11"/>
  <c r="Y5" i="11"/>
  <c r="Y6" i="11"/>
  <c r="AD6" i="14" s="1"/>
  <c r="Y7" i="11"/>
  <c r="Y8" i="11"/>
  <c r="Y9" i="11"/>
  <c r="Y10" i="11"/>
  <c r="Y11" i="11"/>
  <c r="Y12" i="11"/>
  <c r="Y13" i="11"/>
  <c r="AD13" i="14" s="1"/>
  <c r="Y14" i="11"/>
  <c r="Y15" i="11"/>
  <c r="Y16" i="11"/>
  <c r="Y17" i="11"/>
  <c r="Y18" i="11"/>
  <c r="AD18" i="14" s="1"/>
  <c r="Y19" i="11"/>
  <c r="Y88" i="11"/>
  <c r="Z88" i="11" s="1"/>
  <c r="AA88" i="11" s="1"/>
  <c r="AB88" i="11" s="1"/>
  <c r="AC88" i="11" s="1"/>
  <c r="AD88" i="11" s="1"/>
  <c r="AE88" i="11" s="1"/>
  <c r="AF88" i="11" s="1"/>
  <c r="AG88" i="11" s="1"/>
  <c r="AH88" i="11" s="1"/>
  <c r="AI88" i="11" s="1"/>
  <c r="AJ88" i="11" s="1"/>
  <c r="Y20" i="11"/>
  <c r="Y21" i="11"/>
  <c r="Y22" i="11"/>
  <c r="Y23" i="11"/>
  <c r="Y24" i="11"/>
  <c r="Y25" i="11"/>
  <c r="Y26" i="11"/>
  <c r="Y27" i="11"/>
  <c r="Y28" i="11"/>
  <c r="AD28" i="14" s="1"/>
  <c r="Y29" i="11"/>
  <c r="Y89" i="11"/>
  <c r="Z89" i="11" s="1"/>
  <c r="AA89" i="11" s="1"/>
  <c r="AB89" i="11" s="1"/>
  <c r="AC89" i="11" s="1"/>
  <c r="AD89" i="11" s="1"/>
  <c r="AE89" i="11" s="1"/>
  <c r="AF89" i="11" s="1"/>
  <c r="AG89" i="11" s="1"/>
  <c r="AH89" i="11" s="1"/>
  <c r="AI89" i="11" s="1"/>
  <c r="AJ89" i="11" s="1"/>
  <c r="Y30" i="11"/>
  <c r="Y31" i="11"/>
  <c r="Y32" i="11"/>
  <c r="Y33" i="11"/>
  <c r="AD33" i="14" s="1"/>
  <c r="Y34" i="11"/>
  <c r="Y35" i="11"/>
  <c r="Y90" i="11"/>
  <c r="Z90" i="11" s="1"/>
  <c r="AA90" i="11" s="1"/>
  <c r="AB90" i="11" s="1"/>
  <c r="AC90" i="11" s="1"/>
  <c r="AD90" i="11" s="1"/>
  <c r="AE90" i="11" s="1"/>
  <c r="AF90" i="11" s="1"/>
  <c r="AG90" i="11" s="1"/>
  <c r="AH90" i="11" s="1"/>
  <c r="AI90" i="11" s="1"/>
  <c r="AJ90" i="11" s="1"/>
  <c r="Y36" i="11"/>
  <c r="AD36" i="14" s="1"/>
  <c r="Y37" i="11"/>
  <c r="Y38" i="11"/>
  <c r="Y39" i="11"/>
  <c r="Y40" i="11"/>
  <c r="Y41" i="11"/>
  <c r="Y91" i="11"/>
  <c r="Z91" i="11" s="1"/>
  <c r="AA91" i="11" s="1"/>
  <c r="AB91" i="11" s="1"/>
  <c r="AC91" i="11" s="1"/>
  <c r="AD91" i="11" s="1"/>
  <c r="AE91" i="11" s="1"/>
  <c r="AF91" i="11" s="1"/>
  <c r="AG91" i="11" s="1"/>
  <c r="AH91" i="11" s="1"/>
  <c r="AI91" i="11" s="1"/>
  <c r="AJ91" i="11" s="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92" i="11"/>
  <c r="Z92" i="11" s="1"/>
  <c r="AA92" i="11" s="1"/>
  <c r="AB92" i="11" s="1"/>
  <c r="AC92" i="11" s="1"/>
  <c r="AD92" i="11" s="1"/>
  <c r="AE92" i="11" s="1"/>
  <c r="AF92" i="11" s="1"/>
  <c r="AG92" i="11" s="1"/>
  <c r="AH92" i="11" s="1"/>
  <c r="AI92" i="11" s="1"/>
  <c r="AJ92" i="11" s="1"/>
  <c r="Y56" i="11"/>
  <c r="Y57" i="11"/>
  <c r="AD57" i="14" s="1"/>
  <c r="Y58" i="11"/>
  <c r="Y59" i="11"/>
  <c r="Y60" i="11"/>
  <c r="AD60" i="14" s="1"/>
  <c r="Y93" i="11"/>
  <c r="Z93" i="11" s="1"/>
  <c r="AA93" i="11" s="1"/>
  <c r="AB93" i="11" s="1"/>
  <c r="AC93" i="11" s="1"/>
  <c r="AD93" i="11" s="1"/>
  <c r="AE93" i="11" s="1"/>
  <c r="AF93" i="11" s="1"/>
  <c r="AG93" i="11" s="1"/>
  <c r="AH93" i="11" s="1"/>
  <c r="AI93" i="11" s="1"/>
  <c r="AJ93" i="11" s="1"/>
  <c r="Y61" i="11"/>
  <c r="AD61" i="14" s="1"/>
  <c r="Y62" i="11"/>
  <c r="Y63" i="11"/>
  <c r="Y64" i="11"/>
  <c r="Y65" i="11"/>
  <c r="Y66" i="11"/>
  <c r="Y67" i="11"/>
  <c r="Y68" i="11"/>
  <c r="Y69" i="11"/>
  <c r="Y70" i="11"/>
  <c r="Y94" i="11"/>
  <c r="Z94" i="11" s="1"/>
  <c r="AA94" i="11" s="1"/>
  <c r="AB94" i="11" s="1"/>
  <c r="AC94" i="11" s="1"/>
  <c r="AD94" i="11" s="1"/>
  <c r="AE94" i="11" s="1"/>
  <c r="AF94" i="11" s="1"/>
  <c r="AG94" i="11" s="1"/>
  <c r="AH94" i="11" s="1"/>
  <c r="AI94" i="11" s="1"/>
  <c r="AJ94" i="11" s="1"/>
  <c r="Y71" i="11"/>
  <c r="Y72" i="11"/>
  <c r="AD72" i="14" s="1"/>
  <c r="Y73" i="11"/>
  <c r="Y74" i="11"/>
  <c r="Y75" i="11"/>
  <c r="Y76" i="11"/>
  <c r="Y77" i="11"/>
  <c r="Y78" i="11"/>
  <c r="Y79" i="11"/>
  <c r="Y80" i="11"/>
  <c r="Y81" i="11"/>
  <c r="Y86" i="11"/>
  <c r="Z89" i="8"/>
  <c r="Z3" i="8"/>
  <c r="Z90" i="8"/>
  <c r="Z91" i="8"/>
  <c r="Z92" i="8"/>
  <c r="Z93" i="8"/>
  <c r="Z94" i="8"/>
  <c r="Z95" i="8"/>
  <c r="Z96" i="8"/>
  <c r="U89" i="8"/>
  <c r="U3" i="8"/>
  <c r="U90" i="8"/>
  <c r="U91" i="8"/>
  <c r="U92" i="8"/>
  <c r="U93" i="8"/>
  <c r="U94" i="8"/>
  <c r="U95" i="8"/>
  <c r="U96" i="8"/>
  <c r="B87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B3" i="12"/>
  <c r="AC3" i="12" s="1"/>
  <c r="C3" i="12"/>
  <c r="AD3" i="12" s="1"/>
  <c r="D3" i="12"/>
  <c r="E3" i="12"/>
  <c r="F3" i="12"/>
  <c r="G3" i="12"/>
  <c r="H3" i="12"/>
  <c r="I3" i="12"/>
  <c r="J3" i="12"/>
  <c r="K3" i="12"/>
  <c r="L3" i="12"/>
  <c r="M3" i="12"/>
  <c r="N3" i="12"/>
  <c r="AC4" i="12"/>
  <c r="AD4" i="12"/>
  <c r="AC5" i="12"/>
  <c r="AD5" i="12"/>
  <c r="AC6" i="12"/>
  <c r="AD6" i="12"/>
  <c r="AC7" i="12"/>
  <c r="AD7" i="12"/>
  <c r="AC8" i="12"/>
  <c r="AC9" i="12"/>
  <c r="AD9" i="12"/>
  <c r="AC10" i="12"/>
  <c r="AC11" i="12"/>
  <c r="AC12" i="12"/>
  <c r="AC13" i="12"/>
  <c r="AC14" i="12"/>
  <c r="AC15" i="12"/>
  <c r="AD15" i="12"/>
  <c r="AC16" i="12"/>
  <c r="AD16" i="12"/>
  <c r="AC17" i="12"/>
  <c r="AD17" i="12"/>
  <c r="AC18" i="12"/>
  <c r="AD18" i="12"/>
  <c r="AC19" i="12"/>
  <c r="AD19" i="12"/>
  <c r="AC20" i="12"/>
  <c r="B88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AC21" i="12"/>
  <c r="AC22" i="12"/>
  <c r="AC23" i="12"/>
  <c r="AC24" i="12"/>
  <c r="AC25" i="12"/>
  <c r="AC26" i="12"/>
  <c r="AD26" i="12"/>
  <c r="AC27" i="12"/>
  <c r="AD27" i="12"/>
  <c r="AC28" i="12"/>
  <c r="AD28" i="12"/>
  <c r="AC29" i="12"/>
  <c r="AD29" i="12"/>
  <c r="AC30" i="12"/>
  <c r="B89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AC31" i="12"/>
  <c r="AC32" i="12"/>
  <c r="AD32" i="12"/>
  <c r="AC33" i="12"/>
  <c r="AC34" i="12"/>
  <c r="AC35" i="12"/>
  <c r="AC36" i="12"/>
  <c r="B90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AC37" i="12"/>
  <c r="AD37" i="12"/>
  <c r="AC38" i="12"/>
  <c r="AD38" i="12"/>
  <c r="AC39" i="12"/>
  <c r="AC40" i="12"/>
  <c r="AD40" i="12"/>
  <c r="AC41" i="12"/>
  <c r="AC42" i="12"/>
  <c r="AD42" i="12"/>
  <c r="B91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AC43" i="12"/>
  <c r="AC44" i="12"/>
  <c r="AC45" i="12"/>
  <c r="AC46" i="12"/>
  <c r="AD46" i="12"/>
  <c r="AC47" i="12"/>
  <c r="AD47" i="12"/>
  <c r="AC48" i="12"/>
  <c r="AD48" i="12"/>
  <c r="AC49" i="12"/>
  <c r="AD49" i="12"/>
  <c r="AC50" i="12"/>
  <c r="AC51" i="12"/>
  <c r="AD51" i="12"/>
  <c r="AC52" i="12"/>
  <c r="AC53" i="12"/>
  <c r="AD53" i="12"/>
  <c r="AC54" i="12"/>
  <c r="AC55" i="12"/>
  <c r="AC56" i="12"/>
  <c r="B92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AC57" i="12"/>
  <c r="AD57" i="12"/>
  <c r="AC58" i="12"/>
  <c r="AD58" i="12"/>
  <c r="AC59" i="12"/>
  <c r="AD59" i="12"/>
  <c r="AC60" i="12"/>
  <c r="AD60" i="12"/>
  <c r="AC61" i="12"/>
  <c r="AD61" i="12"/>
  <c r="B93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AC62" i="12"/>
  <c r="AD62" i="12"/>
  <c r="AC63" i="12"/>
  <c r="AC64" i="12"/>
  <c r="AC65" i="12"/>
  <c r="AC66" i="12"/>
  <c r="AC67" i="12"/>
  <c r="AC68" i="12"/>
  <c r="AD68" i="12"/>
  <c r="AC69" i="12"/>
  <c r="AD69" i="12"/>
  <c r="AC70" i="12"/>
  <c r="AC71" i="12"/>
  <c r="AD71" i="12"/>
  <c r="B94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AC72" i="12"/>
  <c r="AC73" i="12"/>
  <c r="AD73" i="12"/>
  <c r="AC74" i="12"/>
  <c r="AC75" i="12"/>
  <c r="AC76" i="12"/>
  <c r="AC77" i="12"/>
  <c r="AC78" i="12"/>
  <c r="AC79" i="12"/>
  <c r="AD79" i="12"/>
  <c r="AC80" i="12"/>
  <c r="AD80" i="12"/>
  <c r="AC81" i="12"/>
  <c r="B82" i="12"/>
  <c r="AC82" i="12" s="1"/>
  <c r="C82" i="12"/>
  <c r="AD82" i="12" s="1"/>
  <c r="D82" i="12"/>
  <c r="E82" i="12"/>
  <c r="F82" i="12"/>
  <c r="G82" i="12"/>
  <c r="H82" i="12"/>
  <c r="I82" i="12"/>
  <c r="J82" i="12"/>
  <c r="K82" i="12"/>
  <c r="L82" i="12"/>
  <c r="M82" i="12"/>
  <c r="N82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B86" i="12"/>
  <c r="Q86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R89" i="9"/>
  <c r="S89" i="9"/>
  <c r="T89" i="9"/>
  <c r="U89" i="9"/>
  <c r="V89" i="9"/>
  <c r="W89" i="9"/>
  <c r="X89" i="9"/>
  <c r="Y89" i="9"/>
  <c r="Z89" i="9"/>
  <c r="AA89" i="9"/>
  <c r="AB89" i="9"/>
  <c r="AC89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R90" i="9"/>
  <c r="S90" i="9"/>
  <c r="T90" i="9"/>
  <c r="U90" i="9"/>
  <c r="V90" i="9"/>
  <c r="W90" i="9"/>
  <c r="X90" i="9"/>
  <c r="Y90" i="9"/>
  <c r="Z90" i="9"/>
  <c r="AA90" i="9"/>
  <c r="AB90" i="9"/>
  <c r="AC90" i="9"/>
  <c r="R91" i="9"/>
  <c r="S91" i="9"/>
  <c r="T91" i="9"/>
  <c r="U91" i="9"/>
  <c r="V91" i="9"/>
  <c r="W91" i="9"/>
  <c r="X91" i="9"/>
  <c r="Y91" i="9"/>
  <c r="Z91" i="9"/>
  <c r="AA91" i="9"/>
  <c r="AB91" i="9"/>
  <c r="AC91" i="9"/>
  <c r="R92" i="9"/>
  <c r="S92" i="9"/>
  <c r="T92" i="9"/>
  <c r="U92" i="9"/>
  <c r="V92" i="9"/>
  <c r="W92" i="9"/>
  <c r="X92" i="9"/>
  <c r="Y92" i="9"/>
  <c r="Z92" i="9"/>
  <c r="AA92" i="9"/>
  <c r="AB92" i="9"/>
  <c r="AC92" i="9"/>
  <c r="R93" i="9"/>
  <c r="S93" i="9"/>
  <c r="T93" i="9"/>
  <c r="U93" i="9"/>
  <c r="V93" i="9"/>
  <c r="W93" i="9"/>
  <c r="X93" i="9"/>
  <c r="Y93" i="9"/>
  <c r="Z93" i="9"/>
  <c r="AA93" i="9"/>
  <c r="AB93" i="9"/>
  <c r="AC93" i="9"/>
  <c r="R94" i="9"/>
  <c r="S94" i="9"/>
  <c r="T94" i="9"/>
  <c r="U94" i="9"/>
  <c r="V94" i="9"/>
  <c r="W94" i="9"/>
  <c r="X94" i="9"/>
  <c r="Y94" i="9"/>
  <c r="Z94" i="9"/>
  <c r="AA94" i="9"/>
  <c r="AB94" i="9"/>
  <c r="AC94" i="9"/>
  <c r="R95" i="9"/>
  <c r="S95" i="9"/>
  <c r="T95" i="9"/>
  <c r="U95" i="9"/>
  <c r="V95" i="9"/>
  <c r="W95" i="9"/>
  <c r="X95" i="9"/>
  <c r="Y95" i="9"/>
  <c r="Z95" i="9"/>
  <c r="AA95" i="9"/>
  <c r="AB95" i="9"/>
  <c r="AC95" i="9"/>
  <c r="R96" i="9"/>
  <c r="S96" i="9"/>
  <c r="T96" i="9"/>
  <c r="U96" i="9"/>
  <c r="V96" i="9"/>
  <c r="W96" i="9"/>
  <c r="X96" i="9"/>
  <c r="Y96" i="9"/>
  <c r="Z96" i="9"/>
  <c r="AA96" i="9"/>
  <c r="AB96" i="9"/>
  <c r="AC96" i="9"/>
  <c r="R88" i="9"/>
  <c r="S88" i="9"/>
  <c r="T88" i="9"/>
  <c r="U88" i="9"/>
  <c r="V88" i="9"/>
  <c r="W88" i="9"/>
  <c r="X88" i="9"/>
  <c r="Y88" i="9"/>
  <c r="Z88" i="9"/>
  <c r="AA88" i="9"/>
  <c r="AB88" i="9"/>
  <c r="AC88" i="9"/>
  <c r="Q88" i="9"/>
  <c r="P89" i="8"/>
  <c r="P3" i="8"/>
  <c r="P90" i="8"/>
  <c r="P91" i="8"/>
  <c r="P92" i="8"/>
  <c r="P93" i="8"/>
  <c r="P94" i="8"/>
  <c r="P95" i="8"/>
  <c r="P96" i="8"/>
  <c r="Q89" i="8"/>
  <c r="R89" i="8"/>
  <c r="S89" i="8"/>
  <c r="T89" i="8"/>
  <c r="V89" i="8"/>
  <c r="W89" i="8"/>
  <c r="X89" i="8"/>
  <c r="Y89" i="8"/>
  <c r="AA89" i="8"/>
  <c r="AB89" i="8"/>
  <c r="Q3" i="8"/>
  <c r="R3" i="8"/>
  <c r="S3" i="8"/>
  <c r="T3" i="8"/>
  <c r="V3" i="8"/>
  <c r="W3" i="8"/>
  <c r="X3" i="8"/>
  <c r="Y3" i="8"/>
  <c r="AA3" i="8"/>
  <c r="AB3" i="8"/>
  <c r="Q90" i="8"/>
  <c r="R90" i="8"/>
  <c r="S90" i="8"/>
  <c r="T90" i="8"/>
  <c r="V90" i="8"/>
  <c r="W90" i="8"/>
  <c r="X90" i="8"/>
  <c r="Y90" i="8"/>
  <c r="AA90" i="8"/>
  <c r="AB90" i="8"/>
  <c r="Q91" i="8"/>
  <c r="R91" i="8"/>
  <c r="S91" i="8"/>
  <c r="T91" i="8"/>
  <c r="V91" i="8"/>
  <c r="W91" i="8"/>
  <c r="X91" i="8"/>
  <c r="Y91" i="8"/>
  <c r="AA91" i="8"/>
  <c r="AB91" i="8"/>
  <c r="Q92" i="8"/>
  <c r="R92" i="8"/>
  <c r="S92" i="8"/>
  <c r="T92" i="8"/>
  <c r="V92" i="8"/>
  <c r="W92" i="8"/>
  <c r="X92" i="8"/>
  <c r="Y92" i="8"/>
  <c r="AA92" i="8"/>
  <c r="AB92" i="8"/>
  <c r="Q93" i="8"/>
  <c r="R93" i="8"/>
  <c r="S93" i="8"/>
  <c r="T93" i="8"/>
  <c r="V93" i="8"/>
  <c r="W93" i="8"/>
  <c r="X93" i="8"/>
  <c r="Y93" i="8"/>
  <c r="AA93" i="8"/>
  <c r="AB93" i="8"/>
  <c r="Q94" i="8"/>
  <c r="R94" i="8"/>
  <c r="S94" i="8"/>
  <c r="T94" i="8"/>
  <c r="V94" i="8"/>
  <c r="W94" i="8"/>
  <c r="X94" i="8"/>
  <c r="Y94" i="8"/>
  <c r="AA94" i="8"/>
  <c r="AB94" i="8"/>
  <c r="Q95" i="8"/>
  <c r="R95" i="8"/>
  <c r="S95" i="8"/>
  <c r="T95" i="8"/>
  <c r="V95" i="8"/>
  <c r="W95" i="8"/>
  <c r="X95" i="8"/>
  <c r="Y95" i="8"/>
  <c r="AA95" i="8"/>
  <c r="AB95" i="8"/>
  <c r="Q96" i="8"/>
  <c r="R96" i="8"/>
  <c r="S96" i="8"/>
  <c r="T96" i="8"/>
  <c r="V96" i="8"/>
  <c r="W96" i="8"/>
  <c r="Y96" i="8"/>
  <c r="AA96" i="8"/>
  <c r="AB96" i="8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C3" i="1"/>
  <c r="AD3" i="1" s="1"/>
  <c r="D3" i="1"/>
  <c r="E3" i="1"/>
  <c r="F3" i="1"/>
  <c r="G3" i="1"/>
  <c r="H3" i="1"/>
  <c r="I3" i="1"/>
  <c r="J3" i="1"/>
  <c r="K3" i="1"/>
  <c r="L3" i="1"/>
  <c r="M3" i="1"/>
  <c r="N3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C86" i="1"/>
  <c r="D86" i="1"/>
  <c r="E86" i="1"/>
  <c r="F86" i="1"/>
  <c r="G86" i="1"/>
  <c r="H86" i="1"/>
  <c r="I86" i="1"/>
  <c r="J86" i="1"/>
  <c r="K86" i="1"/>
  <c r="L86" i="1"/>
  <c r="M86" i="1"/>
  <c r="N86" i="1"/>
  <c r="B86" i="1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O3" i="7"/>
  <c r="AC3" i="7" s="1"/>
  <c r="P3" i="7"/>
  <c r="AD3" i="7" s="1"/>
  <c r="Q3" i="7"/>
  <c r="R3" i="7"/>
  <c r="S3" i="7"/>
  <c r="T3" i="7"/>
  <c r="U3" i="7"/>
  <c r="V3" i="7"/>
  <c r="W3" i="7"/>
  <c r="X3" i="7"/>
  <c r="Y3" i="7"/>
  <c r="Z3" i="7"/>
  <c r="AA3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P87" i="7"/>
  <c r="Q87" i="7"/>
  <c r="R87" i="7"/>
  <c r="S87" i="7"/>
  <c r="T87" i="7"/>
  <c r="U87" i="7"/>
  <c r="V87" i="7"/>
  <c r="W87" i="7"/>
  <c r="X87" i="7"/>
  <c r="Y87" i="7"/>
  <c r="Z87" i="7"/>
  <c r="AA87" i="7"/>
  <c r="O87" i="7"/>
  <c r="B89" i="4"/>
  <c r="AC89" i="4" s="1"/>
  <c r="C89" i="4"/>
  <c r="D89" i="4"/>
  <c r="E89" i="4"/>
  <c r="F89" i="4"/>
  <c r="G89" i="4"/>
  <c r="H89" i="4"/>
  <c r="I89" i="4"/>
  <c r="J89" i="4"/>
  <c r="K89" i="4"/>
  <c r="L89" i="4"/>
  <c r="M89" i="4"/>
  <c r="N89" i="4"/>
  <c r="BC11" i="4"/>
  <c r="BM13" i="4"/>
  <c r="BL14" i="4"/>
  <c r="BK15" i="4"/>
  <c r="BJ16" i="4"/>
  <c r="BI17" i="4"/>
  <c r="B90" i="4"/>
  <c r="AC90" i="4" s="1"/>
  <c r="C90" i="4"/>
  <c r="D90" i="4"/>
  <c r="E90" i="4"/>
  <c r="F90" i="4"/>
  <c r="G90" i="4"/>
  <c r="H90" i="4"/>
  <c r="I90" i="4"/>
  <c r="J90" i="4"/>
  <c r="K90" i="4"/>
  <c r="L90" i="4"/>
  <c r="M90" i="4"/>
  <c r="N90" i="4"/>
  <c r="B91" i="4"/>
  <c r="AC91" i="4" s="1"/>
  <c r="C91" i="4"/>
  <c r="D91" i="4"/>
  <c r="E91" i="4"/>
  <c r="F91" i="4"/>
  <c r="G91" i="4"/>
  <c r="H91" i="4"/>
  <c r="I91" i="4"/>
  <c r="J91" i="4"/>
  <c r="K91" i="4"/>
  <c r="L91" i="4"/>
  <c r="M91" i="4"/>
  <c r="N91" i="4"/>
  <c r="B92" i="4"/>
  <c r="AC92" i="4" s="1"/>
  <c r="C92" i="4"/>
  <c r="AD92" i="4" s="1"/>
  <c r="D92" i="4"/>
  <c r="E92" i="4"/>
  <c r="F92" i="4"/>
  <c r="G92" i="4"/>
  <c r="H92" i="4"/>
  <c r="I92" i="4"/>
  <c r="J92" i="4"/>
  <c r="K92" i="4"/>
  <c r="L92" i="4"/>
  <c r="M92" i="4"/>
  <c r="N92" i="4"/>
  <c r="B93" i="4"/>
  <c r="AC93" i="4" s="1"/>
  <c r="C93" i="4"/>
  <c r="D93" i="4"/>
  <c r="E93" i="4"/>
  <c r="F93" i="4"/>
  <c r="G93" i="4"/>
  <c r="H93" i="4"/>
  <c r="I93" i="4"/>
  <c r="J93" i="4"/>
  <c r="K93" i="4"/>
  <c r="L93" i="4"/>
  <c r="M93" i="4"/>
  <c r="N93" i="4"/>
  <c r="B94" i="4"/>
  <c r="AC94" i="4" s="1"/>
  <c r="C94" i="4"/>
  <c r="D94" i="4"/>
  <c r="E94" i="4"/>
  <c r="F94" i="4"/>
  <c r="G94" i="4"/>
  <c r="H94" i="4"/>
  <c r="I94" i="4"/>
  <c r="J94" i="4"/>
  <c r="K94" i="4"/>
  <c r="L94" i="4"/>
  <c r="M94" i="4"/>
  <c r="N94" i="4"/>
  <c r="B95" i="4"/>
  <c r="AC95" i="4" s="1"/>
  <c r="C95" i="4"/>
  <c r="D95" i="4"/>
  <c r="E95" i="4"/>
  <c r="F95" i="4"/>
  <c r="G95" i="4"/>
  <c r="H95" i="4"/>
  <c r="I95" i="4"/>
  <c r="J95" i="4"/>
  <c r="K95" i="4"/>
  <c r="L95" i="4"/>
  <c r="M95" i="4"/>
  <c r="N95" i="4"/>
  <c r="B96" i="4"/>
  <c r="AC96" i="4" s="1"/>
  <c r="C96" i="4"/>
  <c r="D96" i="4"/>
  <c r="E96" i="4"/>
  <c r="F96" i="4"/>
  <c r="G96" i="4"/>
  <c r="H96" i="4"/>
  <c r="I96" i="4"/>
  <c r="J96" i="4"/>
  <c r="K96" i="4"/>
  <c r="L96" i="4"/>
  <c r="M96" i="4"/>
  <c r="N96" i="4"/>
  <c r="C88" i="4"/>
  <c r="D88" i="4"/>
  <c r="E88" i="4"/>
  <c r="F88" i="4"/>
  <c r="G88" i="4"/>
  <c r="H88" i="4"/>
  <c r="I88" i="4"/>
  <c r="J88" i="4"/>
  <c r="K88" i="4"/>
  <c r="L88" i="4"/>
  <c r="M88" i="4"/>
  <c r="N88" i="4"/>
  <c r="B88" i="4"/>
  <c r="AC88" i="4" s="1"/>
  <c r="AD33" i="12" l="1"/>
  <c r="AD22" i="12"/>
  <c r="AD11" i="12"/>
  <c r="AD75" i="12"/>
  <c r="AD64" i="12"/>
  <c r="AD56" i="12"/>
  <c r="AD44" i="12"/>
  <c r="AD34" i="12"/>
  <c r="AD23" i="12"/>
  <c r="AD76" i="12"/>
  <c r="AD65" i="12"/>
  <c r="AD13" i="12"/>
  <c r="AD36" i="12"/>
  <c r="AD25" i="12"/>
  <c r="AD45" i="12"/>
  <c r="AD77" i="12"/>
  <c r="AD66" i="12"/>
  <c r="AD77" i="14"/>
  <c r="AD66" i="14"/>
  <c r="Z76" i="11"/>
  <c r="AE77" i="12" s="1"/>
  <c r="AD76" i="14"/>
  <c r="Z65" i="11"/>
  <c r="AD65" i="14"/>
  <c r="Z75" i="11"/>
  <c r="AD75" i="14"/>
  <c r="Z64" i="11"/>
  <c r="AD64" i="14"/>
  <c r="Z55" i="11"/>
  <c r="AE56" i="12" s="1"/>
  <c r="AD55" i="14"/>
  <c r="Z43" i="11"/>
  <c r="AE44" i="12" s="1"/>
  <c r="AD43" i="14"/>
  <c r="Z34" i="11"/>
  <c r="AE35" i="12" s="1"/>
  <c r="AD34" i="14"/>
  <c r="Z74" i="11"/>
  <c r="AE75" i="12" s="1"/>
  <c r="AD74" i="14"/>
  <c r="Z63" i="11"/>
  <c r="AE64" i="12" s="1"/>
  <c r="AD63" i="14"/>
  <c r="Z54" i="11"/>
  <c r="AD54" i="14"/>
  <c r="Z42" i="11"/>
  <c r="AD42" i="14"/>
  <c r="Z73" i="11"/>
  <c r="AD73" i="14"/>
  <c r="Z62" i="11"/>
  <c r="AD62" i="14"/>
  <c r="AD53" i="14"/>
  <c r="Z32" i="11"/>
  <c r="AE33" i="12" s="1"/>
  <c r="AD32" i="14"/>
  <c r="AD22" i="14"/>
  <c r="AD11" i="14"/>
  <c r="Z71" i="11"/>
  <c r="AD71" i="14"/>
  <c r="Z51" i="11"/>
  <c r="AD51" i="14"/>
  <c r="AD40" i="14"/>
  <c r="Z30" i="11"/>
  <c r="AD30" i="14"/>
  <c r="Z20" i="11"/>
  <c r="AE21" i="12" s="1"/>
  <c r="AD20" i="14"/>
  <c r="Z9" i="11"/>
  <c r="AD9" i="14"/>
  <c r="AD78" i="12"/>
  <c r="AD67" i="12"/>
  <c r="Z50" i="11"/>
  <c r="AD50" i="14"/>
  <c r="Z39" i="11"/>
  <c r="AD39" i="14"/>
  <c r="AE65" i="12"/>
  <c r="Z81" i="11"/>
  <c r="AD81" i="14"/>
  <c r="Z70" i="11"/>
  <c r="AD70" i="14"/>
  <c r="Z80" i="11"/>
  <c r="AD80" i="14"/>
  <c r="Z69" i="11"/>
  <c r="AD69" i="14"/>
  <c r="Z79" i="11"/>
  <c r="AD79" i="14"/>
  <c r="Z68" i="11"/>
  <c r="AD68" i="14"/>
  <c r="Z52" i="11"/>
  <c r="AD52" i="14"/>
  <c r="Z41" i="11"/>
  <c r="AD41" i="14"/>
  <c r="Z31" i="11"/>
  <c r="AD31" i="14"/>
  <c r="Z21" i="11"/>
  <c r="AE22" i="12" s="1"/>
  <c r="AD21" i="14"/>
  <c r="Z10" i="11"/>
  <c r="AD10" i="14"/>
  <c r="Z8" i="11"/>
  <c r="AD8" i="14"/>
  <c r="Z49" i="11"/>
  <c r="AD49" i="14"/>
  <c r="Z38" i="11"/>
  <c r="AE39" i="12" s="1"/>
  <c r="AD38" i="14"/>
  <c r="Z29" i="11"/>
  <c r="AD29" i="14"/>
  <c r="Z19" i="11"/>
  <c r="AD19" i="14"/>
  <c r="Z7" i="11"/>
  <c r="AD7" i="14"/>
  <c r="Z59" i="11"/>
  <c r="AD59" i="14"/>
  <c r="Z48" i="11"/>
  <c r="AD48" i="14"/>
  <c r="Z37" i="11"/>
  <c r="AD37" i="14"/>
  <c r="Z58" i="11"/>
  <c r="AD58" i="14"/>
  <c r="Z47" i="11"/>
  <c r="AD47" i="14"/>
  <c r="Z27" i="11"/>
  <c r="AD27" i="14"/>
  <c r="Z17" i="11"/>
  <c r="AD17" i="14"/>
  <c r="Z5" i="11"/>
  <c r="AD5" i="14"/>
  <c r="Z78" i="11"/>
  <c r="AE79" i="12" s="1"/>
  <c r="AD78" i="14"/>
  <c r="Z67" i="11"/>
  <c r="AD67" i="14"/>
  <c r="Z46" i="11"/>
  <c r="AA46" i="11" s="1"/>
  <c r="AD46" i="14"/>
  <c r="Z26" i="11"/>
  <c r="AD26" i="14"/>
  <c r="Z16" i="11"/>
  <c r="AD16" i="14"/>
  <c r="Z4" i="11"/>
  <c r="AD4" i="14"/>
  <c r="Z56" i="11"/>
  <c r="AE57" i="12" s="1"/>
  <c r="AD56" i="14"/>
  <c r="Z45" i="11"/>
  <c r="AD45" i="14"/>
  <c r="Z25" i="11"/>
  <c r="AD25" i="14"/>
  <c r="Z15" i="11"/>
  <c r="AD15" i="14"/>
  <c r="Z3" i="11"/>
  <c r="AD3" i="14"/>
  <c r="Z44" i="11"/>
  <c r="AD44" i="14"/>
  <c r="Z35" i="11"/>
  <c r="AD35" i="14"/>
  <c r="Z24" i="11"/>
  <c r="AD24" i="14"/>
  <c r="Z14" i="11"/>
  <c r="AD14" i="14"/>
  <c r="Z2" i="11"/>
  <c r="R3" i="6" s="1"/>
  <c r="AD2" i="14"/>
  <c r="Z23" i="11"/>
  <c r="AE24" i="12" s="1"/>
  <c r="AD23" i="14"/>
  <c r="Z12" i="11"/>
  <c r="AE13" i="12" s="1"/>
  <c r="AD12" i="14"/>
  <c r="AC83" i="12"/>
  <c r="AC85" i="12"/>
  <c r="AC84" i="12"/>
  <c r="AF28" i="10"/>
  <c r="AE28" i="10"/>
  <c r="AD28" i="10"/>
  <c r="AF27" i="10"/>
  <c r="AE27" i="10"/>
  <c r="AD27" i="10"/>
  <c r="AF82" i="10"/>
  <c r="AE82" i="10"/>
  <c r="AD82" i="10"/>
  <c r="AE71" i="10"/>
  <c r="AD71" i="10"/>
  <c r="AF71" i="10"/>
  <c r="AF38" i="10"/>
  <c r="AE38" i="10"/>
  <c r="AD38" i="10"/>
  <c r="AF81" i="10"/>
  <c r="AE81" i="10"/>
  <c r="AD81" i="10"/>
  <c r="AF70" i="10"/>
  <c r="AE70" i="10"/>
  <c r="AD70" i="10"/>
  <c r="AE60" i="10"/>
  <c r="AD60" i="10"/>
  <c r="AF60" i="10"/>
  <c r="AF49" i="10"/>
  <c r="AD49" i="10"/>
  <c r="AE49" i="10"/>
  <c r="AF36" i="10"/>
  <c r="AE36" i="10"/>
  <c r="AD36" i="10"/>
  <c r="AE25" i="10"/>
  <c r="AD25" i="10"/>
  <c r="AF25" i="10"/>
  <c r="AF15" i="10"/>
  <c r="AE15" i="10"/>
  <c r="AD15" i="10"/>
  <c r="AC83" i="10"/>
  <c r="AC85" i="10"/>
  <c r="AC84" i="10"/>
  <c r="Q83" i="10"/>
  <c r="Q84" i="10"/>
  <c r="AD3" i="10"/>
  <c r="AF3" i="10"/>
  <c r="AE3" i="10"/>
  <c r="Q85" i="10"/>
  <c r="AE37" i="10"/>
  <c r="AD37" i="10"/>
  <c r="AF37" i="10"/>
  <c r="AF50" i="10"/>
  <c r="AE50" i="10"/>
  <c r="AD50" i="10"/>
  <c r="AF26" i="10"/>
  <c r="AE26" i="10"/>
  <c r="AD26" i="10"/>
  <c r="AF16" i="10"/>
  <c r="AE16" i="10"/>
  <c r="AD16" i="10"/>
  <c r="AF4" i="10"/>
  <c r="AE4" i="10"/>
  <c r="AD4" i="10"/>
  <c r="AE80" i="10"/>
  <c r="AD80" i="10"/>
  <c r="AF80" i="10"/>
  <c r="AF69" i="10"/>
  <c r="AE69" i="10"/>
  <c r="AD69" i="10"/>
  <c r="AF59" i="10"/>
  <c r="AE59" i="10"/>
  <c r="AD59" i="10"/>
  <c r="AE48" i="10"/>
  <c r="AD48" i="10"/>
  <c r="AF48" i="10"/>
  <c r="AF35" i="10"/>
  <c r="AE35" i="10"/>
  <c r="AD35" i="10"/>
  <c r="AF24" i="10"/>
  <c r="AE24" i="10"/>
  <c r="AD24" i="10"/>
  <c r="AE14" i="10"/>
  <c r="AD14" i="10"/>
  <c r="AF14" i="10"/>
  <c r="AB84" i="10"/>
  <c r="AB83" i="10"/>
  <c r="AB85" i="10"/>
  <c r="AE79" i="10"/>
  <c r="AD79" i="10"/>
  <c r="AF79" i="10"/>
  <c r="AE68" i="10"/>
  <c r="AD68" i="10"/>
  <c r="AF68" i="10"/>
  <c r="AF58" i="10"/>
  <c r="AE58" i="10"/>
  <c r="AD58" i="10"/>
  <c r="AF47" i="10"/>
  <c r="AE47" i="10"/>
  <c r="AD47" i="10"/>
  <c r="AF34" i="10"/>
  <c r="AE34" i="10"/>
  <c r="AD34" i="10"/>
  <c r="AF13" i="10"/>
  <c r="AE13" i="10"/>
  <c r="AD13" i="10"/>
  <c r="AA85" i="10"/>
  <c r="AA84" i="10"/>
  <c r="AA83" i="10"/>
  <c r="AE40" i="10"/>
  <c r="AD40" i="10"/>
  <c r="AF40" i="10"/>
  <c r="AF61" i="10"/>
  <c r="AE61" i="10"/>
  <c r="AD61" i="10"/>
  <c r="AF39" i="10"/>
  <c r="AE39" i="10"/>
  <c r="AD39" i="10"/>
  <c r="AF17" i="10"/>
  <c r="AE17" i="10"/>
  <c r="AD17" i="10"/>
  <c r="AF5" i="10"/>
  <c r="AE5" i="10"/>
  <c r="AD5" i="10"/>
  <c r="R84" i="10"/>
  <c r="R85" i="10"/>
  <c r="R83" i="10"/>
  <c r="AF78" i="10"/>
  <c r="AE78" i="10"/>
  <c r="AD78" i="10"/>
  <c r="AE67" i="10"/>
  <c r="AD67" i="10"/>
  <c r="AF67" i="10"/>
  <c r="AD57" i="10"/>
  <c r="AE57" i="10"/>
  <c r="AF57" i="10"/>
  <c r="AF46" i="10"/>
  <c r="AE46" i="10"/>
  <c r="AD46" i="10"/>
  <c r="AE33" i="10"/>
  <c r="AD33" i="10"/>
  <c r="AF33" i="10"/>
  <c r="AF23" i="10"/>
  <c r="AD23" i="10"/>
  <c r="AE23" i="10"/>
  <c r="AF12" i="10"/>
  <c r="AE12" i="10"/>
  <c r="AD12" i="10"/>
  <c r="Z85" i="10"/>
  <c r="Z84" i="10"/>
  <c r="Z83" i="10"/>
  <c r="AE72" i="10"/>
  <c r="AD72" i="10"/>
  <c r="AF72" i="10"/>
  <c r="AE52" i="10"/>
  <c r="AD52" i="10"/>
  <c r="AF52" i="10"/>
  <c r="AE6" i="10"/>
  <c r="AD6" i="10"/>
  <c r="AF6" i="10"/>
  <c r="AF51" i="10"/>
  <c r="AE51" i="10"/>
  <c r="AD51" i="10"/>
  <c r="AE22" i="10"/>
  <c r="AD22" i="10"/>
  <c r="AF22" i="10"/>
  <c r="AD11" i="10"/>
  <c r="AF11" i="10"/>
  <c r="AE11" i="10"/>
  <c r="Y85" i="10"/>
  <c r="Y84" i="10"/>
  <c r="Y83" i="10"/>
  <c r="AF77" i="10"/>
  <c r="AE77" i="10"/>
  <c r="AD77" i="10"/>
  <c r="AD76" i="10"/>
  <c r="AE76" i="10"/>
  <c r="AF76" i="10"/>
  <c r="AF65" i="10"/>
  <c r="AE65" i="10"/>
  <c r="AD65" i="10"/>
  <c r="AE56" i="10"/>
  <c r="AD56" i="10"/>
  <c r="AF56" i="10"/>
  <c r="AE44" i="10"/>
  <c r="AD44" i="10"/>
  <c r="AF44" i="10"/>
  <c r="AF31" i="10"/>
  <c r="AE31" i="10"/>
  <c r="AD31" i="10"/>
  <c r="AF21" i="10"/>
  <c r="AE21" i="10"/>
  <c r="AD21" i="10"/>
  <c r="AE10" i="10"/>
  <c r="AD10" i="10"/>
  <c r="AF10" i="10"/>
  <c r="X85" i="10"/>
  <c r="X84" i="10"/>
  <c r="X83" i="10"/>
  <c r="AF42" i="10"/>
  <c r="AE42" i="10"/>
  <c r="AD42" i="10"/>
  <c r="AF66" i="10"/>
  <c r="AE66" i="10"/>
  <c r="AD66" i="10"/>
  <c r="AF45" i="10"/>
  <c r="AE45" i="10"/>
  <c r="AD45" i="10"/>
  <c r="AE75" i="10"/>
  <c r="AD75" i="10"/>
  <c r="AF75" i="10"/>
  <c r="AD64" i="10"/>
  <c r="AE64" i="10"/>
  <c r="AF64" i="10"/>
  <c r="AF55" i="10"/>
  <c r="AE55" i="10"/>
  <c r="AD55" i="10"/>
  <c r="AF43" i="10"/>
  <c r="AE43" i="10"/>
  <c r="AD43" i="10"/>
  <c r="AF9" i="10"/>
  <c r="AE9" i="10"/>
  <c r="AD9" i="10"/>
  <c r="W85" i="10"/>
  <c r="W84" i="10"/>
  <c r="W83" i="10"/>
  <c r="AF32" i="10"/>
  <c r="AE32" i="10"/>
  <c r="AD32" i="10"/>
  <c r="AF74" i="10"/>
  <c r="AE74" i="10"/>
  <c r="AD74" i="10"/>
  <c r="AE63" i="10"/>
  <c r="AD63" i="10"/>
  <c r="AF63" i="10"/>
  <c r="AF54" i="10"/>
  <c r="AE54" i="10"/>
  <c r="AD54" i="10"/>
  <c r="AF30" i="10"/>
  <c r="AD30" i="10"/>
  <c r="AE30" i="10"/>
  <c r="AF20" i="10"/>
  <c r="AE20" i="10"/>
  <c r="AD20" i="10"/>
  <c r="AF8" i="10"/>
  <c r="AE8" i="10"/>
  <c r="AD8" i="10"/>
  <c r="V85" i="10"/>
  <c r="V84" i="10"/>
  <c r="V83" i="10"/>
  <c r="AE18" i="10"/>
  <c r="AD18" i="10"/>
  <c r="AF18" i="10"/>
  <c r="T83" i="10"/>
  <c r="T84" i="10"/>
  <c r="T85" i="10"/>
  <c r="S85" i="10"/>
  <c r="S84" i="10"/>
  <c r="S83" i="10"/>
  <c r="AF73" i="10"/>
  <c r="AE73" i="10"/>
  <c r="AD73" i="10"/>
  <c r="AF62" i="10"/>
  <c r="AE62" i="10"/>
  <c r="AD62" i="10"/>
  <c r="AF53" i="10"/>
  <c r="AE53" i="10"/>
  <c r="AD53" i="10"/>
  <c r="AF41" i="10"/>
  <c r="AE41" i="10"/>
  <c r="AD41" i="10"/>
  <c r="AE29" i="10"/>
  <c r="AD29" i="10"/>
  <c r="AF29" i="10"/>
  <c r="AD19" i="10"/>
  <c r="AE19" i="10"/>
  <c r="AF19" i="10"/>
  <c r="AF7" i="10"/>
  <c r="AE7" i="10"/>
  <c r="AD7" i="10"/>
  <c r="U83" i="10"/>
  <c r="U85" i="10"/>
  <c r="U84" i="10"/>
  <c r="AF73" i="9"/>
  <c r="AE73" i="9"/>
  <c r="AD73" i="9"/>
  <c r="AF61" i="9"/>
  <c r="AE61" i="9"/>
  <c r="AD61" i="9"/>
  <c r="AF50" i="9"/>
  <c r="AE50" i="9"/>
  <c r="AD50" i="9"/>
  <c r="AF38" i="9"/>
  <c r="AE38" i="9"/>
  <c r="AD38" i="9"/>
  <c r="AE27" i="9"/>
  <c r="AF27" i="9"/>
  <c r="AD27" i="9"/>
  <c r="AE16" i="9"/>
  <c r="AF16" i="9"/>
  <c r="AD16" i="9"/>
  <c r="AE4" i="9"/>
  <c r="AD4" i="9"/>
  <c r="AF4" i="9"/>
  <c r="R85" i="9"/>
  <c r="R84" i="9"/>
  <c r="R83" i="9"/>
  <c r="AF72" i="9"/>
  <c r="AE72" i="9"/>
  <c r="AD72" i="9"/>
  <c r="AE37" i="9"/>
  <c r="AF37" i="9"/>
  <c r="AD37" i="9"/>
  <c r="AF25" i="9"/>
  <c r="AE25" i="9"/>
  <c r="AD25" i="9"/>
  <c r="AB85" i="9"/>
  <c r="AB84" i="9"/>
  <c r="AB83" i="9"/>
  <c r="AA85" i="9"/>
  <c r="AA84" i="9"/>
  <c r="AA83" i="9"/>
  <c r="AF81" i="9"/>
  <c r="AE81" i="9"/>
  <c r="AD81" i="9"/>
  <c r="AF69" i="9"/>
  <c r="AE69" i="9"/>
  <c r="AD69" i="9"/>
  <c r="AF58" i="9"/>
  <c r="AE58" i="9"/>
  <c r="AD58" i="9"/>
  <c r="AF46" i="9"/>
  <c r="AE46" i="9"/>
  <c r="AD46" i="9"/>
  <c r="AF35" i="9"/>
  <c r="AE35" i="9"/>
  <c r="AD35" i="9"/>
  <c r="AE12" i="9"/>
  <c r="AD12" i="9"/>
  <c r="AF12" i="9"/>
  <c r="Z85" i="9"/>
  <c r="Z83" i="9"/>
  <c r="Z84" i="9"/>
  <c r="AF26" i="9"/>
  <c r="AE26" i="9"/>
  <c r="AD26" i="9"/>
  <c r="AE48" i="9"/>
  <c r="AF48" i="9"/>
  <c r="AD48" i="9"/>
  <c r="AF14" i="9"/>
  <c r="AE14" i="9"/>
  <c r="AD14" i="9"/>
  <c r="AE36" i="9"/>
  <c r="AF36" i="9"/>
  <c r="AD36" i="9"/>
  <c r="AF80" i="9"/>
  <c r="AE80" i="9"/>
  <c r="AD80" i="9"/>
  <c r="AF68" i="9"/>
  <c r="AE68" i="9"/>
  <c r="AD68" i="9"/>
  <c r="AF57" i="9"/>
  <c r="AE57" i="9"/>
  <c r="AD57" i="9"/>
  <c r="AF45" i="9"/>
  <c r="AE45" i="9"/>
  <c r="AD45" i="9"/>
  <c r="AF34" i="9"/>
  <c r="AE34" i="9"/>
  <c r="AD34" i="9"/>
  <c r="AF23" i="9"/>
  <c r="AE23" i="9"/>
  <c r="AD23" i="9"/>
  <c r="AF11" i="9"/>
  <c r="AE11" i="9"/>
  <c r="AD11" i="9"/>
  <c r="Y85" i="9"/>
  <c r="Y84" i="9"/>
  <c r="Y83" i="9"/>
  <c r="AF49" i="9"/>
  <c r="AE49" i="9"/>
  <c r="AD49" i="9"/>
  <c r="AE82" i="9"/>
  <c r="AD82" i="9"/>
  <c r="AF82" i="9"/>
  <c r="AE70" i="9"/>
  <c r="AD70" i="9"/>
  <c r="AF70" i="9"/>
  <c r="AE79" i="9"/>
  <c r="AD79" i="9"/>
  <c r="AF79" i="9"/>
  <c r="AD67" i="9"/>
  <c r="AF67" i="9"/>
  <c r="AE67" i="9"/>
  <c r="AE56" i="9"/>
  <c r="AF56" i="9"/>
  <c r="AD56" i="9"/>
  <c r="AD44" i="9"/>
  <c r="AF44" i="9"/>
  <c r="AE44" i="9"/>
  <c r="AD33" i="9"/>
  <c r="AF33" i="9"/>
  <c r="AE33" i="9"/>
  <c r="AF22" i="9"/>
  <c r="AE22" i="9"/>
  <c r="AD22" i="9"/>
  <c r="AF10" i="9"/>
  <c r="AE10" i="9"/>
  <c r="AD10" i="9"/>
  <c r="X85" i="9"/>
  <c r="X84" i="9"/>
  <c r="X83" i="9"/>
  <c r="AF3" i="9"/>
  <c r="AE3" i="9"/>
  <c r="AD3" i="9"/>
  <c r="Q85" i="9"/>
  <c r="Q84" i="9"/>
  <c r="Q83" i="9"/>
  <c r="AF13" i="9"/>
  <c r="AE13" i="9"/>
  <c r="AD13" i="9"/>
  <c r="AE78" i="9"/>
  <c r="AD78" i="9"/>
  <c r="AF78" i="9"/>
  <c r="AE66" i="9"/>
  <c r="AD66" i="9"/>
  <c r="AF66" i="9"/>
  <c r="AE55" i="9"/>
  <c r="AF55" i="9"/>
  <c r="AD55" i="9"/>
  <c r="AF43" i="9"/>
  <c r="AE43" i="9"/>
  <c r="AD43" i="9"/>
  <c r="AE32" i="9"/>
  <c r="AD32" i="9"/>
  <c r="AF32" i="9"/>
  <c r="AD21" i="9"/>
  <c r="AE21" i="9"/>
  <c r="AF21" i="9"/>
  <c r="AD9" i="9"/>
  <c r="AE9" i="9"/>
  <c r="AF9" i="9"/>
  <c r="W83" i="9"/>
  <c r="W85" i="9"/>
  <c r="W84" i="9"/>
  <c r="AD60" i="9"/>
  <c r="AF60" i="9"/>
  <c r="AE60" i="9"/>
  <c r="AE47" i="9"/>
  <c r="AF47" i="9"/>
  <c r="AD47" i="9"/>
  <c r="AD24" i="9"/>
  <c r="AF24" i="9"/>
  <c r="AE24" i="9"/>
  <c r="AF77" i="9"/>
  <c r="AE77" i="9"/>
  <c r="AD77" i="9"/>
  <c r="AF65" i="9"/>
  <c r="AE65" i="9"/>
  <c r="AD65" i="9"/>
  <c r="AF54" i="9"/>
  <c r="AE54" i="9"/>
  <c r="AD54" i="9"/>
  <c r="AF42" i="9"/>
  <c r="AE42" i="9"/>
  <c r="AD42" i="9"/>
  <c r="AF31" i="9"/>
  <c r="AE31" i="9"/>
  <c r="AD31" i="9"/>
  <c r="AD20" i="9"/>
  <c r="AF20" i="9"/>
  <c r="AE20" i="9"/>
  <c r="AF8" i="9"/>
  <c r="AE8" i="9"/>
  <c r="AD8" i="9"/>
  <c r="V83" i="9"/>
  <c r="V84" i="9"/>
  <c r="V85" i="9"/>
  <c r="AF76" i="9"/>
  <c r="AE76" i="9"/>
  <c r="AD76" i="9"/>
  <c r="AF64" i="9"/>
  <c r="AE64" i="9"/>
  <c r="AD64" i="9"/>
  <c r="AF53" i="9"/>
  <c r="AE53" i="9"/>
  <c r="AD53" i="9"/>
  <c r="AF41" i="9"/>
  <c r="AE41" i="9"/>
  <c r="AD41" i="9"/>
  <c r="AF30" i="9"/>
  <c r="AE30" i="9"/>
  <c r="AD30" i="9"/>
  <c r="AF19" i="9"/>
  <c r="AE19" i="9"/>
  <c r="AD19" i="9"/>
  <c r="AF7" i="9"/>
  <c r="AE7" i="9"/>
  <c r="AD7" i="9"/>
  <c r="U85" i="9"/>
  <c r="U84" i="9"/>
  <c r="U83" i="9"/>
  <c r="AE59" i="9"/>
  <c r="AD59" i="9"/>
  <c r="AF59" i="9"/>
  <c r="AF75" i="9"/>
  <c r="AE75" i="9"/>
  <c r="AD75" i="9"/>
  <c r="AE63" i="9"/>
  <c r="AF63" i="9"/>
  <c r="AD63" i="9"/>
  <c r="AD52" i="9"/>
  <c r="AF52" i="9"/>
  <c r="AE52" i="9"/>
  <c r="AE40" i="9"/>
  <c r="AD40" i="9"/>
  <c r="AF40" i="9"/>
  <c r="AE29" i="9"/>
  <c r="AF29" i="9"/>
  <c r="AD29" i="9"/>
  <c r="AF18" i="9"/>
  <c r="AE18" i="9"/>
  <c r="AD18" i="9"/>
  <c r="AF6" i="9"/>
  <c r="AE6" i="9"/>
  <c r="AD6" i="9"/>
  <c r="T85" i="9"/>
  <c r="T84" i="9"/>
  <c r="T83" i="9"/>
  <c r="AF15" i="9"/>
  <c r="AE15" i="9"/>
  <c r="AD15" i="9"/>
  <c r="AE71" i="9"/>
  <c r="AD71" i="9"/>
  <c r="AF71" i="9"/>
  <c r="AE74" i="9"/>
  <c r="AD74" i="9"/>
  <c r="AF74" i="9"/>
  <c r="AE62" i="9"/>
  <c r="AD62" i="9"/>
  <c r="AF62" i="9"/>
  <c r="AE51" i="9"/>
  <c r="AD51" i="9"/>
  <c r="AF51" i="9"/>
  <c r="AE39" i="9"/>
  <c r="AD39" i="9"/>
  <c r="AF39" i="9"/>
  <c r="AE17" i="9"/>
  <c r="AF17" i="9"/>
  <c r="AD17" i="9"/>
  <c r="AE5" i="9"/>
  <c r="AD5" i="9"/>
  <c r="AF5" i="9"/>
  <c r="S85" i="9"/>
  <c r="S84" i="9"/>
  <c r="S83" i="9"/>
  <c r="AE28" i="9"/>
  <c r="AD28" i="9"/>
  <c r="AC84" i="9"/>
  <c r="AC85" i="9"/>
  <c r="AC83" i="9"/>
  <c r="AF28" i="9"/>
  <c r="R84" i="8"/>
  <c r="R85" i="8"/>
  <c r="R83" i="8"/>
  <c r="AE30" i="8"/>
  <c r="AD30" i="8"/>
  <c r="AC30" i="8"/>
  <c r="AE60" i="8"/>
  <c r="AD60" i="8"/>
  <c r="AC60" i="8"/>
  <c r="AE19" i="8"/>
  <c r="AD19" i="8"/>
  <c r="AC19" i="8"/>
  <c r="AE80" i="8"/>
  <c r="AD80" i="8"/>
  <c r="AC80" i="8"/>
  <c r="AE69" i="8"/>
  <c r="AD69" i="8"/>
  <c r="AC69" i="8"/>
  <c r="AE59" i="8"/>
  <c r="AD59" i="8"/>
  <c r="AC59" i="8"/>
  <c r="AE48" i="8"/>
  <c r="AD48" i="8"/>
  <c r="AC48" i="8"/>
  <c r="AE28" i="8"/>
  <c r="AD28" i="8"/>
  <c r="AC28" i="8"/>
  <c r="AE18" i="8"/>
  <c r="AD18" i="8"/>
  <c r="AC18" i="8"/>
  <c r="AE6" i="8"/>
  <c r="AD6" i="8"/>
  <c r="AC6" i="8"/>
  <c r="U83" i="8"/>
  <c r="U85" i="8"/>
  <c r="U84" i="8"/>
  <c r="AE38" i="8"/>
  <c r="AD38" i="8"/>
  <c r="AC38" i="8"/>
  <c r="AE79" i="8"/>
  <c r="AD79" i="8"/>
  <c r="AC79" i="8"/>
  <c r="AE68" i="8"/>
  <c r="AD68" i="8"/>
  <c r="AC68" i="8"/>
  <c r="AE58" i="8"/>
  <c r="AD58" i="8"/>
  <c r="AC58" i="8"/>
  <c r="AC47" i="8"/>
  <c r="AE47" i="8"/>
  <c r="AD47" i="8"/>
  <c r="AE37" i="8"/>
  <c r="AD37" i="8"/>
  <c r="AC37" i="8"/>
  <c r="AE27" i="8"/>
  <c r="AD27" i="8"/>
  <c r="AC27" i="8"/>
  <c r="AC17" i="8"/>
  <c r="AE17" i="8"/>
  <c r="AD17" i="8"/>
  <c r="AC5" i="8"/>
  <c r="AE5" i="8"/>
  <c r="AD5" i="8"/>
  <c r="AC82" i="8"/>
  <c r="AE82" i="8"/>
  <c r="AD82" i="8"/>
  <c r="AC39" i="8"/>
  <c r="AE39" i="8"/>
  <c r="AD39" i="8"/>
  <c r="AE20" i="8"/>
  <c r="AD20" i="8"/>
  <c r="AC20" i="8"/>
  <c r="AE81" i="8"/>
  <c r="AD81" i="8"/>
  <c r="AC81" i="8"/>
  <c r="AE29" i="8"/>
  <c r="AD29" i="8"/>
  <c r="AC29" i="8"/>
  <c r="AB85" i="8"/>
  <c r="AB84" i="8"/>
  <c r="AB83" i="8"/>
  <c r="AC78" i="8"/>
  <c r="AE78" i="8"/>
  <c r="AD78" i="8"/>
  <c r="AE67" i="8"/>
  <c r="AD67" i="8"/>
  <c r="AC67" i="8"/>
  <c r="AE57" i="8"/>
  <c r="AD57" i="8"/>
  <c r="AC57" i="8"/>
  <c r="AE46" i="8"/>
  <c r="AD46" i="8"/>
  <c r="AC46" i="8"/>
  <c r="AE26" i="8"/>
  <c r="AD26" i="8"/>
  <c r="AC26" i="8"/>
  <c r="AE16" i="8"/>
  <c r="AD16" i="8"/>
  <c r="AC16" i="8"/>
  <c r="AE4" i="8"/>
  <c r="AD4" i="8"/>
  <c r="AC4" i="8"/>
  <c r="Q83" i="8"/>
  <c r="Q85" i="8"/>
  <c r="Q84" i="8"/>
  <c r="AE49" i="8"/>
  <c r="AD49" i="8"/>
  <c r="AC49" i="8"/>
  <c r="AE7" i="8"/>
  <c r="AD7" i="8"/>
  <c r="AC7" i="8"/>
  <c r="AA85" i="8"/>
  <c r="AA84" i="8"/>
  <c r="AA83" i="8"/>
  <c r="AE77" i="8"/>
  <c r="AD77" i="8"/>
  <c r="AC77" i="8"/>
  <c r="AC66" i="8"/>
  <c r="AE66" i="8"/>
  <c r="AD66" i="8"/>
  <c r="AE45" i="8"/>
  <c r="AD45" i="8"/>
  <c r="AC45" i="8"/>
  <c r="AC36" i="8"/>
  <c r="AE36" i="8"/>
  <c r="AD36" i="8"/>
  <c r="AE25" i="8"/>
  <c r="AD25" i="8"/>
  <c r="AC25" i="8"/>
  <c r="AE15" i="8"/>
  <c r="AD15" i="8"/>
  <c r="AC15" i="8"/>
  <c r="AE3" i="8"/>
  <c r="AD3" i="8"/>
  <c r="AC3" i="8"/>
  <c r="P85" i="8"/>
  <c r="P84" i="8"/>
  <c r="P83" i="8"/>
  <c r="Y85" i="8"/>
  <c r="Y84" i="8"/>
  <c r="Y83" i="8"/>
  <c r="AE76" i="8"/>
  <c r="AD76" i="8"/>
  <c r="AC76" i="8"/>
  <c r="AE65" i="8"/>
  <c r="AD65" i="8"/>
  <c r="AC65" i="8"/>
  <c r="AE56" i="8"/>
  <c r="AD56" i="8"/>
  <c r="AC56" i="8"/>
  <c r="AE44" i="8"/>
  <c r="AD44" i="8"/>
  <c r="AC44" i="8"/>
  <c r="AE35" i="8"/>
  <c r="AD35" i="8"/>
  <c r="AC35" i="8"/>
  <c r="AC24" i="8"/>
  <c r="AE24" i="8"/>
  <c r="AD24" i="8"/>
  <c r="AE14" i="8"/>
  <c r="AD14" i="8"/>
  <c r="AC14" i="8"/>
  <c r="AE75" i="8"/>
  <c r="AD75" i="8"/>
  <c r="AC75" i="8"/>
  <c r="AE64" i="8"/>
  <c r="AD64" i="8"/>
  <c r="AC64" i="8"/>
  <c r="AC55" i="8"/>
  <c r="AE55" i="8"/>
  <c r="AD55" i="8"/>
  <c r="AE43" i="8"/>
  <c r="AD43" i="8"/>
  <c r="AC43" i="8"/>
  <c r="AE34" i="8"/>
  <c r="AD34" i="8"/>
  <c r="AC34" i="8"/>
  <c r="AC13" i="8"/>
  <c r="AE13" i="8"/>
  <c r="AD13" i="8"/>
  <c r="AE71" i="8"/>
  <c r="AD71" i="8"/>
  <c r="AC71" i="8"/>
  <c r="W85" i="8"/>
  <c r="W84" i="8"/>
  <c r="W83" i="8"/>
  <c r="AC74" i="8"/>
  <c r="AE74" i="8"/>
  <c r="AD74" i="8"/>
  <c r="AE63" i="8"/>
  <c r="AD63" i="8"/>
  <c r="AC63" i="8"/>
  <c r="AE54" i="8"/>
  <c r="AD54" i="8"/>
  <c r="AC54" i="8"/>
  <c r="AE33" i="8"/>
  <c r="AD33" i="8"/>
  <c r="AC33" i="8"/>
  <c r="AE23" i="8"/>
  <c r="AD23" i="8"/>
  <c r="AC23" i="8"/>
  <c r="AE12" i="8"/>
  <c r="AD12" i="8"/>
  <c r="AC12" i="8"/>
  <c r="AE50" i="8"/>
  <c r="AD50" i="8"/>
  <c r="AC50" i="8"/>
  <c r="AE8" i="8"/>
  <c r="AD8" i="8"/>
  <c r="AC8" i="8"/>
  <c r="V85" i="8"/>
  <c r="V84" i="8"/>
  <c r="V83" i="8"/>
  <c r="AE73" i="8"/>
  <c r="AD73" i="8"/>
  <c r="AC73" i="8"/>
  <c r="AC62" i="8"/>
  <c r="AE62" i="8"/>
  <c r="AD62" i="8"/>
  <c r="AE53" i="8"/>
  <c r="AD53" i="8"/>
  <c r="AC53" i="8"/>
  <c r="AE42" i="8"/>
  <c r="AD42" i="8"/>
  <c r="AC42" i="8"/>
  <c r="AE32" i="8"/>
  <c r="AC32" i="8"/>
  <c r="AD32" i="8"/>
  <c r="AE22" i="8"/>
  <c r="AD22" i="8"/>
  <c r="AC22" i="8"/>
  <c r="AE11" i="8"/>
  <c r="AD11" i="8"/>
  <c r="AC11" i="8"/>
  <c r="Z85" i="8"/>
  <c r="Z84" i="8"/>
  <c r="Z83" i="8"/>
  <c r="T85" i="8"/>
  <c r="T84" i="8"/>
  <c r="T83" i="8"/>
  <c r="AE52" i="8"/>
  <c r="AD52" i="8"/>
  <c r="AC52" i="8"/>
  <c r="AE41" i="8"/>
  <c r="AD41" i="8"/>
  <c r="AC41" i="8"/>
  <c r="AE31" i="8"/>
  <c r="AD31" i="8"/>
  <c r="AC31" i="8"/>
  <c r="AC21" i="8"/>
  <c r="AE21" i="8"/>
  <c r="AD21" i="8"/>
  <c r="AE10" i="8"/>
  <c r="AD10" i="8"/>
  <c r="AC10" i="8"/>
  <c r="AE70" i="8"/>
  <c r="AD70" i="8"/>
  <c r="AC70" i="8"/>
  <c r="S85" i="8"/>
  <c r="S84" i="8"/>
  <c r="S83" i="8"/>
  <c r="AE61" i="8"/>
  <c r="AD61" i="8"/>
  <c r="AC61" i="8"/>
  <c r="AC51" i="8"/>
  <c r="AE51" i="8"/>
  <c r="AD51" i="8"/>
  <c r="AE40" i="8"/>
  <c r="AD40" i="8"/>
  <c r="AC40" i="8"/>
  <c r="AE9" i="8"/>
  <c r="AD9" i="8"/>
  <c r="AC9" i="8"/>
  <c r="AC85" i="7"/>
  <c r="AC84" i="7"/>
  <c r="AC83" i="7"/>
  <c r="P83" i="6"/>
  <c r="P84" i="6"/>
  <c r="P85" i="6"/>
  <c r="C82" i="13"/>
  <c r="C84" i="13"/>
  <c r="C83" i="13"/>
  <c r="AC85" i="1"/>
  <c r="AC84" i="1"/>
  <c r="AC83" i="1"/>
  <c r="AD95" i="4"/>
  <c r="AE72" i="12"/>
  <c r="AE52" i="12"/>
  <c r="AE31" i="12"/>
  <c r="AD72" i="12"/>
  <c r="AD52" i="12"/>
  <c r="AD41" i="12"/>
  <c r="AD31" i="12"/>
  <c r="AD21" i="12"/>
  <c r="AD10" i="12"/>
  <c r="AE50" i="12"/>
  <c r="AE30" i="12"/>
  <c r="AE20" i="12"/>
  <c r="AE81" i="12"/>
  <c r="AE70" i="12"/>
  <c r="AD50" i="12"/>
  <c r="AD39" i="12"/>
  <c r="AD30" i="12"/>
  <c r="AD20" i="12"/>
  <c r="AD8" i="12"/>
  <c r="AD81" i="12"/>
  <c r="AD70" i="12"/>
  <c r="AE55" i="12"/>
  <c r="AD35" i="12"/>
  <c r="AE74" i="12"/>
  <c r="AE63" i="12"/>
  <c r="AD55" i="12"/>
  <c r="AD43" i="12"/>
  <c r="Q3" i="6"/>
  <c r="AD74" i="12"/>
  <c r="AD63" i="12"/>
  <c r="AD54" i="12"/>
  <c r="Z72" i="11"/>
  <c r="Z61" i="11"/>
  <c r="Z53" i="11"/>
  <c r="Z33" i="11"/>
  <c r="AA23" i="11"/>
  <c r="AF24" i="12" s="1"/>
  <c r="Z13" i="11"/>
  <c r="Z60" i="11"/>
  <c r="AA51" i="11"/>
  <c r="Z40" i="11"/>
  <c r="Z22" i="11"/>
  <c r="Z11" i="11"/>
  <c r="AD24" i="12"/>
  <c r="AD14" i="12"/>
  <c r="Z77" i="11"/>
  <c r="Z66" i="11"/>
  <c r="Z57" i="11"/>
  <c r="Z36" i="11"/>
  <c r="Z28" i="11"/>
  <c r="Z18" i="11"/>
  <c r="Z6" i="11"/>
  <c r="AD12" i="12"/>
  <c r="BD10" i="4"/>
  <c r="BE9" i="4"/>
  <c r="BF8" i="4"/>
  <c r="BG7" i="4"/>
  <c r="BH6" i="4"/>
  <c r="BI5" i="4"/>
  <c r="AC85" i="4"/>
  <c r="AC84" i="4"/>
  <c r="H3" i="13"/>
  <c r="H68" i="13"/>
  <c r="H58" i="13"/>
  <c r="H39" i="13"/>
  <c r="H25" i="13"/>
  <c r="AC83" i="4"/>
  <c r="J58" i="13"/>
  <c r="J47" i="13"/>
  <c r="J29" i="13"/>
  <c r="J8" i="13"/>
  <c r="J79" i="13"/>
  <c r="J68" i="13"/>
  <c r="J59" i="13"/>
  <c r="J48" i="13"/>
  <c r="J37" i="13"/>
  <c r="J20" i="13"/>
  <c r="J9" i="13"/>
  <c r="J77" i="13"/>
  <c r="J66" i="13"/>
  <c r="J36" i="13"/>
  <c r="J28" i="13"/>
  <c r="J19" i="13"/>
  <c r="J7" i="13"/>
  <c r="J76" i="13"/>
  <c r="J65" i="13"/>
  <c r="J56" i="13"/>
  <c r="J45" i="13"/>
  <c r="J27" i="13"/>
  <c r="J18" i="13"/>
  <c r="J6" i="13"/>
  <c r="J75" i="13"/>
  <c r="J64" i="13"/>
  <c r="J44" i="13"/>
  <c r="J26" i="13"/>
  <c r="J17" i="13"/>
  <c r="J5" i="13"/>
  <c r="J74" i="13"/>
  <c r="J63" i="13"/>
  <c r="J55" i="13"/>
  <c r="J43" i="13"/>
  <c r="J35" i="13"/>
  <c r="J16" i="13"/>
  <c r="J4" i="13"/>
  <c r="J73" i="13"/>
  <c r="J62" i="13"/>
  <c r="J54" i="13"/>
  <c r="J42" i="13"/>
  <c r="J34" i="13"/>
  <c r="J24" i="13"/>
  <c r="J72" i="13"/>
  <c r="J61" i="13"/>
  <c r="J53" i="13"/>
  <c r="J33" i="13"/>
  <c r="J23" i="13"/>
  <c r="J14" i="13"/>
  <c r="J2" i="13"/>
  <c r="J78" i="13"/>
  <c r="J71" i="13"/>
  <c r="J67" i="13"/>
  <c r="J57" i="13"/>
  <c r="J52" i="13"/>
  <c r="J46" i="13"/>
  <c r="J41" i="13"/>
  <c r="J32" i="13"/>
  <c r="J25" i="13"/>
  <c r="J15" i="13"/>
  <c r="J13" i="13"/>
  <c r="J3" i="13"/>
  <c r="J60" i="13"/>
  <c r="J51" i="13"/>
  <c r="J40" i="13"/>
  <c r="J12" i="13"/>
  <c r="J81" i="13"/>
  <c r="J70" i="13"/>
  <c r="J50" i="13"/>
  <c r="J39" i="13"/>
  <c r="J31" i="13"/>
  <c r="J22" i="13"/>
  <c r="J11" i="13"/>
  <c r="J80" i="13"/>
  <c r="J69" i="13"/>
  <c r="J49" i="13"/>
  <c r="J38" i="13"/>
  <c r="J30" i="13"/>
  <c r="J21" i="13"/>
  <c r="J10" i="13"/>
  <c r="H46" i="13"/>
  <c r="H80" i="13"/>
  <c r="H15" i="13"/>
  <c r="H70" i="13"/>
  <c r="H48" i="13"/>
  <c r="H81" i="13"/>
  <c r="H69" i="13"/>
  <c r="H59" i="13"/>
  <c r="H47" i="13"/>
  <c r="H36" i="13"/>
  <c r="H26" i="13"/>
  <c r="H16" i="13"/>
  <c r="H4" i="13"/>
  <c r="H79" i="13"/>
  <c r="H67" i="13"/>
  <c r="H57" i="13"/>
  <c r="H50" i="13"/>
  <c r="H45" i="13"/>
  <c r="H35" i="13"/>
  <c r="H24" i="13"/>
  <c r="H14" i="13"/>
  <c r="H2" i="13"/>
  <c r="H78" i="13"/>
  <c r="H66" i="13"/>
  <c r="H60" i="13"/>
  <c r="H56" i="13"/>
  <c r="H44" i="13"/>
  <c r="H34" i="13"/>
  <c r="H23" i="13"/>
  <c r="H13" i="13"/>
  <c r="H77" i="13"/>
  <c r="H65" i="13"/>
  <c r="H55" i="13"/>
  <c r="H43" i="13"/>
  <c r="H33" i="13"/>
  <c r="H12" i="13"/>
  <c r="H76" i="13"/>
  <c r="H64" i="13"/>
  <c r="H54" i="13"/>
  <c r="H42" i="13"/>
  <c r="H32" i="13"/>
  <c r="H11" i="13"/>
  <c r="H75" i="13"/>
  <c r="H63" i="13"/>
  <c r="H53" i="13"/>
  <c r="H41" i="13"/>
  <c r="H22" i="13"/>
  <c r="H10" i="13"/>
  <c r="H74" i="13"/>
  <c r="H62" i="13"/>
  <c r="H52" i="13"/>
  <c r="H40" i="13"/>
  <c r="H31" i="13"/>
  <c r="H21" i="13"/>
  <c r="H9" i="13"/>
  <c r="H73" i="13"/>
  <c r="H61" i="13"/>
  <c r="H51" i="13"/>
  <c r="H30" i="13"/>
  <c r="H20" i="13"/>
  <c r="H72" i="13"/>
  <c r="H38" i="13"/>
  <c r="H29" i="13"/>
  <c r="H19" i="13"/>
  <c r="H7" i="13"/>
  <c r="H71" i="13"/>
  <c r="H49" i="13"/>
  <c r="H37" i="13"/>
  <c r="H28" i="13"/>
  <c r="H18" i="13"/>
  <c r="H8" i="13"/>
  <c r="H6" i="13"/>
  <c r="H27" i="13"/>
  <c r="H17" i="13"/>
  <c r="H5" i="13"/>
  <c r="G33" i="13"/>
  <c r="G76" i="13"/>
  <c r="G65" i="13"/>
  <c r="G56" i="13"/>
  <c r="G45" i="13"/>
  <c r="G27" i="13"/>
  <c r="G18" i="13"/>
  <c r="G6" i="13"/>
  <c r="G17" i="13"/>
  <c r="G55" i="13"/>
  <c r="G43" i="13"/>
  <c r="G35" i="13"/>
  <c r="G25" i="13"/>
  <c r="G16" i="13"/>
  <c r="G4" i="13"/>
  <c r="G73" i="13"/>
  <c r="G62" i="13"/>
  <c r="G34" i="13"/>
  <c r="G24" i="13"/>
  <c r="G15" i="13"/>
  <c r="G3" i="13"/>
  <c r="G64" i="13"/>
  <c r="G72" i="13"/>
  <c r="G61" i="13"/>
  <c r="G53" i="13"/>
  <c r="G23" i="13"/>
  <c r="G14" i="13"/>
  <c r="G2" i="13"/>
  <c r="G52" i="13"/>
  <c r="G41" i="13"/>
  <c r="G32" i="13"/>
  <c r="G13" i="13"/>
  <c r="G75" i="13"/>
  <c r="G60" i="13"/>
  <c r="G51" i="13"/>
  <c r="G40" i="13"/>
  <c r="G81" i="13"/>
  <c r="G70" i="13"/>
  <c r="G50" i="13"/>
  <c r="G39" i="13"/>
  <c r="G31" i="13"/>
  <c r="G22" i="13"/>
  <c r="G11" i="13"/>
  <c r="G44" i="13"/>
  <c r="G74" i="13"/>
  <c r="G63" i="13"/>
  <c r="G54" i="13"/>
  <c r="G42" i="13"/>
  <c r="G80" i="13"/>
  <c r="G69" i="13"/>
  <c r="G49" i="13"/>
  <c r="G38" i="13"/>
  <c r="G30" i="13"/>
  <c r="G21" i="13"/>
  <c r="G10" i="13"/>
  <c r="G12" i="13"/>
  <c r="G26" i="13"/>
  <c r="G79" i="13"/>
  <c r="G68" i="13"/>
  <c r="G59" i="13"/>
  <c r="G48" i="13"/>
  <c r="G37" i="13"/>
  <c r="G20" i="13"/>
  <c r="G9" i="13"/>
  <c r="G78" i="13"/>
  <c r="G67" i="13"/>
  <c r="G58" i="13"/>
  <c r="G47" i="13"/>
  <c r="G29" i="13"/>
  <c r="G8" i="13"/>
  <c r="G5" i="13"/>
  <c r="G77" i="13"/>
  <c r="G66" i="13"/>
  <c r="G57" i="13"/>
  <c r="G46" i="13"/>
  <c r="G36" i="13"/>
  <c r="G28" i="13"/>
  <c r="G19" i="13"/>
  <c r="G7" i="13"/>
  <c r="AD3" i="4"/>
  <c r="BK90" i="4"/>
  <c r="AD96" i="4"/>
  <c r="AD88" i="4"/>
  <c r="AM96" i="4"/>
  <c r="AJ90" i="4"/>
  <c r="AH90" i="4"/>
  <c r="AG90" i="4"/>
  <c r="AE90" i="4"/>
  <c r="AD90" i="4"/>
  <c r="AE94" i="4"/>
  <c r="AO90" i="4"/>
  <c r="AD94" i="4"/>
  <c r="AN90" i="4"/>
  <c r="AM90" i="4"/>
  <c r="AI90" i="4"/>
  <c r="AL90" i="4"/>
  <c r="AD89" i="4"/>
  <c r="Z86" i="11"/>
  <c r="AA86" i="11" s="1"/>
  <c r="AB86" i="11" s="1"/>
  <c r="AC86" i="11" s="1"/>
  <c r="AD86" i="11" s="1"/>
  <c r="AE86" i="11" s="1"/>
  <c r="AF86" i="11" s="1"/>
  <c r="AG86" i="11" s="1"/>
  <c r="AH86" i="11" s="1"/>
  <c r="AM88" i="4" s="1"/>
  <c r="AI94" i="4"/>
  <c r="AH92" i="4"/>
  <c r="AF91" i="4"/>
  <c r="AJ89" i="4"/>
  <c r="AL95" i="4"/>
  <c r="AL96" i="4"/>
  <c r="AK95" i="4"/>
  <c r="AG93" i="4"/>
  <c r="AO92" i="4"/>
  <c r="AD91" i="4"/>
  <c r="AH89" i="4"/>
  <c r="AK96" i="4"/>
  <c r="AJ95" i="4"/>
  <c r="AO94" i="4"/>
  <c r="AF93" i="4"/>
  <c r="AN92" i="4"/>
  <c r="AO91" i="4"/>
  <c r="AG89" i="4"/>
  <c r="AJ96" i="4"/>
  <c r="AI95" i="4"/>
  <c r="AN94" i="4"/>
  <c r="AE93" i="4"/>
  <c r="AM92" i="4"/>
  <c r="AN91" i="4"/>
  <c r="AF89" i="4"/>
  <c r="AI96" i="4"/>
  <c r="AH95" i="4"/>
  <c r="AM94" i="4"/>
  <c r="AL92" i="4"/>
  <c r="AE89" i="4"/>
  <c r="AH96" i="4"/>
  <c r="AG95" i="4"/>
  <c r="AL94" i="4"/>
  <c r="AO93" i="4"/>
  <c r="AK92" i="4"/>
  <c r="AL91" i="4"/>
  <c r="AG96" i="4"/>
  <c r="AF95" i="4"/>
  <c r="AK94" i="4"/>
  <c r="AN93" i="4"/>
  <c r="AJ92" i="4"/>
  <c r="AK91" i="4"/>
  <c r="AO89" i="4"/>
  <c r="AE91" i="4"/>
  <c r="AF96" i="4"/>
  <c r="AE95" i="4"/>
  <c r="AJ94" i="4"/>
  <c r="AM93" i="4"/>
  <c r="AI92" i="4"/>
  <c r="AJ91" i="4"/>
  <c r="AN89" i="4"/>
  <c r="AL93" i="4"/>
  <c r="AI91" i="4"/>
  <c r="AH93" i="4"/>
  <c r="AI89" i="4"/>
  <c r="AE96" i="4"/>
  <c r="AO95" i="4"/>
  <c r="AH94" i="4"/>
  <c r="AL89" i="4"/>
  <c r="AO96" i="4"/>
  <c r="AN95" i="4"/>
  <c r="AG94" i="4"/>
  <c r="AJ93" i="4"/>
  <c r="AF92" i="4"/>
  <c r="AG91" i="4"/>
  <c r="AK89" i="4"/>
  <c r="BF20" i="4"/>
  <c r="BG19" i="4"/>
  <c r="BG79" i="4"/>
  <c r="BH18" i="4"/>
  <c r="BE21" i="4"/>
  <c r="BB12" i="4"/>
  <c r="BM89" i="4"/>
  <c r="BM83" i="4"/>
  <c r="BB82" i="4"/>
  <c r="BC81" i="4"/>
  <c r="BD80" i="4"/>
  <c r="BE79" i="4"/>
  <c r="BF78" i="4"/>
  <c r="BG77" i="4"/>
  <c r="BH76" i="4"/>
  <c r="BI75" i="4"/>
  <c r="BJ74" i="4"/>
  <c r="BK73" i="4"/>
  <c r="BL97" i="4"/>
  <c r="BM72" i="4"/>
  <c r="BB71" i="4"/>
  <c r="BC70" i="4"/>
  <c r="BD69" i="4"/>
  <c r="BE68" i="4"/>
  <c r="BF67" i="4"/>
  <c r="BG66" i="4"/>
  <c r="BH65" i="4"/>
  <c r="BI64" i="4"/>
  <c r="BJ63" i="4"/>
  <c r="BK96" i="4"/>
  <c r="BK61" i="4"/>
  <c r="BM60" i="4"/>
  <c r="BB59" i="4"/>
  <c r="BC58" i="4"/>
  <c r="BD95" i="4"/>
  <c r="BE57" i="4"/>
  <c r="BF56" i="4"/>
  <c r="BG55" i="4"/>
  <c r="BH54" i="4"/>
  <c r="BI53" i="4"/>
  <c r="BJ52" i="4"/>
  <c r="BK51" i="4"/>
  <c r="BL50" i="4"/>
  <c r="BM49" i="4"/>
  <c r="BB48" i="4"/>
  <c r="BC47" i="4"/>
  <c r="BD46" i="4"/>
  <c r="BJ54" i="4"/>
  <c r="BK53" i="4"/>
  <c r="BL52" i="4"/>
  <c r="BM51" i="4"/>
  <c r="BB50" i="4"/>
  <c r="BC49" i="4"/>
  <c r="BD48" i="4"/>
  <c r="BE47" i="4"/>
  <c r="BF46" i="4"/>
  <c r="BG45" i="4"/>
  <c r="BH44" i="4"/>
  <c r="BI94" i="4"/>
  <c r="BJ43" i="4"/>
  <c r="BK42" i="4"/>
  <c r="BL41" i="4"/>
  <c r="BM40" i="4"/>
  <c r="BB39" i="4"/>
  <c r="BD38" i="4"/>
  <c r="BE93" i="4"/>
  <c r="BL24" i="4"/>
  <c r="BB23" i="4"/>
  <c r="BC22" i="4"/>
  <c r="BD91" i="4"/>
  <c r="BF44" i="4"/>
  <c r="BH43" i="4"/>
  <c r="BJ41" i="4"/>
  <c r="BL39" i="4"/>
  <c r="BB38" i="4"/>
  <c r="BC35" i="4"/>
  <c r="BE4" i="4"/>
  <c r="AF94" i="4"/>
  <c r="BI48" i="4"/>
  <c r="BJ47" i="4"/>
  <c r="BK46" i="4"/>
  <c r="BL45" i="4"/>
  <c r="BM44" i="4"/>
  <c r="BB94" i="4"/>
  <c r="AD93" i="4"/>
  <c r="BC43" i="4"/>
  <c r="BD42" i="4"/>
  <c r="BE41" i="4"/>
  <c r="BF40" i="4"/>
  <c r="BG39" i="4"/>
  <c r="BI38" i="4"/>
  <c r="BH37" i="4"/>
  <c r="BI36" i="4"/>
  <c r="BJ35" i="4"/>
  <c r="BK34" i="4"/>
  <c r="BI33" i="4"/>
  <c r="BJ32" i="4"/>
  <c r="BK92" i="4"/>
  <c r="AM91" i="4"/>
  <c r="BL31" i="4"/>
  <c r="BM30" i="4"/>
  <c r="BB29" i="4"/>
  <c r="BC28" i="4"/>
  <c r="BD27" i="4"/>
  <c r="BE26" i="4"/>
  <c r="BF25" i="4"/>
  <c r="BE24" i="4"/>
  <c r="BG23" i="4"/>
  <c r="BH22" i="4"/>
  <c r="BI91" i="4"/>
  <c r="AK90" i="4"/>
  <c r="BJ21" i="4"/>
  <c r="BK20" i="4"/>
  <c r="BL19" i="4"/>
  <c r="BM18" i="4"/>
  <c r="BB17" i="4"/>
  <c r="BC16" i="4"/>
  <c r="BD15" i="4"/>
  <c r="BE14" i="4"/>
  <c r="BF13" i="4"/>
  <c r="BG12" i="4"/>
  <c r="BH11" i="4"/>
  <c r="BI10" i="4"/>
  <c r="BJ9" i="4"/>
  <c r="BB5" i="4"/>
  <c r="AN96" i="4"/>
  <c r="AM95" i="4"/>
  <c r="AF90" i="4"/>
  <c r="AG92" i="4"/>
  <c r="BC37" i="4"/>
  <c r="BD36" i="4"/>
  <c r="BE35" i="4"/>
  <c r="BF34" i="4"/>
  <c r="BD33" i="4"/>
  <c r="BE32" i="4"/>
  <c r="BF92" i="4"/>
  <c r="AH91" i="4"/>
  <c r="BG31" i="4"/>
  <c r="BH30" i="4"/>
  <c r="BI29" i="4"/>
  <c r="BJ28" i="4"/>
  <c r="BK27" i="4"/>
  <c r="BL26" i="4"/>
  <c r="BM25" i="4"/>
  <c r="AK93" i="4"/>
  <c r="AM89" i="4"/>
  <c r="BE45" i="4"/>
  <c r="BG94" i="4"/>
  <c r="AI93" i="4"/>
  <c r="BI42" i="4"/>
  <c r="BK40" i="4"/>
  <c r="BC93" i="4"/>
  <c r="AE92" i="4"/>
  <c r="BM37" i="4"/>
  <c r="BB36" i="4"/>
  <c r="BD34" i="4"/>
  <c r="BJ4" i="4"/>
  <c r="BE20" i="4"/>
  <c r="BK14" i="4"/>
  <c r="BL13" i="4"/>
  <c r="BJ90" i="4"/>
  <c r="BK89" i="4"/>
  <c r="BK83" i="4"/>
  <c r="BL82" i="4"/>
  <c r="BM81" i="4"/>
  <c r="BB80" i="4"/>
  <c r="BC79" i="4"/>
  <c r="BD78" i="4"/>
  <c r="BE77" i="4"/>
  <c r="BF76" i="4"/>
  <c r="BG75" i="4"/>
  <c r="BH74" i="4"/>
  <c r="BI73" i="4"/>
  <c r="BJ97" i="4"/>
  <c r="BK72" i="4"/>
  <c r="BL71" i="4"/>
  <c r="BM70" i="4"/>
  <c r="BB69" i="4"/>
  <c r="BC68" i="4"/>
  <c r="BD67" i="4"/>
  <c r="BE66" i="4"/>
  <c r="BF65" i="4"/>
  <c r="BG64" i="4"/>
  <c r="BH63" i="4"/>
  <c r="BI96" i="4"/>
  <c r="BI61" i="4"/>
  <c r="BK60" i="4"/>
  <c r="BL59" i="4"/>
  <c r="BM58" i="4"/>
  <c r="BB95" i="4"/>
  <c r="BC57" i="4"/>
  <c r="BD56" i="4"/>
  <c r="BE55" i="4"/>
  <c r="BF54" i="4"/>
  <c r="BG53" i="4"/>
  <c r="BH52" i="4"/>
  <c r="BI51" i="4"/>
  <c r="BJ50" i="4"/>
  <c r="BK49" i="4"/>
  <c r="BL48" i="4"/>
  <c r="BM47" i="4"/>
  <c r="BB46" i="4"/>
  <c r="BC45" i="4"/>
  <c r="BD44" i="4"/>
  <c r="BE94" i="4"/>
  <c r="BF43" i="4"/>
  <c r="BG42" i="4"/>
  <c r="BH41" i="4"/>
  <c r="BI40" i="4"/>
  <c r="BJ39" i="4"/>
  <c r="BL38" i="4"/>
  <c r="BM93" i="4"/>
  <c r="BK37" i="4"/>
  <c r="BL36" i="4"/>
  <c r="BM35" i="4"/>
  <c r="BB34" i="4"/>
  <c r="BL33" i="4"/>
  <c r="BC19" i="4"/>
  <c r="BD18" i="4"/>
  <c r="BE17" i="4"/>
  <c r="BD6" i="4"/>
  <c r="BF4" i="4"/>
  <c r="BF16" i="4"/>
  <c r="BG15" i="4"/>
  <c r="BH14" i="4"/>
  <c r="BI13" i="4"/>
  <c r="BJ12" i="4"/>
  <c r="BK11" i="4"/>
  <c r="BL10" i="4"/>
  <c r="BM9" i="4"/>
  <c r="BB8" i="4"/>
  <c r="BC7" i="4"/>
  <c r="BB33" i="4"/>
  <c r="BC32" i="4"/>
  <c r="BD90" i="4"/>
  <c r="BE8" i="4"/>
  <c r="BD92" i="4"/>
  <c r="BE31" i="4"/>
  <c r="BF30" i="4"/>
  <c r="BG29" i="4"/>
  <c r="BH28" i="4"/>
  <c r="BI27" i="4"/>
  <c r="BJ26" i="4"/>
  <c r="BK25" i="4"/>
  <c r="BJ24" i="4"/>
  <c r="BL23" i="4"/>
  <c r="BI90" i="4"/>
  <c r="BE89" i="4"/>
  <c r="BE83" i="4"/>
  <c r="BF82" i="4"/>
  <c r="BG81" i="4"/>
  <c r="BH80" i="4"/>
  <c r="BI79" i="4"/>
  <c r="BJ78" i="4"/>
  <c r="BK77" i="4"/>
  <c r="BL76" i="4"/>
  <c r="BM75" i="4"/>
  <c r="BB74" i="4"/>
  <c r="BC73" i="4"/>
  <c r="BD97" i="4"/>
  <c r="BE72" i="4"/>
  <c r="BF71" i="4"/>
  <c r="BG70" i="4"/>
  <c r="BH69" i="4"/>
  <c r="BI68" i="4"/>
  <c r="BJ67" i="4"/>
  <c r="BK66" i="4"/>
  <c r="BL65" i="4"/>
  <c r="BM64" i="4"/>
  <c r="BB63" i="4"/>
  <c r="BC96" i="4"/>
  <c r="BC61" i="4"/>
  <c r="BE60" i="4"/>
  <c r="BF59" i="4"/>
  <c r="BG58" i="4"/>
  <c r="BH95" i="4"/>
  <c r="BI57" i="4"/>
  <c r="BJ56" i="4"/>
  <c r="BK55" i="4"/>
  <c r="BL54" i="4"/>
  <c r="BM53" i="4"/>
  <c r="BB52" i="4"/>
  <c r="BC51" i="4"/>
  <c r="BD50" i="4"/>
  <c r="BE49" i="4"/>
  <c r="BF48" i="4"/>
  <c r="BG47" i="4"/>
  <c r="BH46" i="4"/>
  <c r="BI45" i="4"/>
  <c r="BJ44" i="4"/>
  <c r="BK94" i="4"/>
  <c r="BL43" i="4"/>
  <c r="BM42" i="4"/>
  <c r="BB41" i="4"/>
  <c r="BC40" i="4"/>
  <c r="BD39" i="4"/>
  <c r="BF38" i="4"/>
  <c r="BG93" i="4"/>
  <c r="BE37" i="4"/>
  <c r="BF36" i="4"/>
  <c r="BG35" i="4"/>
  <c r="BH34" i="4"/>
  <c r="BF33" i="4"/>
  <c r="BG32" i="4"/>
  <c r="BH92" i="4"/>
  <c r="BI31" i="4"/>
  <c r="BJ30" i="4"/>
  <c r="BK29" i="4"/>
  <c r="BL28" i="4"/>
  <c r="BM27" i="4"/>
  <c r="BB26" i="4"/>
  <c r="BC25" i="4"/>
  <c r="BB24" i="4"/>
  <c r="BD23" i="4"/>
  <c r="BE22" i="4"/>
  <c r="BF91" i="4"/>
  <c r="BG21" i="4"/>
  <c r="BH20" i="4"/>
  <c r="BI19" i="4"/>
  <c r="BJ18" i="4"/>
  <c r="BK17" i="4"/>
  <c r="BL16" i="4"/>
  <c r="BM15" i="4"/>
  <c r="BB14" i="4"/>
  <c r="BC13" i="4"/>
  <c r="BD12" i="4"/>
  <c r="BE11" i="4"/>
  <c r="BF10" i="4"/>
  <c r="BG9" i="4"/>
  <c r="BH8" i="4"/>
  <c r="BI7" i="4"/>
  <c r="BJ6" i="4"/>
  <c r="BK5" i="4"/>
  <c r="BL4" i="4"/>
  <c r="BM90" i="4"/>
  <c r="BM22" i="4"/>
  <c r="BE6" i="4"/>
  <c r="BG4" i="4"/>
  <c r="BH90" i="4"/>
  <c r="BB91" i="4"/>
  <c r="BG89" i="4"/>
  <c r="BG83" i="4"/>
  <c r="BH82" i="4"/>
  <c r="BI81" i="4"/>
  <c r="BJ80" i="4"/>
  <c r="BK79" i="4"/>
  <c r="BL78" i="4"/>
  <c r="BM77" i="4"/>
  <c r="BB76" i="4"/>
  <c r="BC75" i="4"/>
  <c r="BD74" i="4"/>
  <c r="BE73" i="4"/>
  <c r="BF97" i="4"/>
  <c r="BG72" i="4"/>
  <c r="BH71" i="4"/>
  <c r="BI70" i="4"/>
  <c r="BJ69" i="4"/>
  <c r="BK68" i="4"/>
  <c r="BL67" i="4"/>
  <c r="BM66" i="4"/>
  <c r="BB65" i="4"/>
  <c r="BC64" i="4"/>
  <c r="BD63" i="4"/>
  <c r="BE96" i="4"/>
  <c r="BE61" i="4"/>
  <c r="BG60" i="4"/>
  <c r="BH59" i="4"/>
  <c r="BI58" i="4"/>
  <c r="BJ95" i="4"/>
  <c r="BK57" i="4"/>
  <c r="BL56" i="4"/>
  <c r="BM55" i="4"/>
  <c r="BB54" i="4"/>
  <c r="BC53" i="4"/>
  <c r="BD52" i="4"/>
  <c r="BE51" i="4"/>
  <c r="BF50" i="4"/>
  <c r="BG49" i="4"/>
  <c r="BH48" i="4"/>
  <c r="BI47" i="4"/>
  <c r="BJ46" i="4"/>
  <c r="BK45" i="4"/>
  <c r="BL44" i="4"/>
  <c r="BM94" i="4"/>
  <c r="BB43" i="4"/>
  <c r="BC42" i="4"/>
  <c r="BD41" i="4"/>
  <c r="BE40" i="4"/>
  <c r="BF39" i="4"/>
  <c r="BH38" i="4"/>
  <c r="BI93" i="4"/>
  <c r="BG37" i="4"/>
  <c r="BH36" i="4"/>
  <c r="BI35" i="4"/>
  <c r="BJ34" i="4"/>
  <c r="BH33" i="4"/>
  <c r="BI32" i="4"/>
  <c r="BJ92" i="4"/>
  <c r="BK31" i="4"/>
  <c r="BL30" i="4"/>
  <c r="BM29" i="4"/>
  <c r="BB28" i="4"/>
  <c r="BC27" i="4"/>
  <c r="BD26" i="4"/>
  <c r="BE25" i="4"/>
  <c r="BD24" i="4"/>
  <c r="BF23" i="4"/>
  <c r="BG22" i="4"/>
  <c r="BH91" i="4"/>
  <c r="BI21" i="4"/>
  <c r="BJ20" i="4"/>
  <c r="BK19" i="4"/>
  <c r="BL18" i="4"/>
  <c r="BM17" i="4"/>
  <c r="BB16" i="4"/>
  <c r="BC15" i="4"/>
  <c r="BD14" i="4"/>
  <c r="BE13" i="4"/>
  <c r="BF12" i="4"/>
  <c r="BG11" i="4"/>
  <c r="BH10" i="4"/>
  <c r="BI9" i="4"/>
  <c r="BJ8" i="4"/>
  <c r="BK7" i="4"/>
  <c r="BL6" i="4"/>
  <c r="BM5" i="4"/>
  <c r="BB4" i="4"/>
  <c r="BC90" i="4"/>
  <c r="BJ27" i="4"/>
  <c r="BK26" i="4"/>
  <c r="BJ15" i="4"/>
  <c r="BJ14" i="4"/>
  <c r="BJ40" i="4"/>
  <c r="BG74" i="4"/>
  <c r="BE28" i="4"/>
  <c r="BF27" i="4"/>
  <c r="BK91" i="4"/>
  <c r="BL21" i="4"/>
  <c r="BB44" i="4"/>
  <c r="BC94" i="4"/>
  <c r="BD43" i="4"/>
  <c r="BE42" i="4"/>
  <c r="BF41" i="4"/>
  <c r="BG40" i="4"/>
  <c r="BH39" i="4"/>
  <c r="BJ38" i="4"/>
  <c r="BK93" i="4"/>
  <c r="BI37" i="4"/>
  <c r="BJ36" i="4"/>
  <c r="BK35" i="4"/>
  <c r="BL34" i="4"/>
  <c r="BJ33" i="4"/>
  <c r="BK32" i="4"/>
  <c r="BL92" i="4"/>
  <c r="BM31" i="4"/>
  <c r="BB30" i="4"/>
  <c r="BC29" i="4"/>
  <c r="BD28" i="4"/>
  <c r="BE27" i="4"/>
  <c r="BF26" i="4"/>
  <c r="BG25" i="4"/>
  <c r="BF24" i="4"/>
  <c r="BH23" i="4"/>
  <c r="BI22" i="4"/>
  <c r="BJ91" i="4"/>
  <c r="BK21" i="4"/>
  <c r="BL20" i="4"/>
  <c r="BM19" i="4"/>
  <c r="BB18" i="4"/>
  <c r="BC17" i="4"/>
  <c r="BD16" i="4"/>
  <c r="BE15" i="4"/>
  <c r="BF14" i="4"/>
  <c r="BG13" i="4"/>
  <c r="BH12" i="4"/>
  <c r="BI11" i="4"/>
  <c r="BJ10" i="4"/>
  <c r="BK9" i="4"/>
  <c r="BL8" i="4"/>
  <c r="BM7" i="4"/>
  <c r="BB6" i="4"/>
  <c r="BK8" i="4"/>
  <c r="BL7" i="4"/>
  <c r="BM6" i="4"/>
  <c r="BC4" i="4"/>
  <c r="BF89" i="4"/>
  <c r="BF83" i="4"/>
  <c r="BG82" i="4"/>
  <c r="BH81" i="4"/>
  <c r="BI80" i="4"/>
  <c r="BD89" i="4"/>
  <c r="BD83" i="4"/>
  <c r="BE82" i="4"/>
  <c r="BF81" i="4"/>
  <c r="BG80" i="4"/>
  <c r="BH79" i="4"/>
  <c r="BI78" i="4"/>
  <c r="BJ77" i="4"/>
  <c r="BK76" i="4"/>
  <c r="BL75" i="4"/>
  <c r="BM74" i="4"/>
  <c r="BB73" i="4"/>
  <c r="BC97" i="4"/>
  <c r="BD72" i="4"/>
  <c r="BE71" i="4"/>
  <c r="BF70" i="4"/>
  <c r="BG69" i="4"/>
  <c r="BH68" i="4"/>
  <c r="BI67" i="4"/>
  <c r="BJ66" i="4"/>
  <c r="BK65" i="4"/>
  <c r="BL64" i="4"/>
  <c r="BM63" i="4"/>
  <c r="BB96" i="4"/>
  <c r="BB61" i="4"/>
  <c r="BD60" i="4"/>
  <c r="BE59" i="4"/>
  <c r="BF58" i="4"/>
  <c r="BG95" i="4"/>
  <c r="BH57" i="4"/>
  <c r="BI56" i="4"/>
  <c r="BJ55" i="4"/>
  <c r="BK54" i="4"/>
  <c r="BL53" i="4"/>
  <c r="BM52" i="4"/>
  <c r="BB51" i="4"/>
  <c r="BC50" i="4"/>
  <c r="BD49" i="4"/>
  <c r="BE48" i="4"/>
  <c r="BF47" i="4"/>
  <c r="BG46" i="4"/>
  <c r="BH45" i="4"/>
  <c r="BI44" i="4"/>
  <c r="BJ94" i="4"/>
  <c r="BK43" i="4"/>
  <c r="BL42" i="4"/>
  <c r="BM41" i="4"/>
  <c r="BB40" i="4"/>
  <c r="BC39" i="4"/>
  <c r="BE38" i="4"/>
  <c r="BF93" i="4"/>
  <c r="BD37" i="4"/>
  <c r="BE36" i="4"/>
  <c r="BF35" i="4"/>
  <c r="BG34" i="4"/>
  <c r="BE33" i="4"/>
  <c r="BF32" i="4"/>
  <c r="BG92" i="4"/>
  <c r="BH31" i="4"/>
  <c r="BI30" i="4"/>
  <c r="BJ29" i="4"/>
  <c r="BK28" i="4"/>
  <c r="BL27" i="4"/>
  <c r="BM26" i="4"/>
  <c r="BB25" i="4"/>
  <c r="BM24" i="4"/>
  <c r="BC23" i="4"/>
  <c r="BD22" i="4"/>
  <c r="BE91" i="4"/>
  <c r="BF21" i="4"/>
  <c r="BG20" i="4"/>
  <c r="BH19" i="4"/>
  <c r="BI18" i="4"/>
  <c r="BJ17" i="4"/>
  <c r="BK16" i="4"/>
  <c r="BL15" i="4"/>
  <c r="BM14" i="4"/>
  <c r="BB13" i="4"/>
  <c r="BC12" i="4"/>
  <c r="BD11" i="4"/>
  <c r="BE10" i="4"/>
  <c r="BF9" i="4"/>
  <c r="BG8" i="4"/>
  <c r="BH7" i="4"/>
  <c r="BI6" i="4"/>
  <c r="BJ5" i="4"/>
  <c r="BK4" i="4"/>
  <c r="BL90" i="4"/>
  <c r="BG78" i="4"/>
  <c r="BK63" i="4"/>
  <c r="BE46" i="4"/>
  <c r="BF45" i="4"/>
  <c r="BJ42" i="4"/>
  <c r="BK41" i="4"/>
  <c r="BL40" i="4"/>
  <c r="BE34" i="4"/>
  <c r="BE92" i="4"/>
  <c r="BF31" i="4"/>
  <c r="BL25" i="4"/>
  <c r="BK24" i="4"/>
  <c r="BC21" i="4"/>
  <c r="BD20" i="4"/>
  <c r="BE19" i="4"/>
  <c r="BK13" i="4"/>
  <c r="BL12" i="4"/>
  <c r="BE7" i="4"/>
  <c r="BG76" i="4"/>
  <c r="BK97" i="4"/>
  <c r="BJ61" i="4"/>
  <c r="BE44" i="4"/>
  <c r="BF94" i="4"/>
  <c r="BK39" i="4"/>
  <c r="BL37" i="4"/>
  <c r="BE30" i="4"/>
  <c r="BF29" i="4"/>
  <c r="BJ25" i="4"/>
  <c r="BK23" i="4"/>
  <c r="BL22" i="4"/>
  <c r="BE18" i="4"/>
  <c r="BJ13" i="4"/>
  <c r="BK12" i="4"/>
  <c r="BL11" i="4"/>
  <c r="BM32" i="4"/>
  <c r="BB92" i="4"/>
  <c r="BC31" i="4"/>
  <c r="BD30" i="4"/>
  <c r="BE29" i="4"/>
  <c r="BF28" i="4"/>
  <c r="BG27" i="4"/>
  <c r="BH26" i="4"/>
  <c r="BI25" i="4"/>
  <c r="BH24" i="4"/>
  <c r="BJ23" i="4"/>
  <c r="BK22" i="4"/>
  <c r="BL91" i="4"/>
  <c r="BM21" i="4"/>
  <c r="BB20" i="4"/>
  <c r="BE5" i="4"/>
  <c r="BG90" i="4"/>
  <c r="BK71" i="4"/>
  <c r="BE16" i="4"/>
  <c r="BK10" i="4"/>
  <c r="BL9" i="4"/>
  <c r="BC5" i="4"/>
  <c r="BD4" i="4"/>
  <c r="BE90" i="4"/>
  <c r="BH89" i="4"/>
  <c r="BK69" i="4"/>
  <c r="BJ93" i="4"/>
  <c r="BJ79" i="4"/>
  <c r="BK78" i="4"/>
  <c r="BL77" i="4"/>
  <c r="BM76" i="4"/>
  <c r="BB75" i="4"/>
  <c r="BC74" i="4"/>
  <c r="BD73" i="4"/>
  <c r="BE97" i="4"/>
  <c r="BF72" i="4"/>
  <c r="BG71" i="4"/>
  <c r="BH70" i="4"/>
  <c r="BI69" i="4"/>
  <c r="BJ68" i="4"/>
  <c r="BK67" i="4"/>
  <c r="BL66" i="4"/>
  <c r="BM65" i="4"/>
  <c r="BB64" i="4"/>
  <c r="BC63" i="4"/>
  <c r="BD96" i="4"/>
  <c r="BD61" i="4"/>
  <c r="BF60" i="4"/>
  <c r="BG59" i="4"/>
  <c r="BH58" i="4"/>
  <c r="BI95" i="4"/>
  <c r="BJ57" i="4"/>
  <c r="BK56" i="4"/>
  <c r="BL55" i="4"/>
  <c r="BM54" i="4"/>
  <c r="BB53" i="4"/>
  <c r="BE50" i="4"/>
  <c r="BF49" i="4"/>
  <c r="BJ45" i="4"/>
  <c r="BK44" i="4"/>
  <c r="BL94" i="4"/>
  <c r="BE39" i="4"/>
  <c r="BF37" i="4"/>
  <c r="BJ31" i="4"/>
  <c r="BK30" i="4"/>
  <c r="BE23" i="4"/>
  <c r="BJ19" i="4"/>
  <c r="BK18" i="4"/>
  <c r="BL17" i="4"/>
  <c r="BE12" i="4"/>
  <c r="BJ7" i="4"/>
  <c r="BK6" i="4"/>
  <c r="BL5" i="4"/>
  <c r="BH83" i="4"/>
  <c r="BI82" i="4"/>
  <c r="BJ81" i="4"/>
  <c r="BK80" i="4"/>
  <c r="BL79" i="4"/>
  <c r="BM78" i="4"/>
  <c r="BB77" i="4"/>
  <c r="BC76" i="4"/>
  <c r="BD75" i="4"/>
  <c r="BE74" i="4"/>
  <c r="BF73" i="4"/>
  <c r="BG97" i="4"/>
  <c r="BH72" i="4"/>
  <c r="BI71" i="4"/>
  <c r="BJ70" i="4"/>
  <c r="BL68" i="4"/>
  <c r="BM67" i="4"/>
  <c r="BB66" i="4"/>
  <c r="BC65" i="4"/>
  <c r="BD64" i="4"/>
  <c r="BE63" i="4"/>
  <c r="BF96" i="4"/>
  <c r="BF61" i="4"/>
  <c r="BH60" i="4"/>
  <c r="BI59" i="4"/>
  <c r="BJ58" i="4"/>
  <c r="BL57" i="4"/>
  <c r="BM56" i="4"/>
  <c r="BB55" i="4"/>
  <c r="BC54" i="4"/>
  <c r="BD53" i="4"/>
  <c r="BE52" i="4"/>
  <c r="BF51" i="4"/>
  <c r="BG50" i="4"/>
  <c r="BH49" i="4"/>
  <c r="BJ51" i="4"/>
  <c r="BJ22" i="4"/>
  <c r="BC89" i="4"/>
  <c r="BC83" i="4"/>
  <c r="BD82" i="4"/>
  <c r="BE81" i="4"/>
  <c r="BF80" i="4"/>
  <c r="BH78" i="4"/>
  <c r="BI77" i="4"/>
  <c r="BJ76" i="4"/>
  <c r="BK75" i="4"/>
  <c r="BL74" i="4"/>
  <c r="BM73" i="4"/>
  <c r="BB97" i="4"/>
  <c r="BC72" i="4"/>
  <c r="BD71" i="4"/>
  <c r="BE70" i="4"/>
  <c r="BF69" i="4"/>
  <c r="BG68" i="4"/>
  <c r="BH67" i="4"/>
  <c r="BI66" i="4"/>
  <c r="BJ65" i="4"/>
  <c r="BK64" i="4"/>
  <c r="BL63" i="4"/>
  <c r="BM96" i="4"/>
  <c r="BM61" i="4"/>
  <c r="BC60" i="4"/>
  <c r="BD59" i="4"/>
  <c r="BE58" i="4"/>
  <c r="BF95" i="4"/>
  <c r="BG57" i="4"/>
  <c r="BH56" i="4"/>
  <c r="BI55" i="4"/>
  <c r="BB89" i="4"/>
  <c r="BB83" i="4"/>
  <c r="BC82" i="4"/>
  <c r="BD81" i="4"/>
  <c r="BE80" i="4"/>
  <c r="BF79" i="4"/>
  <c r="BH77" i="4"/>
  <c r="BI76" i="4"/>
  <c r="BJ75" i="4"/>
  <c r="BK74" i="4"/>
  <c r="BL73" i="4"/>
  <c r="BM97" i="4"/>
  <c r="BB72" i="4"/>
  <c r="BC71" i="4"/>
  <c r="BD70" i="4"/>
  <c r="BE69" i="4"/>
  <c r="BF68" i="4"/>
  <c r="BG67" i="4"/>
  <c r="BH66" i="4"/>
  <c r="BI65" i="4"/>
  <c r="BJ64" i="4"/>
  <c r="BL96" i="4"/>
  <c r="BL61" i="4"/>
  <c r="BB60" i="4"/>
  <c r="BC59" i="4"/>
  <c r="BD58" i="4"/>
  <c r="BE95" i="4"/>
  <c r="BF57" i="4"/>
  <c r="BG56" i="4"/>
  <c r="BH55" i="4"/>
  <c r="BI54" i="4"/>
  <c r="BJ53" i="4"/>
  <c r="BK52" i="4"/>
  <c r="BL51" i="4"/>
  <c r="BL89" i="4"/>
  <c r="BL83" i="4"/>
  <c r="BM82" i="4"/>
  <c r="BB81" i="4"/>
  <c r="BC80" i="4"/>
  <c r="BD79" i="4"/>
  <c r="BE78" i="4"/>
  <c r="BF77" i="4"/>
  <c r="BH75" i="4"/>
  <c r="BI74" i="4"/>
  <c r="BJ73" i="4"/>
  <c r="BL72" i="4"/>
  <c r="BM71" i="4"/>
  <c r="BB70" i="4"/>
  <c r="BC69" i="4"/>
  <c r="BD68" i="4"/>
  <c r="BE67" i="4"/>
  <c r="BF66" i="4"/>
  <c r="BG65" i="4"/>
  <c r="BH64" i="4"/>
  <c r="BI63" i="4"/>
  <c r="BJ96" i="4"/>
  <c r="BL60" i="4"/>
  <c r="BM59" i="4"/>
  <c r="BB58" i="4"/>
  <c r="BC95" i="4"/>
  <c r="BD57" i="4"/>
  <c r="BE56" i="4"/>
  <c r="BF55" i="4"/>
  <c r="BG54" i="4"/>
  <c r="BH53" i="4"/>
  <c r="BI52" i="4"/>
  <c r="BK50" i="4"/>
  <c r="BL49" i="4"/>
  <c r="BK33" i="4"/>
  <c r="BJ11" i="4"/>
  <c r="BK95" i="4"/>
  <c r="BJ89" i="4"/>
  <c r="BJ83" i="4"/>
  <c r="BK82" i="4"/>
  <c r="BL81" i="4"/>
  <c r="BM80" i="4"/>
  <c r="BB79" i="4"/>
  <c r="BC78" i="4"/>
  <c r="BD77" i="4"/>
  <c r="BE76" i="4"/>
  <c r="BF75" i="4"/>
  <c r="BH73" i="4"/>
  <c r="BI97" i="4"/>
  <c r="BJ72" i="4"/>
  <c r="BL70" i="4"/>
  <c r="BM69" i="4"/>
  <c r="BB68" i="4"/>
  <c r="BC67" i="4"/>
  <c r="BD66" i="4"/>
  <c r="BE65" i="4"/>
  <c r="BF64" i="4"/>
  <c r="BG63" i="4"/>
  <c r="BH96" i="4"/>
  <c r="BH61" i="4"/>
  <c r="BJ60" i="4"/>
  <c r="BK59" i="4"/>
  <c r="BL58" i="4"/>
  <c r="BM95" i="4"/>
  <c r="BB57" i="4"/>
  <c r="BC56" i="4"/>
  <c r="BD55" i="4"/>
  <c r="BE54" i="4"/>
  <c r="BF53" i="4"/>
  <c r="BJ49" i="4"/>
  <c r="BK48" i="4"/>
  <c r="BL47" i="4"/>
  <c r="BE43" i="4"/>
  <c r="BF42" i="4"/>
  <c r="BK38" i="4"/>
  <c r="BL93" i="4"/>
  <c r="BJ37" i="4"/>
  <c r="BK36" i="4"/>
  <c r="BL35" i="4"/>
  <c r="BL32" i="4"/>
  <c r="BL29" i="4"/>
  <c r="BI89" i="4"/>
  <c r="BI83" i="4"/>
  <c r="BJ82" i="4"/>
  <c r="BK81" i="4"/>
  <c r="BL80" i="4"/>
  <c r="BM79" i="4"/>
  <c r="BB78" i="4"/>
  <c r="BC77" i="4"/>
  <c r="BD76" i="4"/>
  <c r="BE75" i="4"/>
  <c r="BF74" i="4"/>
  <c r="BG73" i="4"/>
  <c r="BH97" i="4"/>
  <c r="BI72" i="4"/>
  <c r="BJ71" i="4"/>
  <c r="BK70" i="4"/>
  <c r="BL69" i="4"/>
  <c r="BM68" i="4"/>
  <c r="BB67" i="4"/>
  <c r="BC66" i="4"/>
  <c r="BD65" i="4"/>
  <c r="BE64" i="4"/>
  <c r="BF63" i="4"/>
  <c r="BG96" i="4"/>
  <c r="BG61" i="4"/>
  <c r="BI60" i="4"/>
  <c r="BJ59" i="4"/>
  <c r="BK58" i="4"/>
  <c r="BL95" i="4"/>
  <c r="BM57" i="4"/>
  <c r="BB56" i="4"/>
  <c r="BC55" i="4"/>
  <c r="BD54" i="4"/>
  <c r="BE53" i="4"/>
  <c r="BF52" i="4"/>
  <c r="BG51" i="4"/>
  <c r="BH50" i="4"/>
  <c r="BI49" i="4"/>
  <c r="BJ48" i="4"/>
  <c r="BK47" i="4"/>
  <c r="BL46" i="4"/>
  <c r="BM45" i="4"/>
  <c r="BC52" i="4"/>
  <c r="BD51" i="4"/>
  <c r="BG48" i="4"/>
  <c r="BH47" i="4"/>
  <c r="BI46" i="4"/>
  <c r="BM43" i="4"/>
  <c r="BB42" i="4"/>
  <c r="BC41" i="4"/>
  <c r="BD40" i="4"/>
  <c r="BG38" i="4"/>
  <c r="BH93" i="4"/>
  <c r="BG36" i="4"/>
  <c r="BH35" i="4"/>
  <c r="BI34" i="4"/>
  <c r="BG33" i="4"/>
  <c r="BH32" i="4"/>
  <c r="BI92" i="4"/>
  <c r="BM28" i="4"/>
  <c r="BB27" i="4"/>
  <c r="BC26" i="4"/>
  <c r="BD25" i="4"/>
  <c r="BC24" i="4"/>
  <c r="BF22" i="4"/>
  <c r="BG91" i="4"/>
  <c r="BH21" i="4"/>
  <c r="BI20" i="4"/>
  <c r="BM16" i="4"/>
  <c r="BB15" i="4"/>
  <c r="BC14" i="4"/>
  <c r="BD13" i="4"/>
  <c r="BF11" i="4"/>
  <c r="BG10" i="4"/>
  <c r="BH9" i="4"/>
  <c r="BI8" i="4"/>
  <c r="BM4" i="4"/>
  <c r="BB90" i="4"/>
  <c r="BM50" i="4"/>
  <c r="BB49" i="4"/>
  <c r="BC48" i="4"/>
  <c r="BD47" i="4"/>
  <c r="BG44" i="4"/>
  <c r="BH94" i="4"/>
  <c r="BI43" i="4"/>
  <c r="BM39" i="4"/>
  <c r="BC38" i="4"/>
  <c r="BD93" i="4"/>
  <c r="BB37" i="4"/>
  <c r="BC36" i="4"/>
  <c r="BD35" i="4"/>
  <c r="BC33" i="4"/>
  <c r="BD32" i="4"/>
  <c r="BG30" i="4"/>
  <c r="BH29" i="4"/>
  <c r="BI28" i="4"/>
  <c r="BM23" i="4"/>
  <c r="BB22" i="4"/>
  <c r="BC91" i="4"/>
  <c r="BD21" i="4"/>
  <c r="BF19" i="4"/>
  <c r="BG18" i="4"/>
  <c r="BH17" i="4"/>
  <c r="BI16" i="4"/>
  <c r="BM12" i="4"/>
  <c r="BB11" i="4"/>
  <c r="BC10" i="4"/>
  <c r="BD9" i="4"/>
  <c r="BF7" i="4"/>
  <c r="BG6" i="4"/>
  <c r="BH5" i="4"/>
  <c r="BI4" i="4"/>
  <c r="BF18" i="4"/>
  <c r="BG17" i="4"/>
  <c r="BH16" i="4"/>
  <c r="BI15" i="4"/>
  <c r="BM11" i="4"/>
  <c r="BB10" i="4"/>
  <c r="BC9" i="4"/>
  <c r="BD8" i="4"/>
  <c r="BF6" i="4"/>
  <c r="BG5" i="4"/>
  <c r="BH4" i="4"/>
  <c r="BM48" i="4"/>
  <c r="BB47" i="4"/>
  <c r="BC46" i="4"/>
  <c r="BD45" i="4"/>
  <c r="BG43" i="4"/>
  <c r="BH42" i="4"/>
  <c r="BI41" i="4"/>
  <c r="BM38" i="4"/>
  <c r="BB93" i="4"/>
  <c r="BM36" i="4"/>
  <c r="BB35" i="4"/>
  <c r="BC34" i="4"/>
  <c r="BM33" i="4"/>
  <c r="BB32" i="4"/>
  <c r="BC92" i="4"/>
  <c r="BD31" i="4"/>
  <c r="BG28" i="4"/>
  <c r="BH27" i="4"/>
  <c r="BI26" i="4"/>
  <c r="BI24" i="4"/>
  <c r="BM91" i="4"/>
  <c r="BB21" i="4"/>
  <c r="BC20" i="4"/>
  <c r="BD19" i="4"/>
  <c r="BF17" i="4"/>
  <c r="BG16" i="4"/>
  <c r="BH15" i="4"/>
  <c r="BI14" i="4"/>
  <c r="BM10" i="4"/>
  <c r="BB9" i="4"/>
  <c r="BC8" i="4"/>
  <c r="BD7" i="4"/>
  <c r="BF5" i="4"/>
  <c r="BG52" i="4"/>
  <c r="BH51" i="4"/>
  <c r="BI50" i="4"/>
  <c r="BM46" i="4"/>
  <c r="BB45" i="4"/>
  <c r="BC44" i="4"/>
  <c r="BD94" i="4"/>
  <c r="BG41" i="4"/>
  <c r="BH40" i="4"/>
  <c r="BI39" i="4"/>
  <c r="BM34" i="4"/>
  <c r="BM92" i="4"/>
  <c r="BB31" i="4"/>
  <c r="BC30" i="4"/>
  <c r="BD29" i="4"/>
  <c r="BG26" i="4"/>
  <c r="BH25" i="4"/>
  <c r="BG24" i="4"/>
  <c r="BI23" i="4"/>
  <c r="BM20" i="4"/>
  <c r="BB19" i="4"/>
  <c r="BC18" i="4"/>
  <c r="BD17" i="4"/>
  <c r="BF15" i="4"/>
  <c r="BG14" i="4"/>
  <c r="BH13" i="4"/>
  <c r="BI12" i="4"/>
  <c r="BM8" i="4"/>
  <c r="BB7" i="4"/>
  <c r="BC6" i="4"/>
  <c r="BD5" i="4"/>
  <c r="BF90" i="4"/>
  <c r="G71" i="13"/>
  <c r="C96" i="9"/>
  <c r="Q96" i="9" s="1"/>
  <c r="C95" i="9"/>
  <c r="Q95" i="9" s="1"/>
  <c r="C94" i="9"/>
  <c r="Q94" i="9" s="1"/>
  <c r="C93" i="9"/>
  <c r="Q93" i="9" s="1"/>
  <c r="C92" i="9"/>
  <c r="Q92" i="9" s="1"/>
  <c r="C91" i="9"/>
  <c r="Q91" i="9" s="1"/>
  <c r="C90" i="9"/>
  <c r="Q90" i="9" s="1"/>
  <c r="C89" i="9"/>
  <c r="Q89" i="9" s="1"/>
  <c r="AD84" i="1" l="1"/>
  <c r="AE10" i="12"/>
  <c r="AE3" i="4"/>
  <c r="AE43" i="12"/>
  <c r="AE76" i="12"/>
  <c r="AD85" i="1"/>
  <c r="AE8" i="12"/>
  <c r="AD83" i="1"/>
  <c r="AE66" i="12"/>
  <c r="AA26" i="11"/>
  <c r="AE26" i="14"/>
  <c r="AE27" i="12"/>
  <c r="AF46" i="14"/>
  <c r="AE13" i="14"/>
  <c r="AE72" i="14"/>
  <c r="AE57" i="14"/>
  <c r="AE11" i="14"/>
  <c r="AF23" i="14"/>
  <c r="AE6" i="14"/>
  <c r="AE67" i="12"/>
  <c r="AE66" i="14"/>
  <c r="AE22" i="14"/>
  <c r="AE33" i="14"/>
  <c r="AE18" i="14"/>
  <c r="AE78" i="12"/>
  <c r="AE77" i="14"/>
  <c r="AE41" i="12"/>
  <c r="AE40" i="14"/>
  <c r="AE53" i="14"/>
  <c r="AE28" i="14"/>
  <c r="AF52" i="12"/>
  <c r="AF51" i="14"/>
  <c r="AA7" i="11"/>
  <c r="AE7" i="14"/>
  <c r="AA8" i="11"/>
  <c r="AE8" i="14"/>
  <c r="AE9" i="12"/>
  <c r="AA52" i="11"/>
  <c r="AE52" i="14"/>
  <c r="AE53" i="12"/>
  <c r="AE61" i="14"/>
  <c r="AE36" i="14"/>
  <c r="AE60" i="14"/>
  <c r="AE23" i="14"/>
  <c r="AA35" i="11"/>
  <c r="AE35" i="14"/>
  <c r="AE36" i="12"/>
  <c r="AA25" i="11"/>
  <c r="AE25" i="14"/>
  <c r="AE26" i="12"/>
  <c r="AA5" i="11"/>
  <c r="AE5" i="14"/>
  <c r="AE6" i="12"/>
  <c r="AA19" i="11"/>
  <c r="AE19" i="14"/>
  <c r="AA80" i="11"/>
  <c r="AE80" i="14"/>
  <c r="AA44" i="11"/>
  <c r="AE44" i="14"/>
  <c r="AE45" i="12"/>
  <c r="AA45" i="11"/>
  <c r="AE45" i="14"/>
  <c r="AE46" i="12"/>
  <c r="AE46" i="14"/>
  <c r="AE47" i="12"/>
  <c r="AA17" i="11"/>
  <c r="AE17" i="14"/>
  <c r="AE18" i="12"/>
  <c r="AA37" i="11"/>
  <c r="AE37" i="14"/>
  <c r="AE38" i="12"/>
  <c r="AA29" i="11"/>
  <c r="AE29" i="14"/>
  <c r="AA10" i="11"/>
  <c r="AE10" i="14"/>
  <c r="AE11" i="12"/>
  <c r="AA12" i="11"/>
  <c r="AE12" i="14"/>
  <c r="AA56" i="11"/>
  <c r="AE56" i="14"/>
  <c r="AA27" i="11"/>
  <c r="AE27" i="14"/>
  <c r="AE28" i="12"/>
  <c r="AA68" i="11"/>
  <c r="AE68" i="14"/>
  <c r="AE69" i="12"/>
  <c r="AA67" i="11"/>
  <c r="AE67" i="14"/>
  <c r="AE68" i="12"/>
  <c r="AA48" i="11"/>
  <c r="AE48" i="14"/>
  <c r="AE49" i="12"/>
  <c r="AA38" i="11"/>
  <c r="AE38" i="14"/>
  <c r="AA21" i="11"/>
  <c r="AE21" i="14"/>
  <c r="AA2" i="11"/>
  <c r="AE2" i="14"/>
  <c r="AE3" i="1"/>
  <c r="AE3" i="7"/>
  <c r="AA47" i="11"/>
  <c r="AE47" i="14"/>
  <c r="AE48" i="12"/>
  <c r="AA4" i="11"/>
  <c r="AE4" i="14"/>
  <c r="AE5" i="12"/>
  <c r="AA78" i="11"/>
  <c r="AE78" i="14"/>
  <c r="AA59" i="11"/>
  <c r="AE59" i="14"/>
  <c r="AE60" i="12"/>
  <c r="AA49" i="11"/>
  <c r="AE49" i="14"/>
  <c r="AA31" i="11"/>
  <c r="AE31" i="14"/>
  <c r="AE32" i="12"/>
  <c r="AA79" i="11"/>
  <c r="AE79" i="14"/>
  <c r="AE80" i="12"/>
  <c r="AA14" i="11"/>
  <c r="AE14" i="14"/>
  <c r="AE15" i="12"/>
  <c r="AA3" i="11"/>
  <c r="AE3" i="14"/>
  <c r="AE4" i="12"/>
  <c r="AA58" i="11"/>
  <c r="AE58" i="14"/>
  <c r="AE59" i="12"/>
  <c r="AA81" i="11"/>
  <c r="AE81" i="14"/>
  <c r="AE82" i="12"/>
  <c r="AA16" i="11"/>
  <c r="AE16" i="14"/>
  <c r="AE17" i="12"/>
  <c r="AA41" i="11"/>
  <c r="AE41" i="14"/>
  <c r="AE42" i="12"/>
  <c r="AE3" i="12"/>
  <c r="AA24" i="11"/>
  <c r="AE24" i="14"/>
  <c r="AE25" i="12"/>
  <c r="AA15" i="11"/>
  <c r="AE15" i="14"/>
  <c r="AE16" i="12"/>
  <c r="AA73" i="11"/>
  <c r="AE73" i="14"/>
  <c r="AA43" i="11"/>
  <c r="AE43" i="14"/>
  <c r="AA63" i="11"/>
  <c r="AE63" i="14"/>
  <c r="AA55" i="11"/>
  <c r="AE55" i="14"/>
  <c r="AA65" i="11"/>
  <c r="AE65" i="14"/>
  <c r="AE51" i="14"/>
  <c r="AA69" i="11"/>
  <c r="AE69" i="14"/>
  <c r="AA39" i="11"/>
  <c r="AE39" i="14"/>
  <c r="AE40" i="12"/>
  <c r="AA9" i="11"/>
  <c r="AE9" i="14"/>
  <c r="AA32" i="11"/>
  <c r="AE32" i="14"/>
  <c r="AA74" i="11"/>
  <c r="AE74" i="14"/>
  <c r="AA64" i="11"/>
  <c r="AE64" i="14"/>
  <c r="AA76" i="11"/>
  <c r="AE76" i="14"/>
  <c r="AA71" i="11"/>
  <c r="AE71" i="14"/>
  <c r="AA50" i="11"/>
  <c r="AE50" i="14"/>
  <c r="AE51" i="12"/>
  <c r="AA20" i="11"/>
  <c r="AE20" i="14"/>
  <c r="AA42" i="11"/>
  <c r="AE42" i="14"/>
  <c r="AA34" i="11"/>
  <c r="AE34" i="14"/>
  <c r="AA75" i="11"/>
  <c r="AE75" i="14"/>
  <c r="AA62" i="11"/>
  <c r="AE62" i="14"/>
  <c r="AE71" i="12"/>
  <c r="AA70" i="11"/>
  <c r="AE70" i="14"/>
  <c r="AA30" i="11"/>
  <c r="AE30" i="14"/>
  <c r="AA54" i="11"/>
  <c r="AE54" i="14"/>
  <c r="AD84" i="12"/>
  <c r="AD83" i="12"/>
  <c r="AD85" i="12"/>
  <c r="J86" i="13"/>
  <c r="J85" i="13"/>
  <c r="H86" i="13"/>
  <c r="H85" i="13"/>
  <c r="G85" i="13"/>
  <c r="G86" i="13"/>
  <c r="AC72" i="8"/>
  <c r="X83" i="8"/>
  <c r="AD72" i="8"/>
  <c r="X84" i="8"/>
  <c r="AE72" i="8"/>
  <c r="X85" i="8"/>
  <c r="AD83" i="7"/>
  <c r="AD84" i="7"/>
  <c r="AD85" i="7"/>
  <c r="Q85" i="6"/>
  <c r="Q84" i="6"/>
  <c r="Q83" i="6"/>
  <c r="AD85" i="4"/>
  <c r="H83" i="13"/>
  <c r="H82" i="13"/>
  <c r="H84" i="13"/>
  <c r="G82" i="13"/>
  <c r="G83" i="13"/>
  <c r="G84" i="13"/>
  <c r="J82" i="13"/>
  <c r="J83" i="13"/>
  <c r="J84" i="13"/>
  <c r="AE12" i="12"/>
  <c r="AE14" i="12"/>
  <c r="AE7" i="12"/>
  <c r="AE23" i="12"/>
  <c r="AE54" i="12"/>
  <c r="AB46" i="11"/>
  <c r="AF47" i="12"/>
  <c r="AA33" i="11"/>
  <c r="AE34" i="12"/>
  <c r="AA40" i="11"/>
  <c r="AA57" i="11"/>
  <c r="AA53" i="11"/>
  <c r="AB51" i="11"/>
  <c r="AE19" i="12"/>
  <c r="AA6" i="11"/>
  <c r="AA66" i="11"/>
  <c r="AA11" i="11"/>
  <c r="AA61" i="11"/>
  <c r="AE62" i="12"/>
  <c r="AA60" i="11"/>
  <c r="AA18" i="11"/>
  <c r="AA77" i="11"/>
  <c r="AE37" i="12"/>
  <c r="AA22" i="11"/>
  <c r="AE29" i="12"/>
  <c r="AA72" i="11"/>
  <c r="AE61" i="12"/>
  <c r="AE73" i="12"/>
  <c r="AA28" i="11"/>
  <c r="AA13" i="11"/>
  <c r="AA36" i="11"/>
  <c r="AE58" i="12"/>
  <c r="AB23" i="11"/>
  <c r="AD84" i="4"/>
  <c r="AD83" i="4"/>
  <c r="AE88" i="4"/>
  <c r="AF88" i="4"/>
  <c r="AG88" i="4"/>
  <c r="AJ88" i="4"/>
  <c r="AL88" i="4"/>
  <c r="AH88" i="4"/>
  <c r="AI88" i="4"/>
  <c r="AI86" i="11"/>
  <c r="AK88" i="4"/>
  <c r="X96" i="8"/>
  <c r="AE84" i="4" l="1"/>
  <c r="AF33" i="14"/>
  <c r="AF72" i="14"/>
  <c r="AG51" i="14"/>
  <c r="AB34" i="11"/>
  <c r="AF34" i="14"/>
  <c r="AF35" i="12"/>
  <c r="AB73" i="11"/>
  <c r="AF73" i="14"/>
  <c r="AF74" i="12"/>
  <c r="AE83" i="4"/>
  <c r="AF60" i="14"/>
  <c r="AB71" i="11"/>
  <c r="AF71" i="14"/>
  <c r="AF72" i="12"/>
  <c r="AB32" i="11"/>
  <c r="AF32" i="14"/>
  <c r="AF33" i="12"/>
  <c r="AB15" i="11"/>
  <c r="AF15" i="14"/>
  <c r="AF16" i="12"/>
  <c r="AB31" i="11"/>
  <c r="AF31" i="14"/>
  <c r="AF32" i="12"/>
  <c r="AB56" i="11"/>
  <c r="AF56" i="14"/>
  <c r="AF57" i="12"/>
  <c r="AB17" i="11"/>
  <c r="AF17" i="14"/>
  <c r="AF18" i="12"/>
  <c r="AB69" i="11"/>
  <c r="AF69" i="14"/>
  <c r="AF70" i="12"/>
  <c r="AB65" i="11"/>
  <c r="AF65" i="14"/>
  <c r="AF66" i="12"/>
  <c r="AB41" i="11"/>
  <c r="AF41" i="14"/>
  <c r="AF42" i="12"/>
  <c r="AE83" i="1"/>
  <c r="AE84" i="1"/>
  <c r="AE85" i="1"/>
  <c r="AB67" i="11"/>
  <c r="AF67" i="14"/>
  <c r="AF68" i="12"/>
  <c r="AB19" i="11"/>
  <c r="AF19" i="14"/>
  <c r="AF20" i="12"/>
  <c r="AB35" i="11"/>
  <c r="AF35" i="14"/>
  <c r="AF36" i="12"/>
  <c r="AE85" i="4"/>
  <c r="AB62" i="11"/>
  <c r="AF62" i="14"/>
  <c r="AF63" i="12"/>
  <c r="AB63" i="11"/>
  <c r="AF63" i="14"/>
  <c r="AF64" i="12"/>
  <c r="AB81" i="11"/>
  <c r="AF81" i="14"/>
  <c r="AF82" i="12"/>
  <c r="AB5" i="11"/>
  <c r="AF5" i="14"/>
  <c r="AF6" i="12"/>
  <c r="AF22" i="14"/>
  <c r="AF61" i="14"/>
  <c r="AF53" i="14"/>
  <c r="AB30" i="11"/>
  <c r="AF30" i="14"/>
  <c r="AF31" i="12"/>
  <c r="AB9" i="11"/>
  <c r="AF9" i="14"/>
  <c r="AF10" i="12"/>
  <c r="AB49" i="11"/>
  <c r="AF49" i="14"/>
  <c r="AF50" i="12"/>
  <c r="AB78" i="11"/>
  <c r="AF78" i="14"/>
  <c r="AF79" i="12"/>
  <c r="AB2" i="11"/>
  <c r="AF2" i="14"/>
  <c r="AF3" i="7"/>
  <c r="AF3" i="1"/>
  <c r="AF3" i="12"/>
  <c r="S3" i="6"/>
  <c r="AF3" i="4"/>
  <c r="AB20" i="11"/>
  <c r="AF20" i="14"/>
  <c r="AF21" i="12"/>
  <c r="AF13" i="14"/>
  <c r="AB3" i="11"/>
  <c r="AF3" i="14"/>
  <c r="AF4" i="12"/>
  <c r="AB12" i="11"/>
  <c r="AF12" i="14"/>
  <c r="AF13" i="12"/>
  <c r="AB29" i="11"/>
  <c r="AF29" i="14"/>
  <c r="AF30" i="12"/>
  <c r="AB44" i="11"/>
  <c r="AF44" i="14"/>
  <c r="AF45" i="12"/>
  <c r="AB8" i="11"/>
  <c r="AF8" i="14"/>
  <c r="AF9" i="12"/>
  <c r="AF11" i="14"/>
  <c r="AF57" i="14"/>
  <c r="AB50" i="11"/>
  <c r="AF50" i="14"/>
  <c r="AF51" i="12"/>
  <c r="AB24" i="11"/>
  <c r="AF24" i="14"/>
  <c r="AF25" i="12"/>
  <c r="AB79" i="11"/>
  <c r="AF79" i="14"/>
  <c r="AF80" i="12"/>
  <c r="AB27" i="11"/>
  <c r="AF27" i="14"/>
  <c r="AF28" i="12"/>
  <c r="AF77" i="14"/>
  <c r="AB76" i="11"/>
  <c r="AF76" i="14"/>
  <c r="AF77" i="12"/>
  <c r="AB74" i="11"/>
  <c r="AF74" i="14"/>
  <c r="AF75" i="12"/>
  <c r="AB55" i="11"/>
  <c r="AF55" i="14"/>
  <c r="AF56" i="12"/>
  <c r="AB16" i="11"/>
  <c r="AF16" i="14"/>
  <c r="AF17" i="12"/>
  <c r="AB48" i="11"/>
  <c r="AF48" i="14"/>
  <c r="AF49" i="12"/>
  <c r="AG23" i="14"/>
  <c r="AF28" i="14"/>
  <c r="AF66" i="14"/>
  <c r="AF40" i="14"/>
  <c r="AB70" i="11"/>
  <c r="AF70" i="14"/>
  <c r="AF71" i="12"/>
  <c r="AB26" i="11"/>
  <c r="AF26" i="14"/>
  <c r="AF27" i="12"/>
  <c r="AB10" i="11"/>
  <c r="AF10" i="14"/>
  <c r="AF11" i="12"/>
  <c r="AB42" i="11"/>
  <c r="AF42" i="14"/>
  <c r="AF43" i="12"/>
  <c r="AB39" i="11"/>
  <c r="AF39" i="14"/>
  <c r="AF40" i="12"/>
  <c r="AB43" i="11"/>
  <c r="AF43" i="14"/>
  <c r="AF44" i="12"/>
  <c r="AB21" i="11"/>
  <c r="AF21" i="14"/>
  <c r="AF22" i="12"/>
  <c r="AB68" i="11"/>
  <c r="AF68" i="14"/>
  <c r="AF69" i="12"/>
  <c r="AB25" i="11"/>
  <c r="AF25" i="14"/>
  <c r="AF26" i="12"/>
  <c r="AB7" i="11"/>
  <c r="AF7" i="14"/>
  <c r="AF8" i="12"/>
  <c r="AF18" i="14"/>
  <c r="AF6" i="14"/>
  <c r="AG46" i="14"/>
  <c r="AB75" i="11"/>
  <c r="AF75" i="14"/>
  <c r="AF76" i="12"/>
  <c r="AB58" i="11"/>
  <c r="AF58" i="14"/>
  <c r="AF59" i="12"/>
  <c r="AB59" i="11"/>
  <c r="AF59" i="14"/>
  <c r="AF60" i="12"/>
  <c r="AB4" i="11"/>
  <c r="AF4" i="14"/>
  <c r="AF5" i="12"/>
  <c r="AB47" i="11"/>
  <c r="AF47" i="14"/>
  <c r="AF48" i="12"/>
  <c r="AB80" i="11"/>
  <c r="AF80" i="14"/>
  <c r="AF81" i="12"/>
  <c r="AB38" i="11"/>
  <c r="AF38" i="14"/>
  <c r="AF39" i="12"/>
  <c r="AF36" i="14"/>
  <c r="AB54" i="11"/>
  <c r="AF54" i="14"/>
  <c r="AF55" i="12"/>
  <c r="AB64" i="11"/>
  <c r="AF64" i="14"/>
  <c r="AF65" i="12"/>
  <c r="AB14" i="11"/>
  <c r="AF14" i="14"/>
  <c r="AF15" i="12"/>
  <c r="AB37" i="11"/>
  <c r="AF37" i="14"/>
  <c r="AF38" i="12"/>
  <c r="AB45" i="11"/>
  <c r="AF45" i="14"/>
  <c r="AF46" i="12"/>
  <c r="AB52" i="11"/>
  <c r="AF52" i="14"/>
  <c r="AF53" i="12"/>
  <c r="AE85" i="12"/>
  <c r="AE84" i="12"/>
  <c r="AE83" i="12"/>
  <c r="AE83" i="7"/>
  <c r="AE84" i="7"/>
  <c r="AE85" i="7"/>
  <c r="R84" i="6"/>
  <c r="R83" i="6"/>
  <c r="R85" i="6"/>
  <c r="AB66" i="11"/>
  <c r="AF67" i="12"/>
  <c r="AB40" i="11"/>
  <c r="AF41" i="12"/>
  <c r="AB6" i="11"/>
  <c r="AF7" i="12"/>
  <c r="AB72" i="11"/>
  <c r="AF73" i="12"/>
  <c r="AB60" i="11"/>
  <c r="AF61" i="12"/>
  <c r="AB13" i="11"/>
  <c r="AF14" i="12"/>
  <c r="AC23" i="11"/>
  <c r="AG24" i="12"/>
  <c r="AC51" i="11"/>
  <c r="AG52" i="12"/>
  <c r="AB22" i="11"/>
  <c r="AF23" i="12"/>
  <c r="AB28" i="11"/>
  <c r="AF29" i="12"/>
  <c r="AC46" i="11"/>
  <c r="AG47" i="12"/>
  <c r="AB18" i="11"/>
  <c r="AF19" i="12"/>
  <c r="AB61" i="11"/>
  <c r="AF62" i="12"/>
  <c r="AB53" i="11"/>
  <c r="AF54" i="12"/>
  <c r="AB33" i="11"/>
  <c r="AF34" i="12"/>
  <c r="AB77" i="11"/>
  <c r="AF78" i="12"/>
  <c r="AB36" i="11"/>
  <c r="AF37" i="12"/>
  <c r="AB11" i="11"/>
  <c r="AF12" i="12"/>
  <c r="AB57" i="11"/>
  <c r="AF58" i="12"/>
  <c r="AJ86" i="11"/>
  <c r="AN88" i="4"/>
  <c r="AC47" i="11" l="1"/>
  <c r="AG47" i="14"/>
  <c r="AG48" i="12"/>
  <c r="AC75" i="11"/>
  <c r="AG75" i="14"/>
  <c r="AG76" i="12"/>
  <c r="AC68" i="11"/>
  <c r="AG68" i="14"/>
  <c r="AG69" i="12"/>
  <c r="AC42" i="11"/>
  <c r="AG42" i="14"/>
  <c r="AG43" i="12"/>
  <c r="AC2" i="11"/>
  <c r="AG2" i="14"/>
  <c r="AG3" i="12"/>
  <c r="AG3" i="7"/>
  <c r="AG3" i="1"/>
  <c r="AG3" i="4"/>
  <c r="T3" i="6"/>
  <c r="AC71" i="11"/>
  <c r="AG71" i="14"/>
  <c r="AG72" i="12"/>
  <c r="AC39" i="11"/>
  <c r="AG39" i="14"/>
  <c r="AG40" i="12"/>
  <c r="AG60" i="14"/>
  <c r="AC38" i="11"/>
  <c r="AG38" i="14"/>
  <c r="AG39" i="12"/>
  <c r="AC49" i="11"/>
  <c r="AG49" i="14"/>
  <c r="AG50" i="12"/>
  <c r="AC63" i="11"/>
  <c r="AG63" i="14"/>
  <c r="AG64" i="12"/>
  <c r="AC73" i="11"/>
  <c r="AG73" i="14"/>
  <c r="AG74" i="12"/>
  <c r="AH51" i="14"/>
  <c r="AC74" i="11"/>
  <c r="AG74" i="14"/>
  <c r="AG75" i="12"/>
  <c r="AC35" i="11"/>
  <c r="AG35" i="14"/>
  <c r="AG36" i="12"/>
  <c r="AC31" i="11"/>
  <c r="AG31" i="14"/>
  <c r="AG32" i="12"/>
  <c r="AG36" i="14"/>
  <c r="AG40" i="14"/>
  <c r="AC54" i="11"/>
  <c r="AG54" i="14"/>
  <c r="AG55" i="12"/>
  <c r="AC27" i="11"/>
  <c r="AG27" i="14"/>
  <c r="AG28" i="12"/>
  <c r="AC50" i="11"/>
  <c r="AG50" i="14"/>
  <c r="AG51" i="12"/>
  <c r="AC8" i="11"/>
  <c r="AG8" i="14"/>
  <c r="AG9" i="12"/>
  <c r="AC44" i="11"/>
  <c r="AG44" i="14"/>
  <c r="AG45" i="12"/>
  <c r="AC69" i="11"/>
  <c r="AG69" i="14"/>
  <c r="AG70" i="12"/>
  <c r="AC56" i="11"/>
  <c r="AG56" i="14"/>
  <c r="AG57" i="12"/>
  <c r="AC21" i="11"/>
  <c r="AG21" i="14"/>
  <c r="AG22" i="12"/>
  <c r="AH46" i="14"/>
  <c r="AC59" i="11"/>
  <c r="AG59" i="14"/>
  <c r="AG60" i="12"/>
  <c r="AC25" i="11"/>
  <c r="AG25" i="14"/>
  <c r="AG26" i="12"/>
  <c r="AC16" i="11"/>
  <c r="AG16" i="14"/>
  <c r="AG17" i="12"/>
  <c r="AC9" i="11"/>
  <c r="AG9" i="14"/>
  <c r="AG10" i="12"/>
  <c r="AC62" i="11"/>
  <c r="AG62" i="14"/>
  <c r="AG63" i="12"/>
  <c r="AC32" i="11"/>
  <c r="AG32" i="14"/>
  <c r="AG33" i="12"/>
  <c r="AC45" i="11"/>
  <c r="AG45" i="14"/>
  <c r="AG46" i="12"/>
  <c r="AG53" i="14"/>
  <c r="AG57" i="14"/>
  <c r="AG77" i="14"/>
  <c r="AG61" i="14"/>
  <c r="AG28" i="14"/>
  <c r="AH23" i="14"/>
  <c r="AG72" i="14"/>
  <c r="AG66" i="14"/>
  <c r="AC80" i="11"/>
  <c r="AG80" i="14"/>
  <c r="AG81" i="12"/>
  <c r="AC7" i="11"/>
  <c r="AG7" i="14"/>
  <c r="AG8" i="12"/>
  <c r="AC43" i="11"/>
  <c r="AG43" i="14"/>
  <c r="AG44" i="12"/>
  <c r="AC12" i="11"/>
  <c r="AG12" i="14"/>
  <c r="AG13" i="12"/>
  <c r="AC20" i="11"/>
  <c r="AG20" i="14"/>
  <c r="AG21" i="12"/>
  <c r="AF85" i="4"/>
  <c r="AC15" i="11"/>
  <c r="AG15" i="14"/>
  <c r="AG16" i="12"/>
  <c r="AC52" i="11"/>
  <c r="AG52" i="14"/>
  <c r="AG53" i="12"/>
  <c r="AC14" i="11"/>
  <c r="AG14" i="14"/>
  <c r="AG15" i="12"/>
  <c r="AC4" i="11"/>
  <c r="AG4" i="14"/>
  <c r="AG5" i="12"/>
  <c r="AC70" i="11"/>
  <c r="AG70" i="14"/>
  <c r="AG71" i="12"/>
  <c r="AC79" i="11"/>
  <c r="AG79" i="14"/>
  <c r="AG80" i="12"/>
  <c r="AC78" i="11"/>
  <c r="AG78" i="14"/>
  <c r="AG79" i="12"/>
  <c r="AC81" i="11"/>
  <c r="AG81" i="14"/>
  <c r="AG82" i="12"/>
  <c r="AC37" i="11"/>
  <c r="AG37" i="14"/>
  <c r="AG38" i="12"/>
  <c r="AC55" i="11"/>
  <c r="AG55" i="14"/>
  <c r="AG56" i="12"/>
  <c r="AC30" i="11"/>
  <c r="AG30" i="14"/>
  <c r="AG31" i="12"/>
  <c r="AC67" i="11"/>
  <c r="AG67" i="14"/>
  <c r="AG68" i="12"/>
  <c r="AC64" i="11"/>
  <c r="AG64" i="14"/>
  <c r="AG65" i="12"/>
  <c r="AC58" i="11"/>
  <c r="AG58" i="14"/>
  <c r="AG59" i="12"/>
  <c r="AC3" i="11"/>
  <c r="AG3" i="14"/>
  <c r="AG4" i="12"/>
  <c r="AF85" i="1"/>
  <c r="AF83" i="1"/>
  <c r="AF84" i="1"/>
  <c r="AC5" i="11"/>
  <c r="AG5" i="14"/>
  <c r="AG6" i="12"/>
  <c r="AC65" i="11"/>
  <c r="AG65" i="14"/>
  <c r="AG66" i="12"/>
  <c r="AC17" i="11"/>
  <c r="AG17" i="14"/>
  <c r="AG18" i="12"/>
  <c r="AC34" i="11"/>
  <c r="AG34" i="14"/>
  <c r="AG35" i="12"/>
  <c r="AC10" i="11"/>
  <c r="AG10" i="14"/>
  <c r="AG11" i="12"/>
  <c r="AC29" i="11"/>
  <c r="AG29" i="14"/>
  <c r="AG30" i="12"/>
  <c r="AG11" i="14"/>
  <c r="AG33" i="14"/>
  <c r="AG18" i="14"/>
  <c r="AG22" i="14"/>
  <c r="AG13" i="14"/>
  <c r="AG6" i="14"/>
  <c r="AC26" i="11"/>
  <c r="AG26" i="14"/>
  <c r="AG27" i="12"/>
  <c r="AC48" i="11"/>
  <c r="AG48" i="14"/>
  <c r="AG49" i="12"/>
  <c r="AC76" i="11"/>
  <c r="AG76" i="14"/>
  <c r="AG77" i="12"/>
  <c r="AC24" i="11"/>
  <c r="AG24" i="14"/>
  <c r="AG25" i="12"/>
  <c r="AC19" i="11"/>
  <c r="AG19" i="14"/>
  <c r="AG20" i="12"/>
  <c r="AC41" i="11"/>
  <c r="AG41" i="14"/>
  <c r="AG42" i="12"/>
  <c r="AF85" i="12"/>
  <c r="AF84" i="12"/>
  <c r="AF83" i="12"/>
  <c r="AF85" i="7"/>
  <c r="AF83" i="7"/>
  <c r="AF84" i="7"/>
  <c r="S85" i="6"/>
  <c r="S84" i="6"/>
  <c r="S83" i="6"/>
  <c r="AD23" i="11"/>
  <c r="AH24" i="12"/>
  <c r="AF84" i="4"/>
  <c r="AF83" i="4"/>
  <c r="AC66" i="11"/>
  <c r="AG67" i="12"/>
  <c r="AC36" i="11"/>
  <c r="AG37" i="12"/>
  <c r="AC61" i="11"/>
  <c r="AG62" i="12"/>
  <c r="AD51" i="11"/>
  <c r="AH52" i="12"/>
  <c r="AC28" i="11"/>
  <c r="AG29" i="12"/>
  <c r="AC22" i="11"/>
  <c r="AG23" i="12"/>
  <c r="AC60" i="11"/>
  <c r="AG61" i="12"/>
  <c r="AC18" i="11"/>
  <c r="AG19" i="12"/>
  <c r="AC72" i="11"/>
  <c r="AG73" i="12"/>
  <c r="AC33" i="11"/>
  <c r="AG34" i="12"/>
  <c r="AC6" i="11"/>
  <c r="AG7" i="12"/>
  <c r="AD46" i="11"/>
  <c r="AH47" i="12"/>
  <c r="AC40" i="11"/>
  <c r="AG41" i="12"/>
  <c r="AC57" i="11"/>
  <c r="AG58" i="12"/>
  <c r="AC53" i="11"/>
  <c r="AG54" i="12"/>
  <c r="AC11" i="11"/>
  <c r="AG12" i="12"/>
  <c r="AC77" i="11"/>
  <c r="AG78" i="12"/>
  <c r="AC13" i="11"/>
  <c r="AG14" i="12"/>
  <c r="AO88" i="4"/>
  <c r="AD52" i="11" l="1"/>
  <c r="AH52" i="14"/>
  <c r="AH53" i="12"/>
  <c r="AH13" i="14"/>
  <c r="AH22" i="14"/>
  <c r="AD41" i="11"/>
  <c r="AH41" i="14"/>
  <c r="AH42" i="12"/>
  <c r="AH11" i="14"/>
  <c r="AH40" i="14"/>
  <c r="AH33" i="14"/>
  <c r="AH60" i="14"/>
  <c r="AI51" i="14"/>
  <c r="AD26" i="11"/>
  <c r="AH26" i="14"/>
  <c r="AH27" i="12"/>
  <c r="AD17" i="11"/>
  <c r="AH17" i="14"/>
  <c r="AH18" i="12"/>
  <c r="AD67" i="11"/>
  <c r="AH67" i="14"/>
  <c r="AH68" i="12"/>
  <c r="AD80" i="11"/>
  <c r="AH80" i="14"/>
  <c r="AH81" i="12"/>
  <c r="AD49" i="11"/>
  <c r="AH49" i="14"/>
  <c r="AH50" i="12"/>
  <c r="AD59" i="11"/>
  <c r="AH59" i="14"/>
  <c r="AH60" i="12"/>
  <c r="AD27" i="11"/>
  <c r="AH27" i="14"/>
  <c r="AH28" i="12"/>
  <c r="AH53" i="14"/>
  <c r="AH61" i="14"/>
  <c r="AD48" i="11"/>
  <c r="AH48" i="14"/>
  <c r="AH49" i="12"/>
  <c r="AD74" i="11"/>
  <c r="AH74" i="14"/>
  <c r="AH75" i="12"/>
  <c r="AD76" i="11"/>
  <c r="AH76" i="14"/>
  <c r="AH77" i="12"/>
  <c r="AD29" i="11"/>
  <c r="AH29" i="14"/>
  <c r="AH30" i="12"/>
  <c r="AI23" i="14"/>
  <c r="AD24" i="11"/>
  <c r="AH24" i="14"/>
  <c r="AH25" i="12"/>
  <c r="AD30" i="11"/>
  <c r="AH30" i="14"/>
  <c r="AH31" i="12"/>
  <c r="AD25" i="11"/>
  <c r="AH25" i="14"/>
  <c r="AH26" i="12"/>
  <c r="AD34" i="11"/>
  <c r="AH34" i="14"/>
  <c r="AH35" i="12"/>
  <c r="AD55" i="11"/>
  <c r="AH55" i="14"/>
  <c r="AH56" i="12"/>
  <c r="AD81" i="11"/>
  <c r="AH81" i="14"/>
  <c r="AH82" i="12"/>
  <c r="AD14" i="11"/>
  <c r="AH14" i="14"/>
  <c r="AH15" i="12"/>
  <c r="AD63" i="11"/>
  <c r="AH63" i="14"/>
  <c r="AH64" i="12"/>
  <c r="AD38" i="11"/>
  <c r="AH38" i="14"/>
  <c r="AH39" i="12"/>
  <c r="AH77" i="14"/>
  <c r="AH57" i="14"/>
  <c r="AH6" i="14"/>
  <c r="AH18" i="14"/>
  <c r="AH28" i="14"/>
  <c r="AH36" i="14"/>
  <c r="AH72" i="14"/>
  <c r="AD62" i="11"/>
  <c r="AH62" i="14"/>
  <c r="AH63" i="12"/>
  <c r="AD16" i="11"/>
  <c r="AH16" i="14"/>
  <c r="AH17" i="12"/>
  <c r="AD65" i="11"/>
  <c r="AH65" i="14"/>
  <c r="AH66" i="12"/>
  <c r="AD3" i="11"/>
  <c r="AH3" i="14"/>
  <c r="AH4" i="12"/>
  <c r="AD58" i="11"/>
  <c r="AH58" i="14"/>
  <c r="AH59" i="12"/>
  <c r="AI46" i="14"/>
  <c r="AD19" i="11"/>
  <c r="AH19" i="14"/>
  <c r="AH20" i="12"/>
  <c r="AH66" i="14"/>
  <c r="AD10" i="11"/>
  <c r="AH10" i="14"/>
  <c r="AH11" i="12"/>
  <c r="AD4" i="11"/>
  <c r="AH4" i="14"/>
  <c r="AH5" i="12"/>
  <c r="AD32" i="11"/>
  <c r="AH32" i="14"/>
  <c r="AH33" i="12"/>
  <c r="AD69" i="11"/>
  <c r="AH69" i="14"/>
  <c r="AH70" i="12"/>
  <c r="AD50" i="11"/>
  <c r="AH50" i="14"/>
  <c r="AH51" i="12"/>
  <c r="AD35" i="11"/>
  <c r="AH35" i="14"/>
  <c r="AH36" i="12"/>
  <c r="AD54" i="11"/>
  <c r="AH54" i="14"/>
  <c r="AH55" i="12"/>
  <c r="AD39" i="11"/>
  <c r="AH39" i="14"/>
  <c r="AH40" i="12"/>
  <c r="AD2" i="11"/>
  <c r="AH2" i="14"/>
  <c r="AH3" i="7"/>
  <c r="AH3" i="12"/>
  <c r="AH3" i="1"/>
  <c r="AH3" i="4"/>
  <c r="U3" i="6"/>
  <c r="AD78" i="11"/>
  <c r="AH78" i="14"/>
  <c r="AH79" i="12"/>
  <c r="AD7" i="11"/>
  <c r="AH7" i="14"/>
  <c r="AH8" i="12"/>
  <c r="AD47" i="11"/>
  <c r="AH47" i="14"/>
  <c r="AH48" i="12"/>
  <c r="AD43" i="11"/>
  <c r="AH43" i="14"/>
  <c r="AH44" i="12"/>
  <c r="AD56" i="11"/>
  <c r="AH56" i="14"/>
  <c r="AH57" i="12"/>
  <c r="AD8" i="11"/>
  <c r="AH8" i="14"/>
  <c r="AH9" i="12"/>
  <c r="AD71" i="11"/>
  <c r="AH71" i="14"/>
  <c r="AH72" i="12"/>
  <c r="AD68" i="11"/>
  <c r="AH68" i="14"/>
  <c r="AH69" i="12"/>
  <c r="AD75" i="11"/>
  <c r="AH75" i="14"/>
  <c r="AH76" i="12"/>
  <c r="AD37" i="11"/>
  <c r="AH37" i="14"/>
  <c r="AH38" i="12"/>
  <c r="AD79" i="11"/>
  <c r="AH79" i="14"/>
  <c r="AH80" i="12"/>
  <c r="AD12" i="11"/>
  <c r="AH12" i="14"/>
  <c r="AH13" i="12"/>
  <c r="AD42" i="11"/>
  <c r="AH42" i="14"/>
  <c r="AH43" i="12"/>
  <c r="AD45" i="11"/>
  <c r="AH45" i="14"/>
  <c r="AH46" i="12"/>
  <c r="AD9" i="11"/>
  <c r="AH9" i="14"/>
  <c r="AH10" i="12"/>
  <c r="AD73" i="11"/>
  <c r="AH73" i="14"/>
  <c r="AH74" i="12"/>
  <c r="AD31" i="11"/>
  <c r="AH31" i="14"/>
  <c r="AH32" i="12"/>
  <c r="AD70" i="11"/>
  <c r="AH70" i="14"/>
  <c r="AH71" i="12"/>
  <c r="AD15" i="11"/>
  <c r="AH15" i="14"/>
  <c r="AH16" i="12"/>
  <c r="AG85" i="4"/>
  <c r="AD5" i="11"/>
  <c r="AH5" i="14"/>
  <c r="AH6" i="12"/>
  <c r="AD64" i="11"/>
  <c r="AH64" i="14"/>
  <c r="AH65" i="12"/>
  <c r="AD20" i="11"/>
  <c r="AH20" i="14"/>
  <c r="AH21" i="12"/>
  <c r="AD21" i="11"/>
  <c r="AH21" i="14"/>
  <c r="AH22" i="12"/>
  <c r="AD44" i="11"/>
  <c r="AH44" i="14"/>
  <c r="AH45" i="12"/>
  <c r="AG83" i="1"/>
  <c r="AG85" i="1"/>
  <c r="AG84" i="1"/>
  <c r="AG85" i="12"/>
  <c r="AG84" i="12"/>
  <c r="AG83" i="12"/>
  <c r="AG85" i="7"/>
  <c r="AG83" i="7"/>
  <c r="AG84" i="7"/>
  <c r="T85" i="6"/>
  <c r="T84" i="6"/>
  <c r="T83" i="6"/>
  <c r="AD13" i="11"/>
  <c r="AH14" i="12"/>
  <c r="AD18" i="11"/>
  <c r="AH19" i="12"/>
  <c r="AE23" i="11"/>
  <c r="AI24" i="12"/>
  <c r="AD22" i="11"/>
  <c r="AH23" i="12"/>
  <c r="AE46" i="11"/>
  <c r="AI47" i="12"/>
  <c r="AD77" i="11"/>
  <c r="AH78" i="12"/>
  <c r="AD57" i="11"/>
  <c r="AH58" i="12"/>
  <c r="AD36" i="11"/>
  <c r="AH37" i="12"/>
  <c r="AD11" i="11"/>
  <c r="AH12" i="12"/>
  <c r="AD53" i="11"/>
  <c r="AH54" i="12"/>
  <c r="AG83" i="4"/>
  <c r="AG84" i="4"/>
  <c r="AD60" i="11"/>
  <c r="AH61" i="12"/>
  <c r="AE51" i="11"/>
  <c r="AI52" i="12"/>
  <c r="AD28" i="11"/>
  <c r="AH29" i="12"/>
  <c r="AD40" i="11"/>
  <c r="AH41" i="12"/>
  <c r="AD33" i="11"/>
  <c r="AH34" i="12"/>
  <c r="AD6" i="11"/>
  <c r="AH7" i="12"/>
  <c r="AD72" i="11"/>
  <c r="AH73" i="12"/>
  <c r="AD61" i="11"/>
  <c r="AH62" i="12"/>
  <c r="AD66" i="11"/>
  <c r="AH67" i="12"/>
  <c r="AE38" i="11" l="1"/>
  <c r="AI38" i="14"/>
  <c r="AI39" i="12"/>
  <c r="AI11" i="14"/>
  <c r="AI77" i="14"/>
  <c r="AJ23" i="14"/>
  <c r="AE47" i="11"/>
  <c r="AI47" i="14"/>
  <c r="AI48" i="12"/>
  <c r="AE50" i="11"/>
  <c r="AI50" i="14"/>
  <c r="AI51" i="12"/>
  <c r="AE62" i="11"/>
  <c r="AI62" i="14"/>
  <c r="AI63" i="12"/>
  <c r="AE31" i="11"/>
  <c r="AI31" i="14"/>
  <c r="AI32" i="12"/>
  <c r="AE12" i="11"/>
  <c r="AI12" i="14"/>
  <c r="AI13" i="12"/>
  <c r="AE56" i="11"/>
  <c r="AI56" i="14"/>
  <c r="AI57" i="12"/>
  <c r="AE54" i="11"/>
  <c r="AI54" i="14"/>
  <c r="AI55" i="12"/>
  <c r="AE14" i="11"/>
  <c r="AI14" i="14"/>
  <c r="AI15" i="12"/>
  <c r="AE64" i="11"/>
  <c r="AI64" i="14"/>
  <c r="AI65" i="12"/>
  <c r="AE73" i="11"/>
  <c r="AI73" i="14"/>
  <c r="AI74" i="12"/>
  <c r="AE37" i="11"/>
  <c r="AI37" i="14"/>
  <c r="AI38" i="12"/>
  <c r="AE3" i="11"/>
  <c r="AI3" i="14"/>
  <c r="AI4" i="12"/>
  <c r="AE74" i="11"/>
  <c r="AI74" i="14"/>
  <c r="AI75" i="12"/>
  <c r="AE17" i="11"/>
  <c r="AI17" i="14"/>
  <c r="AI18" i="12"/>
  <c r="AI40" i="14"/>
  <c r="AE79" i="11"/>
  <c r="AI79" i="14"/>
  <c r="AI80" i="12"/>
  <c r="AH85" i="4"/>
  <c r="AE35" i="11"/>
  <c r="AI35" i="14"/>
  <c r="AI36" i="12"/>
  <c r="AE30" i="11"/>
  <c r="AI30" i="14"/>
  <c r="AI31" i="12"/>
  <c r="AE80" i="11"/>
  <c r="AI80" i="14"/>
  <c r="AI81" i="12"/>
  <c r="AE45" i="11"/>
  <c r="AI45" i="14"/>
  <c r="AI46" i="12"/>
  <c r="AE39" i="11"/>
  <c r="AI39" i="14"/>
  <c r="AI40" i="12"/>
  <c r="AI36" i="14"/>
  <c r="AJ46" i="14"/>
  <c r="AI18" i="14"/>
  <c r="AE21" i="11"/>
  <c r="AI21" i="14"/>
  <c r="AI22" i="12"/>
  <c r="AE9" i="11"/>
  <c r="AI9" i="14"/>
  <c r="AI10" i="12"/>
  <c r="AE7" i="11"/>
  <c r="AI7" i="14"/>
  <c r="AI8" i="12"/>
  <c r="AE78" i="11"/>
  <c r="AI78" i="14"/>
  <c r="AI79" i="12"/>
  <c r="AH85" i="1"/>
  <c r="AH84" i="1"/>
  <c r="AH83" i="1"/>
  <c r="AE34" i="11"/>
  <c r="AI34" i="14"/>
  <c r="AI35" i="12"/>
  <c r="AE76" i="11"/>
  <c r="AI76" i="14"/>
  <c r="AI77" i="12"/>
  <c r="AE71" i="11"/>
  <c r="AI71" i="14"/>
  <c r="AI72" i="12"/>
  <c r="AE8" i="11"/>
  <c r="AI8" i="14"/>
  <c r="AI9" i="12"/>
  <c r="AE4" i="11"/>
  <c r="AI4" i="14"/>
  <c r="AI5" i="12"/>
  <c r="AE16" i="11"/>
  <c r="AI16" i="14"/>
  <c r="AI17" i="12"/>
  <c r="AE55" i="11"/>
  <c r="AI55" i="14"/>
  <c r="AI56" i="12"/>
  <c r="AE41" i="11"/>
  <c r="AI41" i="14"/>
  <c r="AI42" i="12"/>
  <c r="AI66" i="14"/>
  <c r="AI6" i="14"/>
  <c r="AI28" i="14"/>
  <c r="AE44" i="11"/>
  <c r="AI44" i="14"/>
  <c r="AI45" i="12"/>
  <c r="AE20" i="11"/>
  <c r="AI20" i="14"/>
  <c r="AI21" i="12"/>
  <c r="AE68" i="11"/>
  <c r="AI68" i="14"/>
  <c r="AI69" i="12"/>
  <c r="AE58" i="11"/>
  <c r="AI58" i="14"/>
  <c r="AI59" i="12"/>
  <c r="AE63" i="11"/>
  <c r="AI63" i="14"/>
  <c r="AI64" i="12"/>
  <c r="AE24" i="11"/>
  <c r="AI24" i="14"/>
  <c r="AI25" i="12"/>
  <c r="AE48" i="11"/>
  <c r="AI48" i="14"/>
  <c r="AI49" i="12"/>
  <c r="AE75" i="11"/>
  <c r="AI75" i="14"/>
  <c r="AI76" i="12"/>
  <c r="AE70" i="11"/>
  <c r="AI70" i="14"/>
  <c r="AI71" i="12"/>
  <c r="AE10" i="11"/>
  <c r="AI10" i="14"/>
  <c r="AI11" i="12"/>
  <c r="AE49" i="11"/>
  <c r="AI49" i="14"/>
  <c r="AI50" i="12"/>
  <c r="AE52" i="11"/>
  <c r="AI52" i="14"/>
  <c r="AI53" i="12"/>
  <c r="AI53" i="14"/>
  <c r="AI57" i="14"/>
  <c r="AI22" i="14"/>
  <c r="AI13" i="14"/>
  <c r="AE2" i="11"/>
  <c r="AI2" i="14"/>
  <c r="AI3" i="12"/>
  <c r="AI3" i="7"/>
  <c r="AI3" i="1"/>
  <c r="V3" i="6"/>
  <c r="AI3" i="4"/>
  <c r="AE69" i="11"/>
  <c r="AI69" i="14"/>
  <c r="AI70" i="12"/>
  <c r="AE25" i="11"/>
  <c r="AI25" i="14"/>
  <c r="AI26" i="12"/>
  <c r="AE42" i="11"/>
  <c r="AI42" i="14"/>
  <c r="AI43" i="12"/>
  <c r="AI60" i="14"/>
  <c r="AE5" i="11"/>
  <c r="AI5" i="14"/>
  <c r="AI6" i="12"/>
  <c r="AE29" i="11"/>
  <c r="AI29" i="14"/>
  <c r="AI30" i="12"/>
  <c r="AE27" i="11"/>
  <c r="AI27" i="14"/>
  <c r="AI28" i="12"/>
  <c r="AE26" i="11"/>
  <c r="AI26" i="14"/>
  <c r="AI27" i="12"/>
  <c r="AI72" i="14"/>
  <c r="AI61" i="14"/>
  <c r="AI33" i="14"/>
  <c r="AJ51" i="14"/>
  <c r="AE15" i="11"/>
  <c r="AI15" i="14"/>
  <c r="AI16" i="12"/>
  <c r="AE43" i="11"/>
  <c r="AI43" i="14"/>
  <c r="AI44" i="12"/>
  <c r="AE32" i="11"/>
  <c r="AI32" i="14"/>
  <c r="AI33" i="12"/>
  <c r="AE19" i="11"/>
  <c r="AI19" i="14"/>
  <c r="AI20" i="12"/>
  <c r="AE65" i="11"/>
  <c r="AI65" i="14"/>
  <c r="AI66" i="12"/>
  <c r="AE81" i="11"/>
  <c r="AI81" i="14"/>
  <c r="AI82" i="12"/>
  <c r="AE59" i="11"/>
  <c r="AI59" i="14"/>
  <c r="AI60" i="12"/>
  <c r="AE67" i="11"/>
  <c r="AI67" i="14"/>
  <c r="AI68" i="12"/>
  <c r="AH85" i="12"/>
  <c r="AH84" i="12"/>
  <c r="AH83" i="12"/>
  <c r="AH85" i="7"/>
  <c r="AH84" i="7"/>
  <c r="AH83" i="7"/>
  <c r="U83" i="6"/>
  <c r="U85" i="6"/>
  <c r="U84" i="6"/>
  <c r="AE6" i="11"/>
  <c r="AI7" i="12"/>
  <c r="AF23" i="11"/>
  <c r="AJ24" i="12"/>
  <c r="AE53" i="11"/>
  <c r="AI54" i="12"/>
  <c r="AE22" i="11"/>
  <c r="AI23" i="12"/>
  <c r="AE60" i="11"/>
  <c r="AI61" i="12"/>
  <c r="AE36" i="11"/>
  <c r="AI37" i="12"/>
  <c r="AE61" i="11"/>
  <c r="AI62" i="12"/>
  <c r="AE57" i="11"/>
  <c r="AI58" i="12"/>
  <c r="AE18" i="11"/>
  <c r="AI19" i="12"/>
  <c r="AH84" i="4"/>
  <c r="AH83" i="4"/>
  <c r="AE13" i="11"/>
  <c r="AI14" i="12"/>
  <c r="AE40" i="11"/>
  <c r="AI41" i="12"/>
  <c r="AE33" i="11"/>
  <c r="AI34" i="12"/>
  <c r="AF51" i="11"/>
  <c r="AJ52" i="12"/>
  <c r="AE11" i="11"/>
  <c r="AI12" i="12"/>
  <c r="AE77" i="11"/>
  <c r="AI78" i="12"/>
  <c r="AF46" i="11"/>
  <c r="AJ47" i="12"/>
  <c r="AE28" i="11"/>
  <c r="AI29" i="12"/>
  <c r="AE66" i="11"/>
  <c r="AI67" i="12"/>
  <c r="AE72" i="11"/>
  <c r="AI73" i="12"/>
  <c r="AI85" i="4" l="1"/>
  <c r="AJ66" i="14"/>
  <c r="AJ77" i="14"/>
  <c r="AJ33" i="14"/>
  <c r="AF59" i="11"/>
  <c r="AJ59" i="14"/>
  <c r="AJ60" i="12"/>
  <c r="AF32" i="11"/>
  <c r="AJ32" i="14"/>
  <c r="AJ33" i="12"/>
  <c r="AF26" i="11"/>
  <c r="AJ26" i="14"/>
  <c r="AJ27" i="12"/>
  <c r="AF5" i="11"/>
  <c r="AJ5" i="14"/>
  <c r="AJ6" i="12"/>
  <c r="AF48" i="11"/>
  <c r="AJ48" i="14"/>
  <c r="AJ49" i="12"/>
  <c r="AF24" i="11"/>
  <c r="AJ24" i="14"/>
  <c r="AJ25" i="12"/>
  <c r="AF39" i="11"/>
  <c r="AJ39" i="14"/>
  <c r="AJ40" i="12"/>
  <c r="AF50" i="11"/>
  <c r="AJ50" i="14"/>
  <c r="AJ51" i="12"/>
  <c r="AJ36" i="14"/>
  <c r="AF75" i="11"/>
  <c r="AJ75" i="14"/>
  <c r="AJ76" i="12"/>
  <c r="AF55" i="11"/>
  <c r="AJ55" i="14"/>
  <c r="AJ56" i="12"/>
  <c r="AF42" i="11"/>
  <c r="AJ42" i="14"/>
  <c r="AJ43" i="12"/>
  <c r="AF67" i="11"/>
  <c r="AJ67" i="14"/>
  <c r="AJ68" i="12"/>
  <c r="AF70" i="11"/>
  <c r="AJ70" i="14"/>
  <c r="AJ71" i="12"/>
  <c r="AF8" i="11"/>
  <c r="AJ8" i="14"/>
  <c r="AJ9" i="12"/>
  <c r="AF76" i="11"/>
  <c r="AJ76" i="14"/>
  <c r="AJ77" i="12"/>
  <c r="AF7" i="11"/>
  <c r="AJ7" i="14"/>
  <c r="AJ8" i="12"/>
  <c r="AF17" i="11"/>
  <c r="AJ17" i="14"/>
  <c r="AJ18" i="12"/>
  <c r="AF73" i="11"/>
  <c r="AJ73" i="14"/>
  <c r="AJ74" i="12"/>
  <c r="AF64" i="11"/>
  <c r="AJ64" i="14"/>
  <c r="AJ65" i="12"/>
  <c r="AJ53" i="14"/>
  <c r="AF20" i="11"/>
  <c r="AJ20" i="14"/>
  <c r="AJ21" i="12"/>
  <c r="AF58" i="11"/>
  <c r="AJ58" i="14"/>
  <c r="AJ59" i="12"/>
  <c r="AF14" i="11"/>
  <c r="AJ14" i="14"/>
  <c r="AJ15" i="12"/>
  <c r="AF19" i="11"/>
  <c r="AJ19" i="14"/>
  <c r="AJ20" i="12"/>
  <c r="AF15" i="11"/>
  <c r="AJ15" i="14"/>
  <c r="AJ16" i="12"/>
  <c r="AI85" i="1"/>
  <c r="AI84" i="1"/>
  <c r="AI83" i="1"/>
  <c r="AF16" i="11"/>
  <c r="AJ16" i="14"/>
  <c r="AJ17" i="12"/>
  <c r="AF30" i="11"/>
  <c r="AJ30" i="14"/>
  <c r="AJ31" i="12"/>
  <c r="AF56" i="11"/>
  <c r="AJ56" i="14"/>
  <c r="AJ57" i="12"/>
  <c r="AF31" i="11"/>
  <c r="AJ31" i="14"/>
  <c r="AJ32" i="12"/>
  <c r="AF52" i="11"/>
  <c r="AJ52" i="14"/>
  <c r="AJ53" i="12"/>
  <c r="AJ57" i="14"/>
  <c r="AJ60" i="14"/>
  <c r="AK23" i="14"/>
  <c r="AF49" i="11"/>
  <c r="AJ49" i="14"/>
  <c r="AJ50" i="12"/>
  <c r="AF21" i="11"/>
  <c r="AJ21" i="14"/>
  <c r="AJ22" i="12"/>
  <c r="AF74" i="11"/>
  <c r="AJ74" i="14"/>
  <c r="AJ75" i="12"/>
  <c r="AF54" i="11"/>
  <c r="AJ54" i="14"/>
  <c r="AJ55" i="12"/>
  <c r="AF25" i="11"/>
  <c r="AJ25" i="14"/>
  <c r="AJ26" i="12"/>
  <c r="AF10" i="11"/>
  <c r="AJ10" i="14"/>
  <c r="AJ11" i="12"/>
  <c r="AF63" i="11"/>
  <c r="AJ63" i="14"/>
  <c r="AJ64" i="12"/>
  <c r="AF41" i="11"/>
  <c r="AJ41" i="14"/>
  <c r="AJ42" i="12"/>
  <c r="AF34" i="11"/>
  <c r="AJ34" i="14"/>
  <c r="AJ35" i="12"/>
  <c r="AF9" i="11"/>
  <c r="AJ9" i="14"/>
  <c r="AJ10" i="12"/>
  <c r="AF37" i="11"/>
  <c r="AJ37" i="14"/>
  <c r="AJ38" i="12"/>
  <c r="AF12" i="11"/>
  <c r="AJ12" i="14"/>
  <c r="AJ13" i="12"/>
  <c r="AJ11" i="14"/>
  <c r="AJ72" i="14"/>
  <c r="AJ13" i="14"/>
  <c r="AF43" i="11"/>
  <c r="AJ43" i="14"/>
  <c r="AJ44" i="12"/>
  <c r="AF69" i="11"/>
  <c r="AJ69" i="14"/>
  <c r="AJ70" i="12"/>
  <c r="AF68" i="11"/>
  <c r="AJ68" i="14"/>
  <c r="AJ69" i="12"/>
  <c r="AF78" i="11"/>
  <c r="AJ78" i="14"/>
  <c r="AJ79" i="12"/>
  <c r="AF62" i="11"/>
  <c r="AJ62" i="14"/>
  <c r="AJ63" i="12"/>
  <c r="AF38" i="11"/>
  <c r="AJ38" i="14"/>
  <c r="AJ39" i="12"/>
  <c r="AK46" i="14"/>
  <c r="AK51" i="14"/>
  <c r="AF2" i="11"/>
  <c r="AJ2" i="14"/>
  <c r="AJ3" i="7"/>
  <c r="AJ3" i="1"/>
  <c r="AJ3" i="12"/>
  <c r="W3" i="6"/>
  <c r="AJ3" i="4"/>
  <c r="AF44" i="11"/>
  <c r="AJ44" i="14"/>
  <c r="AJ45" i="12"/>
  <c r="AF35" i="11"/>
  <c r="AJ35" i="14"/>
  <c r="AJ36" i="12"/>
  <c r="AJ40" i="14"/>
  <c r="AJ61" i="14"/>
  <c r="AJ22" i="14"/>
  <c r="AJ6" i="14"/>
  <c r="AF81" i="11"/>
  <c r="AJ81" i="14"/>
  <c r="AJ82" i="12"/>
  <c r="AF65" i="11"/>
  <c r="AJ65" i="14"/>
  <c r="AJ66" i="12"/>
  <c r="AF29" i="11"/>
  <c r="AJ29" i="14"/>
  <c r="AJ30" i="12"/>
  <c r="AF4" i="11"/>
  <c r="AJ4" i="14"/>
  <c r="AJ5" i="12"/>
  <c r="AF47" i="11"/>
  <c r="AJ47" i="14"/>
  <c r="AJ48" i="12"/>
  <c r="AF3" i="11"/>
  <c r="AJ3" i="14"/>
  <c r="AJ4" i="12"/>
  <c r="AJ18" i="14"/>
  <c r="AJ28" i="14"/>
  <c r="AF27" i="11"/>
  <c r="AJ27" i="14"/>
  <c r="AJ28" i="12"/>
  <c r="AF71" i="11"/>
  <c r="AJ71" i="14"/>
  <c r="AJ72" i="12"/>
  <c r="AF45" i="11"/>
  <c r="AJ45" i="14"/>
  <c r="AJ46" i="12"/>
  <c r="AF80" i="11"/>
  <c r="AJ80" i="14"/>
  <c r="AJ81" i="12"/>
  <c r="AF79" i="11"/>
  <c r="AJ79" i="14"/>
  <c r="AJ80" i="12"/>
  <c r="AI85" i="12"/>
  <c r="AI84" i="12"/>
  <c r="AI83" i="12"/>
  <c r="AI83" i="7"/>
  <c r="AI85" i="7"/>
  <c r="AI84" i="7"/>
  <c r="V85" i="6"/>
  <c r="V84" i="6"/>
  <c r="V83" i="6"/>
  <c r="AF28" i="11"/>
  <c r="AJ29" i="12"/>
  <c r="AF40" i="11"/>
  <c r="AJ41" i="12"/>
  <c r="AF57" i="11"/>
  <c r="AJ58" i="12"/>
  <c r="AF61" i="11"/>
  <c r="AJ62" i="12"/>
  <c r="AI83" i="4"/>
  <c r="AI84" i="4"/>
  <c r="AF22" i="11"/>
  <c r="AJ23" i="12"/>
  <c r="AF33" i="11"/>
  <c r="AJ34" i="12"/>
  <c r="AG46" i="11"/>
  <c r="AK47" i="12"/>
  <c r="AG23" i="11"/>
  <c r="AK24" i="12"/>
  <c r="AF11" i="11"/>
  <c r="AJ12" i="12"/>
  <c r="AF13" i="11"/>
  <c r="AJ14" i="12"/>
  <c r="AF77" i="11"/>
  <c r="AJ78" i="12"/>
  <c r="AF6" i="11"/>
  <c r="AJ7" i="12"/>
  <c r="AF18" i="11"/>
  <c r="AJ19" i="12"/>
  <c r="AF66" i="11"/>
  <c r="AJ67" i="12"/>
  <c r="AF60" i="11"/>
  <c r="AJ61" i="12"/>
  <c r="AF36" i="11"/>
  <c r="AJ37" i="12"/>
  <c r="AG51" i="11"/>
  <c r="AK52" i="12"/>
  <c r="AF53" i="11"/>
  <c r="AJ54" i="12"/>
  <c r="AF72" i="11"/>
  <c r="AJ73" i="12"/>
  <c r="AK57" i="14" l="1"/>
  <c r="AK53" i="14"/>
  <c r="AK60" i="14"/>
  <c r="AK6" i="14"/>
  <c r="AK11" i="14"/>
  <c r="AK33" i="14"/>
  <c r="AG45" i="11"/>
  <c r="AK45" i="14"/>
  <c r="AK46" i="12"/>
  <c r="AG78" i="11"/>
  <c r="AK78" i="14"/>
  <c r="AK79" i="12"/>
  <c r="AG37" i="11"/>
  <c r="AK37" i="14"/>
  <c r="AK38" i="12"/>
  <c r="AG17" i="11"/>
  <c r="AK17" i="14"/>
  <c r="AK18" i="12"/>
  <c r="AG8" i="11"/>
  <c r="AK8" i="14"/>
  <c r="AK9" i="12"/>
  <c r="AG48" i="11"/>
  <c r="AK48" i="14"/>
  <c r="AK49" i="12"/>
  <c r="AG32" i="11"/>
  <c r="AK32" i="14"/>
  <c r="AK33" i="12"/>
  <c r="AG67" i="11"/>
  <c r="AK67" i="14"/>
  <c r="AK68" i="12"/>
  <c r="AG2" i="11"/>
  <c r="AK2" i="14"/>
  <c r="AK3" i="7"/>
  <c r="AK3" i="1"/>
  <c r="AK3" i="12"/>
  <c r="X3" i="6"/>
  <c r="AK3" i="4"/>
  <c r="AG38" i="11"/>
  <c r="AK38" i="14"/>
  <c r="AK39" i="12"/>
  <c r="AG63" i="11"/>
  <c r="AK63" i="14"/>
  <c r="AK64" i="12"/>
  <c r="AG31" i="11"/>
  <c r="AK31" i="14"/>
  <c r="AK32" i="12"/>
  <c r="AG20" i="11"/>
  <c r="AK20" i="14"/>
  <c r="AK21" i="12"/>
  <c r="AG73" i="11"/>
  <c r="AK73" i="14"/>
  <c r="AK74" i="12"/>
  <c r="AG76" i="11"/>
  <c r="AK76" i="14"/>
  <c r="AK77" i="12"/>
  <c r="AG26" i="11"/>
  <c r="AK26" i="14"/>
  <c r="AK27" i="12"/>
  <c r="AG81" i="11"/>
  <c r="AK81" i="14"/>
  <c r="AK82" i="12"/>
  <c r="AG62" i="11"/>
  <c r="AK62" i="14"/>
  <c r="AK63" i="12"/>
  <c r="AG12" i="11"/>
  <c r="AK12" i="14"/>
  <c r="AK13" i="12"/>
  <c r="AG64" i="11"/>
  <c r="AK64" i="14"/>
  <c r="AK65" i="12"/>
  <c r="AG52" i="11"/>
  <c r="AK52" i="14"/>
  <c r="AK53" i="12"/>
  <c r="AL51" i="14"/>
  <c r="AK66" i="14"/>
  <c r="AK77" i="14"/>
  <c r="AL23" i="14"/>
  <c r="AK22" i="14"/>
  <c r="AG44" i="11"/>
  <c r="AK44" i="14"/>
  <c r="AK45" i="12"/>
  <c r="AG68" i="11"/>
  <c r="AK68" i="14"/>
  <c r="AK69" i="12"/>
  <c r="AG34" i="11"/>
  <c r="AK34" i="14"/>
  <c r="AK35" i="12"/>
  <c r="AG39" i="11"/>
  <c r="AK39" i="14"/>
  <c r="AK40" i="12"/>
  <c r="AG5" i="11"/>
  <c r="AK5" i="14"/>
  <c r="AK6" i="12"/>
  <c r="AG80" i="11"/>
  <c r="AK80" i="14"/>
  <c r="AK81" i="12"/>
  <c r="AG41" i="11"/>
  <c r="AK41" i="14"/>
  <c r="AK42" i="12"/>
  <c r="AG30" i="11"/>
  <c r="AK30" i="14"/>
  <c r="AK31" i="12"/>
  <c r="AG16" i="11"/>
  <c r="AK16" i="14"/>
  <c r="AK17" i="12"/>
  <c r="AG7" i="11"/>
  <c r="AK7" i="14"/>
  <c r="AK8" i="12"/>
  <c r="AG24" i="11"/>
  <c r="AK24" i="14"/>
  <c r="AK25" i="12"/>
  <c r="AK40" i="14"/>
  <c r="AG70" i="11"/>
  <c r="AK70" i="14"/>
  <c r="AK71" i="12"/>
  <c r="AG79" i="11"/>
  <c r="AK79" i="14"/>
  <c r="AK80" i="12"/>
  <c r="AG54" i="11"/>
  <c r="AK54" i="14"/>
  <c r="AK55" i="12"/>
  <c r="AG74" i="11"/>
  <c r="AK74" i="14"/>
  <c r="AK75" i="12"/>
  <c r="AG55" i="11"/>
  <c r="AK55" i="14"/>
  <c r="AK56" i="12"/>
  <c r="AG75" i="11"/>
  <c r="AK75" i="14"/>
  <c r="AK76" i="12"/>
  <c r="AG59" i="11"/>
  <c r="AK59" i="14"/>
  <c r="AK60" i="12"/>
  <c r="AK72" i="14"/>
  <c r="AK36" i="14"/>
  <c r="AK18" i="14"/>
  <c r="AK13" i="14"/>
  <c r="AL46" i="14"/>
  <c r="AG65" i="11"/>
  <c r="AK65" i="14"/>
  <c r="AK66" i="12"/>
  <c r="AJ85" i="4"/>
  <c r="AG9" i="11"/>
  <c r="AK9" i="14"/>
  <c r="AK10" i="12"/>
  <c r="AG10" i="11"/>
  <c r="AK10" i="14"/>
  <c r="AK11" i="12"/>
  <c r="AG3" i="11"/>
  <c r="AK3" i="14"/>
  <c r="AK4" i="12"/>
  <c r="AG56" i="11"/>
  <c r="AK56" i="14"/>
  <c r="AK57" i="12"/>
  <c r="AG58" i="11"/>
  <c r="AK58" i="14"/>
  <c r="AK59" i="12"/>
  <c r="AK61" i="14"/>
  <c r="AK28" i="14"/>
  <c r="AG29" i="11"/>
  <c r="AK29" i="14"/>
  <c r="AK30" i="12"/>
  <c r="AG35" i="11"/>
  <c r="AK35" i="14"/>
  <c r="AK36" i="12"/>
  <c r="AG69" i="11"/>
  <c r="AK69" i="14"/>
  <c r="AK70" i="12"/>
  <c r="AG19" i="11"/>
  <c r="AK19" i="14"/>
  <c r="AK20" i="12"/>
  <c r="AG14" i="11"/>
  <c r="AK14" i="14"/>
  <c r="AK15" i="12"/>
  <c r="AG42" i="11"/>
  <c r="AK42" i="14"/>
  <c r="AK43" i="12"/>
  <c r="AG50" i="11"/>
  <c r="AK50" i="14"/>
  <c r="AK51" i="12"/>
  <c r="AG27" i="11"/>
  <c r="AK27" i="14"/>
  <c r="AK28" i="12"/>
  <c r="AG47" i="11"/>
  <c r="AK47" i="14"/>
  <c r="AK48" i="12"/>
  <c r="AG4" i="11"/>
  <c r="AK4" i="14"/>
  <c r="AK5" i="12"/>
  <c r="AG71" i="11"/>
  <c r="AK71" i="14"/>
  <c r="AK72" i="12"/>
  <c r="AJ85" i="1"/>
  <c r="AJ84" i="1"/>
  <c r="AJ83" i="1"/>
  <c r="AG43" i="11"/>
  <c r="AK43" i="14"/>
  <c r="AK44" i="12"/>
  <c r="AG25" i="11"/>
  <c r="AK25" i="14"/>
  <c r="AK26" i="12"/>
  <c r="AG21" i="11"/>
  <c r="AK21" i="14"/>
  <c r="AK22" i="12"/>
  <c r="AG49" i="11"/>
  <c r="AK49" i="14"/>
  <c r="AK50" i="12"/>
  <c r="AG15" i="11"/>
  <c r="AK15" i="14"/>
  <c r="AK16" i="12"/>
  <c r="AJ85" i="12"/>
  <c r="AJ84" i="12"/>
  <c r="AJ83" i="12"/>
  <c r="AJ84" i="7"/>
  <c r="AJ85" i="7"/>
  <c r="AJ83" i="7"/>
  <c r="W85" i="6"/>
  <c r="W84" i="6"/>
  <c r="W83" i="6"/>
  <c r="AG11" i="11"/>
  <c r="AK12" i="12"/>
  <c r="AG57" i="11"/>
  <c r="AK58" i="12"/>
  <c r="AG28" i="11"/>
  <c r="AK29" i="12"/>
  <c r="AG77" i="11"/>
  <c r="AK78" i="12"/>
  <c r="AG61" i="11"/>
  <c r="AK62" i="12"/>
  <c r="AH46" i="11"/>
  <c r="AL47" i="12"/>
  <c r="AJ83" i="4"/>
  <c r="AJ84" i="4"/>
  <c r="AG22" i="11"/>
  <c r="AK23" i="12"/>
  <c r="AG13" i="11"/>
  <c r="AK14" i="12"/>
  <c r="AG40" i="11"/>
  <c r="AK41" i="12"/>
  <c r="AG18" i="11"/>
  <c r="AK19" i="12"/>
  <c r="AG6" i="11"/>
  <c r="AK7" i="12"/>
  <c r="AH51" i="11"/>
  <c r="AL52" i="12"/>
  <c r="AG36" i="11"/>
  <c r="AK37" i="12"/>
  <c r="AG66" i="11"/>
  <c r="AK67" i="12"/>
  <c r="AH23" i="11"/>
  <c r="AL24" i="12"/>
  <c r="AG60" i="11"/>
  <c r="AK61" i="12"/>
  <c r="AG72" i="11"/>
  <c r="AK73" i="12"/>
  <c r="AG53" i="11"/>
  <c r="AK54" i="12"/>
  <c r="AG33" i="11"/>
  <c r="AK34" i="12"/>
  <c r="AH55" i="11" l="1"/>
  <c r="AL55" i="14"/>
  <c r="AL56" i="12"/>
  <c r="AH41" i="11"/>
  <c r="AL41" i="14"/>
  <c r="AL42" i="12"/>
  <c r="AH34" i="11"/>
  <c r="AL34" i="14"/>
  <c r="AL35" i="12"/>
  <c r="AH26" i="11"/>
  <c r="AL26" i="14"/>
  <c r="AL27" i="12"/>
  <c r="AH31" i="11"/>
  <c r="AL31" i="14"/>
  <c r="AL32" i="12"/>
  <c r="AH79" i="11"/>
  <c r="AL79" i="14"/>
  <c r="AL80" i="12"/>
  <c r="AH32" i="11"/>
  <c r="AL32" i="14"/>
  <c r="AL33" i="12"/>
  <c r="AL13" i="14"/>
  <c r="AH10" i="11"/>
  <c r="AL10" i="14"/>
  <c r="AL11" i="12"/>
  <c r="AH45" i="11"/>
  <c r="AL45" i="14"/>
  <c r="AL46" i="12"/>
  <c r="AH4" i="11"/>
  <c r="AL4" i="14"/>
  <c r="AL5" i="12"/>
  <c r="AH19" i="11"/>
  <c r="AL19" i="14"/>
  <c r="AL20" i="12"/>
  <c r="AH30" i="11"/>
  <c r="AL30" i="14"/>
  <c r="AL31" i="12"/>
  <c r="AH44" i="11"/>
  <c r="AL44" i="14"/>
  <c r="AL45" i="12"/>
  <c r="AH62" i="11"/>
  <c r="AL62" i="14"/>
  <c r="AL63" i="12"/>
  <c r="AH38" i="11"/>
  <c r="AL38" i="14"/>
  <c r="AL39" i="12"/>
  <c r="AH8" i="11"/>
  <c r="AL8" i="14"/>
  <c r="AL9" i="12"/>
  <c r="AH21" i="11"/>
  <c r="AL21" i="14"/>
  <c r="AL22" i="12"/>
  <c r="AH3" i="11"/>
  <c r="AL3" i="14"/>
  <c r="AL4" i="12"/>
  <c r="AH54" i="11"/>
  <c r="AL54" i="14"/>
  <c r="AL55" i="12"/>
  <c r="AH24" i="11"/>
  <c r="AL24" i="14"/>
  <c r="AL25" i="12"/>
  <c r="AK85" i="4"/>
  <c r="AL33" i="14"/>
  <c r="AL60" i="14"/>
  <c r="AL36" i="14"/>
  <c r="AL18" i="14"/>
  <c r="AL22" i="14"/>
  <c r="AH69" i="11"/>
  <c r="AL69" i="14"/>
  <c r="AL70" i="12"/>
  <c r="AH29" i="11"/>
  <c r="AL29" i="14"/>
  <c r="AL30" i="12"/>
  <c r="AH59" i="11"/>
  <c r="AL59" i="14"/>
  <c r="AL60" i="12"/>
  <c r="AH75" i="11"/>
  <c r="AL75" i="14"/>
  <c r="AL76" i="12"/>
  <c r="AH39" i="11"/>
  <c r="AL39" i="14"/>
  <c r="AL40" i="12"/>
  <c r="AH73" i="11"/>
  <c r="AL73" i="14"/>
  <c r="AL74" i="12"/>
  <c r="AH67" i="11"/>
  <c r="AL67" i="14"/>
  <c r="AL68" i="12"/>
  <c r="AL57" i="14"/>
  <c r="AH49" i="11"/>
  <c r="AL49" i="14"/>
  <c r="AL50" i="12"/>
  <c r="AH43" i="11"/>
  <c r="AL43" i="14"/>
  <c r="AL44" i="12"/>
  <c r="AH27" i="11"/>
  <c r="AL27" i="14"/>
  <c r="AL28" i="12"/>
  <c r="AH56" i="11"/>
  <c r="AL56" i="14"/>
  <c r="AL57" i="12"/>
  <c r="AH9" i="11"/>
  <c r="AL9" i="14"/>
  <c r="AL10" i="12"/>
  <c r="AH63" i="11"/>
  <c r="AL63" i="14"/>
  <c r="AL64" i="12"/>
  <c r="AH20" i="11"/>
  <c r="AL20" i="14"/>
  <c r="AL21" i="12"/>
  <c r="AL77" i="14"/>
  <c r="AL11" i="14"/>
  <c r="AH15" i="11"/>
  <c r="AL15" i="14"/>
  <c r="AL16" i="12"/>
  <c r="AH14" i="11"/>
  <c r="AL14" i="14"/>
  <c r="AL15" i="12"/>
  <c r="AH68" i="11"/>
  <c r="AL68" i="14"/>
  <c r="AL69" i="12"/>
  <c r="AK85" i="1"/>
  <c r="AK84" i="1"/>
  <c r="AK83" i="1"/>
  <c r="AH78" i="11"/>
  <c r="AL78" i="14"/>
  <c r="AL79" i="12"/>
  <c r="AL72" i="14"/>
  <c r="AL61" i="14"/>
  <c r="AH25" i="11"/>
  <c r="AL25" i="14"/>
  <c r="AL26" i="12"/>
  <c r="AH71" i="11"/>
  <c r="AL71" i="14"/>
  <c r="AL72" i="12"/>
  <c r="AH42" i="11"/>
  <c r="AL42" i="14"/>
  <c r="AL43" i="12"/>
  <c r="AH70" i="11"/>
  <c r="AL70" i="14"/>
  <c r="AL71" i="12"/>
  <c r="AH7" i="11"/>
  <c r="AL7" i="14"/>
  <c r="AL8" i="12"/>
  <c r="AH16" i="11"/>
  <c r="AL16" i="14"/>
  <c r="AL17" i="12"/>
  <c r="AH80" i="11"/>
  <c r="AL80" i="14"/>
  <c r="AL81" i="12"/>
  <c r="AH12" i="11"/>
  <c r="AL12" i="14"/>
  <c r="AL13" i="12"/>
  <c r="AH76" i="11"/>
  <c r="AL76" i="14"/>
  <c r="AL77" i="12"/>
  <c r="AL6" i="14"/>
  <c r="AH65" i="11"/>
  <c r="AL65" i="14"/>
  <c r="AL66" i="12"/>
  <c r="AL53" i="14"/>
  <c r="AM23" i="14"/>
  <c r="AM51" i="14"/>
  <c r="AL40" i="14"/>
  <c r="AH58" i="11"/>
  <c r="AL58" i="14"/>
  <c r="AL59" i="12"/>
  <c r="AH74" i="11"/>
  <c r="AL74" i="14"/>
  <c r="AL75" i="12"/>
  <c r="AH5" i="11"/>
  <c r="AL5" i="14"/>
  <c r="AL6" i="12"/>
  <c r="AH37" i="11"/>
  <c r="AL37" i="14"/>
  <c r="AL38" i="12"/>
  <c r="AL66" i="14"/>
  <c r="AH50" i="11"/>
  <c r="AL50" i="14"/>
  <c r="AL51" i="12"/>
  <c r="AH35" i="11"/>
  <c r="AL35" i="14"/>
  <c r="AL36" i="12"/>
  <c r="AH64" i="11"/>
  <c r="AL64" i="14"/>
  <c r="AL65" i="12"/>
  <c r="AH81" i="11"/>
  <c r="AL81" i="14"/>
  <c r="AL82" i="12"/>
  <c r="AH2" i="11"/>
  <c r="AL2" i="14"/>
  <c r="AL3" i="7"/>
  <c r="AL3" i="12"/>
  <c r="AL3" i="1"/>
  <c r="AL3" i="4"/>
  <c r="Y3" i="6"/>
  <c r="AH17" i="11"/>
  <c r="AL17" i="14"/>
  <c r="AL18" i="12"/>
  <c r="AM46" i="14"/>
  <c r="AL28" i="14"/>
  <c r="AH47" i="11"/>
  <c r="AL47" i="14"/>
  <c r="AL48" i="12"/>
  <c r="AH52" i="11"/>
  <c r="AL52" i="14"/>
  <c r="AL53" i="12"/>
  <c r="AH48" i="11"/>
  <c r="AL48" i="14"/>
  <c r="AL49" i="12"/>
  <c r="AK85" i="12"/>
  <c r="AK84" i="12"/>
  <c r="AK83" i="12"/>
  <c r="AK84" i="7"/>
  <c r="AK83" i="7"/>
  <c r="AK85" i="7"/>
  <c r="X84" i="6"/>
  <c r="X83" i="6"/>
  <c r="X85" i="6"/>
  <c r="AH57" i="11"/>
  <c r="AL58" i="12"/>
  <c r="AH61" i="11"/>
  <c r="AL62" i="12"/>
  <c r="AH33" i="11"/>
  <c r="AL34" i="12"/>
  <c r="AH13" i="11"/>
  <c r="AL14" i="12"/>
  <c r="AH22" i="11"/>
  <c r="AL23" i="12"/>
  <c r="AH18" i="11"/>
  <c r="AL19" i="12"/>
  <c r="AI51" i="11"/>
  <c r="AM52" i="12"/>
  <c r="AI46" i="11"/>
  <c r="AM47" i="12"/>
  <c r="AK83" i="4"/>
  <c r="AK84" i="4"/>
  <c r="AH6" i="11"/>
  <c r="AL7" i="12"/>
  <c r="AH40" i="11"/>
  <c r="AL41" i="12"/>
  <c r="AH77" i="11"/>
  <c r="AL78" i="12"/>
  <c r="AH28" i="11"/>
  <c r="AL29" i="12"/>
  <c r="AH36" i="11"/>
  <c r="AL37" i="12"/>
  <c r="AH11" i="11"/>
  <c r="AL12" i="12"/>
  <c r="AH72" i="11"/>
  <c r="AL73" i="12"/>
  <c r="AH60" i="11"/>
  <c r="AL61" i="12"/>
  <c r="AH66" i="11"/>
  <c r="AL67" i="12"/>
  <c r="AI23" i="11"/>
  <c r="AM24" i="12"/>
  <c r="AH53" i="11"/>
  <c r="AL54" i="12"/>
  <c r="AN46" i="14" l="1"/>
  <c r="AM22" i="14"/>
  <c r="AM61" i="14"/>
  <c r="AI52" i="11"/>
  <c r="AM52" i="14"/>
  <c r="AM53" i="12"/>
  <c r="AI58" i="11"/>
  <c r="AM58" i="14"/>
  <c r="AM59" i="12"/>
  <c r="AI44" i="11"/>
  <c r="AM44" i="14"/>
  <c r="AM45" i="12"/>
  <c r="AI32" i="11"/>
  <c r="AM32" i="14"/>
  <c r="AM33" i="12"/>
  <c r="AI12" i="11"/>
  <c r="AM12" i="14"/>
  <c r="AM13" i="12"/>
  <c r="AI45" i="11"/>
  <c r="AM45" i="14"/>
  <c r="AM46" i="12"/>
  <c r="AM36" i="14"/>
  <c r="AM40" i="14"/>
  <c r="AI47" i="11"/>
  <c r="AM47" i="14"/>
  <c r="AM48" i="12"/>
  <c r="AI64" i="11"/>
  <c r="AM64" i="14"/>
  <c r="AM65" i="12"/>
  <c r="AI50" i="11"/>
  <c r="AM50" i="14"/>
  <c r="AM51" i="12"/>
  <c r="AI37" i="11"/>
  <c r="AM37" i="14"/>
  <c r="AM38" i="12"/>
  <c r="AI63" i="11"/>
  <c r="AM63" i="14"/>
  <c r="AM64" i="12"/>
  <c r="AI29" i="11"/>
  <c r="AM29" i="14"/>
  <c r="AM30" i="12"/>
  <c r="AL85" i="4"/>
  <c r="AI74" i="11"/>
  <c r="AM74" i="14"/>
  <c r="AM75" i="12"/>
  <c r="AI70" i="11"/>
  <c r="AM70" i="14"/>
  <c r="AM71" i="12"/>
  <c r="AI27" i="11"/>
  <c r="AM27" i="14"/>
  <c r="AM28" i="12"/>
  <c r="AI73" i="11"/>
  <c r="AM73" i="14"/>
  <c r="AM74" i="12"/>
  <c r="AI4" i="11"/>
  <c r="AM4" i="14"/>
  <c r="AM5" i="12"/>
  <c r="AI31" i="11"/>
  <c r="AM31" i="14"/>
  <c r="AM32" i="12"/>
  <c r="AI41" i="11"/>
  <c r="AM41" i="14"/>
  <c r="AM42" i="12"/>
  <c r="AM53" i="14"/>
  <c r="AM13" i="14"/>
  <c r="AL83" i="1"/>
  <c r="AL84" i="1"/>
  <c r="AL85" i="1"/>
  <c r="AI71" i="11"/>
  <c r="AM71" i="14"/>
  <c r="AM72" i="12"/>
  <c r="AI68" i="11"/>
  <c r="AM68" i="14"/>
  <c r="AM69" i="12"/>
  <c r="AI59" i="11"/>
  <c r="AM59" i="14"/>
  <c r="AM60" i="12"/>
  <c r="AI8" i="11"/>
  <c r="AM8" i="14"/>
  <c r="AM9" i="12"/>
  <c r="AI38" i="11"/>
  <c r="AM38" i="14"/>
  <c r="AM39" i="12"/>
  <c r="AI62" i="11"/>
  <c r="AM62" i="14"/>
  <c r="AM63" i="12"/>
  <c r="AM77" i="14"/>
  <c r="AI78" i="11"/>
  <c r="AM78" i="14"/>
  <c r="AM79" i="12"/>
  <c r="AI76" i="11"/>
  <c r="AM76" i="14"/>
  <c r="AM77" i="12"/>
  <c r="AM11" i="14"/>
  <c r="AM60" i="14"/>
  <c r="AN51" i="14"/>
  <c r="AM57" i="14"/>
  <c r="AN23" i="14"/>
  <c r="AM72" i="14"/>
  <c r="AM28" i="14"/>
  <c r="AM6" i="14"/>
  <c r="AI35" i="11"/>
  <c r="AM35" i="14"/>
  <c r="AM36" i="12"/>
  <c r="AI7" i="11"/>
  <c r="AM7" i="14"/>
  <c r="AM8" i="12"/>
  <c r="AI67" i="11"/>
  <c r="AM67" i="14"/>
  <c r="AM68" i="12"/>
  <c r="AI3" i="11"/>
  <c r="AM3" i="14"/>
  <c r="AM4" i="12"/>
  <c r="AI19" i="11"/>
  <c r="AM19" i="14"/>
  <c r="AM20" i="12"/>
  <c r="AI81" i="11"/>
  <c r="AM81" i="14"/>
  <c r="AM82" i="12"/>
  <c r="AI42" i="11"/>
  <c r="AM42" i="14"/>
  <c r="AM43" i="12"/>
  <c r="AI56" i="11"/>
  <c r="AM56" i="14"/>
  <c r="AM57" i="12"/>
  <c r="AI49" i="11"/>
  <c r="AM49" i="14"/>
  <c r="AM50" i="12"/>
  <c r="AI34" i="11"/>
  <c r="AM34" i="14"/>
  <c r="AM35" i="12"/>
  <c r="AI55" i="11"/>
  <c r="AM55" i="14"/>
  <c r="AM56" i="12"/>
  <c r="AI80" i="11"/>
  <c r="AM80" i="14"/>
  <c r="AM81" i="12"/>
  <c r="AM18" i="14"/>
  <c r="AM33" i="14"/>
  <c r="AI17" i="11"/>
  <c r="AM17" i="14"/>
  <c r="AM18" i="12"/>
  <c r="AI15" i="11"/>
  <c r="AM15" i="14"/>
  <c r="AM16" i="12"/>
  <c r="AI54" i="11"/>
  <c r="AM54" i="14"/>
  <c r="AM55" i="12"/>
  <c r="AI21" i="11"/>
  <c r="AM21" i="14"/>
  <c r="AM22" i="12"/>
  <c r="AI10" i="11"/>
  <c r="AM10" i="14"/>
  <c r="AM11" i="12"/>
  <c r="AM66" i="14"/>
  <c r="AI48" i="11"/>
  <c r="AM48" i="14"/>
  <c r="AM49" i="12"/>
  <c r="AI2" i="11"/>
  <c r="AM2" i="14"/>
  <c r="AM3" i="7"/>
  <c r="AM3" i="1"/>
  <c r="AM3" i="12"/>
  <c r="AM3" i="4"/>
  <c r="Z3" i="6"/>
  <c r="AI20" i="11"/>
  <c r="AM20" i="14"/>
  <c r="AM21" i="12"/>
  <c r="AI39" i="11"/>
  <c r="AM39" i="14"/>
  <c r="AM40" i="12"/>
  <c r="AI75" i="11"/>
  <c r="AM75" i="14"/>
  <c r="AM76" i="12"/>
  <c r="AI69" i="11"/>
  <c r="AM69" i="14"/>
  <c r="AM70" i="12"/>
  <c r="AI14" i="11"/>
  <c r="AM14" i="14"/>
  <c r="AM15" i="12"/>
  <c r="AI30" i="11"/>
  <c r="AM30" i="14"/>
  <c r="AM31" i="12"/>
  <c r="AI79" i="11"/>
  <c r="AM79" i="14"/>
  <c r="AM80" i="12"/>
  <c r="AI24" i="11"/>
  <c r="AM24" i="14"/>
  <c r="AM25" i="12"/>
  <c r="AI26" i="11"/>
  <c r="AM26" i="14"/>
  <c r="AM27" i="12"/>
  <c r="AI5" i="11"/>
  <c r="AM5" i="14"/>
  <c r="AM6" i="12"/>
  <c r="AI65" i="11"/>
  <c r="AM65" i="14"/>
  <c r="AM66" i="12"/>
  <c r="AI16" i="11"/>
  <c r="AM16" i="14"/>
  <c r="AM17" i="12"/>
  <c r="AI25" i="11"/>
  <c r="AM25" i="14"/>
  <c r="AM26" i="12"/>
  <c r="AI9" i="11"/>
  <c r="AM9" i="14"/>
  <c r="AM10" i="12"/>
  <c r="AI43" i="11"/>
  <c r="AM43" i="14"/>
  <c r="AM44" i="12"/>
  <c r="AL84" i="12"/>
  <c r="AL83" i="12"/>
  <c r="AL85" i="12"/>
  <c r="AL85" i="7"/>
  <c r="AL83" i="7"/>
  <c r="AL84" i="7"/>
  <c r="Y84" i="6"/>
  <c r="Y83" i="6"/>
  <c r="Y85" i="6"/>
  <c r="AJ23" i="11"/>
  <c r="AN24" i="12"/>
  <c r="AI22" i="11"/>
  <c r="AM23" i="12"/>
  <c r="AI33" i="11"/>
  <c r="AM34" i="12"/>
  <c r="AI6" i="11"/>
  <c r="AM7" i="12"/>
  <c r="AI57" i="11"/>
  <c r="AM58" i="12"/>
  <c r="AI13" i="11"/>
  <c r="AM14" i="12"/>
  <c r="AI61" i="11"/>
  <c r="AM62" i="12"/>
  <c r="AJ51" i="11"/>
  <c r="AN52" i="12"/>
  <c r="AI11" i="11"/>
  <c r="AM12" i="12"/>
  <c r="AI53" i="11"/>
  <c r="AM54" i="12"/>
  <c r="AI28" i="11"/>
  <c r="AM29" i="12"/>
  <c r="AI66" i="11"/>
  <c r="AM67" i="12"/>
  <c r="AI36" i="11"/>
  <c r="AM37" i="12"/>
  <c r="AL84" i="4"/>
  <c r="AL83" i="4"/>
  <c r="AI60" i="11"/>
  <c r="AM61" i="12"/>
  <c r="AJ46" i="11"/>
  <c r="AN47" i="12"/>
  <c r="AI77" i="11"/>
  <c r="AM78" i="12"/>
  <c r="AI72" i="11"/>
  <c r="AM73" i="12"/>
  <c r="AI40" i="11"/>
  <c r="AM41" i="12"/>
  <c r="AI18" i="11"/>
  <c r="AM19" i="12"/>
  <c r="AJ10" i="11" l="1"/>
  <c r="AN10" i="14"/>
  <c r="AN11" i="12"/>
  <c r="AN18" i="14"/>
  <c r="AN77" i="14"/>
  <c r="AM85" i="4"/>
  <c r="AJ48" i="11"/>
  <c r="AN48" i="14"/>
  <c r="AN49" i="12"/>
  <c r="AJ42" i="11"/>
  <c r="AN42" i="14"/>
  <c r="AN43" i="12"/>
  <c r="AJ78" i="11"/>
  <c r="AN78" i="14"/>
  <c r="AN79" i="12"/>
  <c r="AJ29" i="11"/>
  <c r="AN29" i="14"/>
  <c r="AN30" i="12"/>
  <c r="AJ63" i="11"/>
  <c r="AN63" i="14"/>
  <c r="AN64" i="12"/>
  <c r="AJ64" i="11"/>
  <c r="AN64" i="14"/>
  <c r="AN65" i="12"/>
  <c r="AJ67" i="11"/>
  <c r="AN67" i="14"/>
  <c r="AN68" i="12"/>
  <c r="AJ20" i="11"/>
  <c r="AN20" i="14"/>
  <c r="AN21" i="12"/>
  <c r="AJ15" i="11"/>
  <c r="AN15" i="14"/>
  <c r="AN16" i="12"/>
  <c r="AJ80" i="11"/>
  <c r="AN80" i="14"/>
  <c r="AN81" i="12"/>
  <c r="AJ32" i="11"/>
  <c r="AN32" i="14"/>
  <c r="AN33" i="12"/>
  <c r="AJ25" i="11"/>
  <c r="AN25" i="14"/>
  <c r="AN26" i="12"/>
  <c r="AJ9" i="11"/>
  <c r="AN9" i="14"/>
  <c r="AN10" i="12"/>
  <c r="AJ65" i="11"/>
  <c r="AN65" i="14"/>
  <c r="AN66" i="12"/>
  <c r="AJ30" i="11"/>
  <c r="AN30" i="14"/>
  <c r="AN31" i="12"/>
  <c r="AN36" i="14"/>
  <c r="AN53" i="14"/>
  <c r="AN61" i="14"/>
  <c r="AN6" i="14"/>
  <c r="AO23" i="14"/>
  <c r="L23" i="13" s="1"/>
  <c r="AM85" i="1"/>
  <c r="AM84" i="1"/>
  <c r="AM83" i="1"/>
  <c r="AJ59" i="11"/>
  <c r="AN59" i="14"/>
  <c r="AN60" i="12"/>
  <c r="AJ24" i="11"/>
  <c r="AN24" i="14"/>
  <c r="AN25" i="12"/>
  <c r="AJ54" i="11"/>
  <c r="AN54" i="14"/>
  <c r="AN55" i="12"/>
  <c r="AJ34" i="11"/>
  <c r="AN34" i="14"/>
  <c r="AN35" i="12"/>
  <c r="AJ3" i="11"/>
  <c r="AN3" i="14"/>
  <c r="AN4" i="12"/>
  <c r="AJ62" i="11"/>
  <c r="AN62" i="14"/>
  <c r="AN63" i="12"/>
  <c r="AJ71" i="11"/>
  <c r="AN71" i="14"/>
  <c r="AN72" i="12"/>
  <c r="AJ4" i="11"/>
  <c r="AN4" i="14"/>
  <c r="AN5" i="12"/>
  <c r="AJ73" i="11"/>
  <c r="AN73" i="14"/>
  <c r="AN74" i="12"/>
  <c r="AJ39" i="11"/>
  <c r="AN39" i="14"/>
  <c r="AN40" i="12"/>
  <c r="AJ75" i="11"/>
  <c r="AN75" i="14"/>
  <c r="AN76" i="12"/>
  <c r="AJ56" i="11"/>
  <c r="AN56" i="14"/>
  <c r="AN57" i="12"/>
  <c r="AJ35" i="11"/>
  <c r="AN35" i="14"/>
  <c r="AN36" i="12"/>
  <c r="AJ31" i="11"/>
  <c r="AN31" i="14"/>
  <c r="AN32" i="12"/>
  <c r="AJ12" i="11"/>
  <c r="AN12" i="14"/>
  <c r="AN13" i="12"/>
  <c r="AN40" i="14"/>
  <c r="AJ2" i="11"/>
  <c r="AN2" i="14"/>
  <c r="AN3" i="7"/>
  <c r="AN3" i="12"/>
  <c r="AN3" i="1"/>
  <c r="AA3" i="6"/>
  <c r="AN3" i="4"/>
  <c r="AJ19" i="11"/>
  <c r="AN19" i="14"/>
  <c r="AN20" i="12"/>
  <c r="AJ76" i="11"/>
  <c r="AN76" i="14"/>
  <c r="AN77" i="12"/>
  <c r="AJ8" i="11"/>
  <c r="AN8" i="14"/>
  <c r="AN9" i="12"/>
  <c r="AJ50" i="11"/>
  <c r="AN50" i="14"/>
  <c r="AN51" i="12"/>
  <c r="AJ52" i="11"/>
  <c r="AN52" i="14"/>
  <c r="AN53" i="12"/>
  <c r="AJ17" i="11"/>
  <c r="AN17" i="14"/>
  <c r="AN18" i="12"/>
  <c r="AN66" i="14"/>
  <c r="AN13" i="14"/>
  <c r="AJ43" i="11"/>
  <c r="AN43" i="14"/>
  <c r="AN44" i="12"/>
  <c r="AJ16" i="11"/>
  <c r="AN16" i="14"/>
  <c r="AN17" i="12"/>
  <c r="AJ26" i="11"/>
  <c r="AN26" i="14"/>
  <c r="AN27" i="12"/>
  <c r="AJ79" i="11"/>
  <c r="AN79" i="14"/>
  <c r="AN80" i="12"/>
  <c r="AJ74" i="11"/>
  <c r="AN74" i="14"/>
  <c r="AN75" i="12"/>
  <c r="AN11" i="14"/>
  <c r="AN33" i="14"/>
  <c r="AJ14" i="11"/>
  <c r="AN14" i="14"/>
  <c r="AN15" i="12"/>
  <c r="AJ7" i="11"/>
  <c r="AN7" i="14"/>
  <c r="AN8" i="12"/>
  <c r="AJ58" i="11"/>
  <c r="AN58" i="14"/>
  <c r="AN59" i="12"/>
  <c r="AJ5" i="11"/>
  <c r="AN5" i="14"/>
  <c r="AN6" i="12"/>
  <c r="AJ21" i="11"/>
  <c r="AN21" i="14"/>
  <c r="AN22" i="12"/>
  <c r="AJ55" i="11"/>
  <c r="AN55" i="14"/>
  <c r="AN56" i="12"/>
  <c r="AJ81" i="11"/>
  <c r="AN81" i="14"/>
  <c r="AN82" i="12"/>
  <c r="AJ68" i="11"/>
  <c r="AN68" i="14"/>
  <c r="AN69" i="12"/>
  <c r="AJ41" i="11"/>
  <c r="AN41" i="14"/>
  <c r="AN42" i="12"/>
  <c r="AJ70" i="11"/>
  <c r="AN70" i="14"/>
  <c r="AN71" i="12"/>
  <c r="AJ47" i="11"/>
  <c r="AN47" i="14"/>
  <c r="AN48" i="12"/>
  <c r="AN72" i="14"/>
  <c r="AJ69" i="11"/>
  <c r="AN69" i="14"/>
  <c r="AN70" i="12"/>
  <c r="AJ49" i="11"/>
  <c r="AN49" i="14"/>
  <c r="AN50" i="12"/>
  <c r="AJ45" i="11"/>
  <c r="AN45" i="14"/>
  <c r="AN46" i="12"/>
  <c r="AJ44" i="11"/>
  <c r="AN44" i="14"/>
  <c r="AN45" i="12"/>
  <c r="AO46" i="14"/>
  <c r="L46" i="13" s="1"/>
  <c r="AN60" i="14"/>
  <c r="AN28" i="14"/>
  <c r="AO51" i="14"/>
  <c r="L51" i="13" s="1"/>
  <c r="D51" i="13"/>
  <c r="AN57" i="14"/>
  <c r="AN22" i="14"/>
  <c r="AJ38" i="11"/>
  <c r="AN38" i="14"/>
  <c r="AN39" i="12"/>
  <c r="AJ27" i="11"/>
  <c r="AN27" i="14"/>
  <c r="AN28" i="12"/>
  <c r="AJ37" i="11"/>
  <c r="AN37" i="14"/>
  <c r="AN38" i="12"/>
  <c r="AM83" i="12"/>
  <c r="AM84" i="12"/>
  <c r="AM85" i="12"/>
  <c r="AM85" i="7"/>
  <c r="AM84" i="7"/>
  <c r="AM83" i="7"/>
  <c r="Z85" i="6"/>
  <c r="Z84" i="6"/>
  <c r="Z83" i="6"/>
  <c r="AJ57" i="11"/>
  <c r="AN58" i="12"/>
  <c r="D23" i="13"/>
  <c r="AO24" i="12"/>
  <c r="AO52" i="12"/>
  <c r="AJ13" i="11"/>
  <c r="AN14" i="12"/>
  <c r="AJ40" i="11"/>
  <c r="AN41" i="12"/>
  <c r="AJ22" i="11"/>
  <c r="AN23" i="12"/>
  <c r="AM84" i="4"/>
  <c r="AM83" i="4"/>
  <c r="AJ60" i="11"/>
  <c r="AN61" i="12"/>
  <c r="AJ77" i="11"/>
  <c r="AN78" i="12"/>
  <c r="AJ53" i="11"/>
  <c r="AN54" i="12"/>
  <c r="AJ28" i="11"/>
  <c r="AN29" i="12"/>
  <c r="AJ6" i="11"/>
  <c r="AN7" i="12"/>
  <c r="AJ18" i="11"/>
  <c r="AN19" i="12"/>
  <c r="AO47" i="12"/>
  <c r="AJ66" i="11"/>
  <c r="AN67" i="12"/>
  <c r="AJ72" i="11"/>
  <c r="AN73" i="12"/>
  <c r="AJ11" i="11"/>
  <c r="AN12" i="12"/>
  <c r="AJ61" i="11"/>
  <c r="AN62" i="12"/>
  <c r="AJ33" i="11"/>
  <c r="AN34" i="12"/>
  <c r="AJ36" i="11"/>
  <c r="AN37" i="12"/>
  <c r="AO81" i="14" l="1"/>
  <c r="L81" i="13" s="1"/>
  <c r="AO82" i="12"/>
  <c r="AO3" i="14"/>
  <c r="L3" i="13" s="1"/>
  <c r="AO4" i="12"/>
  <c r="AO24" i="14"/>
  <c r="L24" i="13" s="1"/>
  <c r="AO25" i="12"/>
  <c r="AO48" i="14"/>
  <c r="L48" i="13" s="1"/>
  <c r="AO49" i="12"/>
  <c r="AO25" i="14"/>
  <c r="L25" i="13" s="1"/>
  <c r="AO26" i="12"/>
  <c r="AO70" i="14"/>
  <c r="L70" i="13" s="1"/>
  <c r="AO71" i="12"/>
  <c r="AO21" i="14"/>
  <c r="L21" i="13" s="1"/>
  <c r="AO22" i="12"/>
  <c r="AO14" i="14"/>
  <c r="L14" i="13" s="1"/>
  <c r="AO15" i="12"/>
  <c r="AB3" i="6"/>
  <c r="AO2" i="14"/>
  <c r="L2" i="13" s="1"/>
  <c r="AO3" i="7"/>
  <c r="AO3" i="12"/>
  <c r="AO3" i="1"/>
  <c r="AO3" i="4"/>
  <c r="AO29" i="14"/>
  <c r="L29" i="13" s="1"/>
  <c r="AO30" i="12"/>
  <c r="AO52" i="14"/>
  <c r="L52" i="13" s="1"/>
  <c r="AO53" i="12"/>
  <c r="AO19" i="14"/>
  <c r="L19" i="13" s="1"/>
  <c r="AO20" i="12"/>
  <c r="AO35" i="14"/>
  <c r="L35" i="13" s="1"/>
  <c r="AO36" i="12"/>
  <c r="AO4" i="14"/>
  <c r="L4" i="13" s="1"/>
  <c r="AO5" i="12"/>
  <c r="AO67" i="14"/>
  <c r="L67" i="13" s="1"/>
  <c r="AO68" i="12"/>
  <c r="AO53" i="14"/>
  <c r="L53" i="13" s="1"/>
  <c r="AQ47" i="1"/>
  <c r="AP47" i="1"/>
  <c r="AR47" i="1"/>
  <c r="AR52" i="1"/>
  <c r="AQ52" i="1"/>
  <c r="AP52" i="1"/>
  <c r="AO68" i="14"/>
  <c r="L68" i="13" s="1"/>
  <c r="AO69" i="12"/>
  <c r="AO58" i="14"/>
  <c r="L58" i="13" s="1"/>
  <c r="AO59" i="12"/>
  <c r="AO26" i="14"/>
  <c r="L26" i="13" s="1"/>
  <c r="AO27" i="12"/>
  <c r="AO30" i="14"/>
  <c r="L30" i="13" s="1"/>
  <c r="AO31" i="12"/>
  <c r="AO80" i="14"/>
  <c r="L80" i="13" s="1"/>
  <c r="AO81" i="12"/>
  <c r="AQ81" i="12" s="1"/>
  <c r="AO39" i="14"/>
  <c r="L39" i="13" s="1"/>
  <c r="AO40" i="12"/>
  <c r="AO75" i="14"/>
  <c r="L75" i="13" s="1"/>
  <c r="AO76" i="12"/>
  <c r="AO62" i="14"/>
  <c r="L62" i="13" s="1"/>
  <c r="AO63" i="12"/>
  <c r="AO54" i="14"/>
  <c r="L54" i="13" s="1"/>
  <c r="AO55" i="12"/>
  <c r="AO42" i="14"/>
  <c r="L42" i="13" s="1"/>
  <c r="AO43" i="12"/>
  <c r="AO33" i="14"/>
  <c r="L33" i="13" s="1"/>
  <c r="AO76" i="14"/>
  <c r="L76" i="13" s="1"/>
  <c r="AO77" i="12"/>
  <c r="AO38" i="14"/>
  <c r="L38" i="13" s="1"/>
  <c r="AR39" i="7"/>
  <c r="AO39" i="12"/>
  <c r="AR39" i="12" s="1"/>
  <c r="AO47" i="14"/>
  <c r="L47" i="13" s="1"/>
  <c r="AO48" i="12"/>
  <c r="AO43" i="14"/>
  <c r="L43" i="13" s="1"/>
  <c r="AO44" i="12"/>
  <c r="AO8" i="14"/>
  <c r="L8" i="13" s="1"/>
  <c r="AO9" i="12"/>
  <c r="AO9" i="14"/>
  <c r="L9" i="13" s="1"/>
  <c r="AO10" i="12"/>
  <c r="AO20" i="14"/>
  <c r="L20" i="13" s="1"/>
  <c r="AO21" i="12"/>
  <c r="AO10" i="14"/>
  <c r="L10" i="13" s="1"/>
  <c r="AO11" i="12"/>
  <c r="AO18" i="14"/>
  <c r="L18" i="13" s="1"/>
  <c r="AO66" i="14"/>
  <c r="L66" i="13" s="1"/>
  <c r="D66" i="13"/>
  <c r="AO49" i="14"/>
  <c r="L49" i="13" s="1"/>
  <c r="AO50" i="12"/>
  <c r="AO55" i="14"/>
  <c r="L55" i="13" s="1"/>
  <c r="AO56" i="12"/>
  <c r="AO7" i="14"/>
  <c r="L7" i="13" s="1"/>
  <c r="AO8" i="12"/>
  <c r="AO17" i="14"/>
  <c r="L17" i="13" s="1"/>
  <c r="AO18" i="12"/>
  <c r="AO34" i="14"/>
  <c r="L34" i="13" s="1"/>
  <c r="AO35" i="12"/>
  <c r="AQ24" i="1"/>
  <c r="AP24" i="1"/>
  <c r="AR24" i="1"/>
  <c r="AO63" i="14"/>
  <c r="L63" i="13" s="1"/>
  <c r="AO64" i="12"/>
  <c r="D46" i="13"/>
  <c r="AO74" i="14"/>
  <c r="L74" i="13" s="1"/>
  <c r="AO75" i="12"/>
  <c r="AN85" i="4"/>
  <c r="AD32" i="6"/>
  <c r="AO31" i="14"/>
  <c r="L31" i="13" s="1"/>
  <c r="AO32" i="12"/>
  <c r="AD74" i="6"/>
  <c r="AO73" i="14"/>
  <c r="L73" i="13" s="1"/>
  <c r="AO74" i="12"/>
  <c r="AR74" i="12" s="1"/>
  <c r="AO59" i="14"/>
  <c r="L59" i="13" s="1"/>
  <c r="AO60" i="12"/>
  <c r="AO6" i="14"/>
  <c r="L6" i="13" s="1"/>
  <c r="AO36" i="14"/>
  <c r="L36" i="13" s="1"/>
  <c r="D36" i="13"/>
  <c r="AO11" i="14"/>
  <c r="L11" i="13" s="1"/>
  <c r="AO28" i="14"/>
  <c r="L28" i="13" s="1"/>
  <c r="AO60" i="14"/>
  <c r="L60" i="13" s="1"/>
  <c r="AC46" i="6"/>
  <c r="AO45" i="14"/>
  <c r="L45" i="13" s="1"/>
  <c r="AO46" i="12"/>
  <c r="AO41" i="14"/>
  <c r="L41" i="13" s="1"/>
  <c r="AO42" i="12"/>
  <c r="AO5" i="14"/>
  <c r="L5" i="13" s="1"/>
  <c r="AO6" i="12"/>
  <c r="AO79" i="14"/>
  <c r="L79" i="13" s="1"/>
  <c r="AO80" i="12"/>
  <c r="AO32" i="14"/>
  <c r="L32" i="13" s="1"/>
  <c r="AO33" i="12"/>
  <c r="AO12" i="14"/>
  <c r="L12" i="13" s="1"/>
  <c r="AO13" i="12"/>
  <c r="AO22" i="14"/>
  <c r="L22" i="13" s="1"/>
  <c r="D22" i="13"/>
  <c r="AO69" i="14"/>
  <c r="L69" i="13" s="1"/>
  <c r="AO70" i="12"/>
  <c r="AO27" i="14"/>
  <c r="L27" i="13" s="1"/>
  <c r="AO28" i="12"/>
  <c r="AO44" i="14"/>
  <c r="L44" i="13" s="1"/>
  <c r="AO45" i="12"/>
  <c r="AO50" i="14"/>
  <c r="L50" i="13" s="1"/>
  <c r="AO51" i="12"/>
  <c r="AN85" i="1"/>
  <c r="AN84" i="1"/>
  <c r="AN83" i="1"/>
  <c r="AO56" i="14"/>
  <c r="L56" i="13" s="1"/>
  <c r="AO57" i="12"/>
  <c r="AO71" i="14"/>
  <c r="L71" i="13" s="1"/>
  <c r="AO72" i="12"/>
  <c r="AO78" i="14"/>
  <c r="L78" i="13" s="1"/>
  <c r="AO79" i="12"/>
  <c r="AO72" i="14"/>
  <c r="L72" i="13" s="1"/>
  <c r="D72" i="13"/>
  <c r="AO37" i="14"/>
  <c r="L37" i="13" s="1"/>
  <c r="AO38" i="12"/>
  <c r="AO61" i="14"/>
  <c r="L61" i="13" s="1"/>
  <c r="D61" i="13"/>
  <c r="AO77" i="14"/>
  <c r="L77" i="13" s="1"/>
  <c r="D77" i="13"/>
  <c r="AO40" i="14"/>
  <c r="L40" i="13" s="1"/>
  <c r="AO13" i="14"/>
  <c r="L13" i="13" s="1"/>
  <c r="D13" i="13"/>
  <c r="AO57" i="14"/>
  <c r="L57" i="13" s="1"/>
  <c r="D57" i="13"/>
  <c r="AO16" i="14"/>
  <c r="L16" i="13" s="1"/>
  <c r="AO17" i="12"/>
  <c r="AO65" i="14"/>
  <c r="L65" i="13" s="1"/>
  <c r="AO66" i="12"/>
  <c r="AO15" i="14"/>
  <c r="L15" i="13" s="1"/>
  <c r="AO16" i="12"/>
  <c r="AD65" i="6"/>
  <c r="AO64" i="14"/>
  <c r="L64" i="13" s="1"/>
  <c r="AO65" i="12"/>
  <c r="AN85" i="12"/>
  <c r="AN84" i="12"/>
  <c r="AN83" i="12"/>
  <c r="K23" i="13"/>
  <c r="AR24" i="12"/>
  <c r="AP24" i="12"/>
  <c r="AQ24" i="12"/>
  <c r="K51" i="13"/>
  <c r="AP52" i="12"/>
  <c r="AR52" i="12"/>
  <c r="AQ52" i="12"/>
  <c r="K46" i="13"/>
  <c r="AR47" i="12"/>
  <c r="AP47" i="12"/>
  <c r="AQ47" i="12"/>
  <c r="F51" i="13"/>
  <c r="AQ52" i="7"/>
  <c r="AP52" i="7"/>
  <c r="AR52" i="7"/>
  <c r="F23" i="13"/>
  <c r="AR24" i="7"/>
  <c r="AQ24" i="7"/>
  <c r="AP24" i="7"/>
  <c r="AN84" i="7"/>
  <c r="AN85" i="7"/>
  <c r="AN83" i="7"/>
  <c r="F46" i="13"/>
  <c r="AQ47" i="7"/>
  <c r="AR47" i="7"/>
  <c r="AP47" i="7"/>
  <c r="E23" i="13"/>
  <c r="AE24" i="6"/>
  <c r="AD24" i="6"/>
  <c r="AC24" i="6"/>
  <c r="E46" i="13"/>
  <c r="AE47" i="6"/>
  <c r="AD47" i="6"/>
  <c r="AC47" i="6"/>
  <c r="E51" i="13"/>
  <c r="AC52" i="6"/>
  <c r="AD52" i="6"/>
  <c r="AE52" i="6"/>
  <c r="AA83" i="6"/>
  <c r="AA85" i="6"/>
  <c r="AA84" i="6"/>
  <c r="AP24" i="4"/>
  <c r="AQ24" i="4"/>
  <c r="B23" i="13"/>
  <c r="AR24" i="4"/>
  <c r="AO23" i="12"/>
  <c r="AO37" i="12"/>
  <c r="AO14" i="12"/>
  <c r="AP52" i="4"/>
  <c r="AR52" i="4"/>
  <c r="AQ52" i="4"/>
  <c r="B51" i="13"/>
  <c r="D60" i="13"/>
  <c r="AO61" i="12"/>
  <c r="B46" i="13"/>
  <c r="AQ47" i="4"/>
  <c r="AR47" i="4"/>
  <c r="AO73" i="12"/>
  <c r="B33" i="13"/>
  <c r="AO67" i="12"/>
  <c r="AO54" i="12"/>
  <c r="AN83" i="4"/>
  <c r="AN84" i="4"/>
  <c r="D6" i="13"/>
  <c r="AO7" i="12"/>
  <c r="AP47" i="4"/>
  <c r="AO34" i="12"/>
  <c r="D33" i="13"/>
  <c r="AO58" i="12"/>
  <c r="AO62" i="12"/>
  <c r="AO78" i="12"/>
  <c r="D11" i="13"/>
  <c r="AO12" i="12"/>
  <c r="AO19" i="12"/>
  <c r="AO29" i="12"/>
  <c r="D40" i="13"/>
  <c r="AO41" i="12"/>
  <c r="AP74" i="12" l="1"/>
  <c r="K80" i="13"/>
  <c r="AQ70" i="7"/>
  <c r="F69" i="13"/>
  <c r="AP70" i="7"/>
  <c r="AR70" i="7"/>
  <c r="AC43" i="6"/>
  <c r="AE43" i="6"/>
  <c r="E42" i="13"/>
  <c r="AD43" i="6"/>
  <c r="AO85" i="4"/>
  <c r="AR3" i="4"/>
  <c r="AQ3" i="4"/>
  <c r="AP3" i="4"/>
  <c r="AQ45" i="7"/>
  <c r="AP45" i="7"/>
  <c r="AR45" i="7"/>
  <c r="F44" i="13"/>
  <c r="AP21" i="4"/>
  <c r="B20" i="13"/>
  <c r="AQ21" i="4"/>
  <c r="AR21" i="4"/>
  <c r="AQ72" i="1"/>
  <c r="AR72" i="1"/>
  <c r="AP72" i="1"/>
  <c r="D71" i="13"/>
  <c r="F64" i="13"/>
  <c r="AR65" i="7"/>
  <c r="AQ66" i="1"/>
  <c r="AP66" i="1"/>
  <c r="D65" i="13"/>
  <c r="AR66" i="1"/>
  <c r="F78" i="13"/>
  <c r="AR79" i="7"/>
  <c r="AQ79" i="7"/>
  <c r="AP79" i="7"/>
  <c r="AP57" i="7"/>
  <c r="F56" i="13"/>
  <c r="AQ57" i="7"/>
  <c r="AR57" i="7"/>
  <c r="AE51" i="6"/>
  <c r="AD51" i="6"/>
  <c r="AC51" i="6"/>
  <c r="E50" i="13"/>
  <c r="AD28" i="6"/>
  <c r="AC28" i="6"/>
  <c r="AE28" i="6"/>
  <c r="E27" i="13"/>
  <c r="AR13" i="7"/>
  <c r="AQ13" i="7"/>
  <c r="F12" i="13"/>
  <c r="AP13" i="7"/>
  <c r="AR80" i="1"/>
  <c r="AQ80" i="1"/>
  <c r="AP80" i="1"/>
  <c r="D79" i="13"/>
  <c r="AP42" i="7"/>
  <c r="AR42" i="7"/>
  <c r="AQ42" i="7"/>
  <c r="F41" i="13"/>
  <c r="B60" i="13"/>
  <c r="AQ61" i="4"/>
  <c r="AR61" i="4"/>
  <c r="AP61" i="4"/>
  <c r="B74" i="13"/>
  <c r="AP75" i="4"/>
  <c r="AR75" i="4"/>
  <c r="AQ75" i="4"/>
  <c r="AP18" i="4"/>
  <c r="AR18" i="4"/>
  <c r="B17" i="13"/>
  <c r="AQ18" i="4"/>
  <c r="AP56" i="4"/>
  <c r="AQ56" i="4"/>
  <c r="AR56" i="4"/>
  <c r="B55" i="13"/>
  <c r="AQ21" i="12"/>
  <c r="AR21" i="12"/>
  <c r="K20" i="13"/>
  <c r="AP21" i="12"/>
  <c r="AR9" i="12"/>
  <c r="K8" i="13"/>
  <c r="AQ9" i="12"/>
  <c r="AP9" i="12"/>
  <c r="K47" i="13"/>
  <c r="AR48" i="12"/>
  <c r="AQ48" i="12"/>
  <c r="AP48" i="12"/>
  <c r="AQ77" i="7"/>
  <c r="F76" i="13"/>
  <c r="AP77" i="7"/>
  <c r="AR77" i="7"/>
  <c r="AQ63" i="1"/>
  <c r="AP63" i="1"/>
  <c r="D62" i="13"/>
  <c r="AR63" i="1"/>
  <c r="AP81" i="12"/>
  <c r="AR81" i="12"/>
  <c r="AQ27" i="12"/>
  <c r="K26" i="13"/>
  <c r="AR27" i="12"/>
  <c r="AP27" i="12"/>
  <c r="K68" i="13"/>
  <c r="AR69" i="12"/>
  <c r="AQ69" i="12"/>
  <c r="AP69" i="12"/>
  <c r="AQ5" i="1"/>
  <c r="D4" i="13"/>
  <c r="AR5" i="1"/>
  <c r="AP5" i="1"/>
  <c r="F19" i="13"/>
  <c r="AR20" i="7"/>
  <c r="AQ20" i="7"/>
  <c r="AP20" i="7"/>
  <c r="AR30" i="7"/>
  <c r="F29" i="13"/>
  <c r="AQ30" i="7"/>
  <c r="AP30" i="7"/>
  <c r="AC32" i="6"/>
  <c r="AE15" i="6"/>
  <c r="AC15" i="6"/>
  <c r="AD15" i="6"/>
  <c r="E14" i="13"/>
  <c r="AC71" i="6"/>
  <c r="AD71" i="6"/>
  <c r="E70" i="13"/>
  <c r="AE71" i="6"/>
  <c r="AE49" i="6"/>
  <c r="E48" i="13"/>
  <c r="AC49" i="6"/>
  <c r="AD49" i="6"/>
  <c r="AR4" i="4"/>
  <c r="AQ4" i="4"/>
  <c r="AP4" i="4"/>
  <c r="B79" i="13"/>
  <c r="AP80" i="4"/>
  <c r="AQ80" i="4"/>
  <c r="AR80" i="4"/>
  <c r="AQ60" i="12"/>
  <c r="AP60" i="12"/>
  <c r="K59" i="13"/>
  <c r="AR60" i="12"/>
  <c r="AD75" i="6"/>
  <c r="AC75" i="6"/>
  <c r="E74" i="13"/>
  <c r="AE75" i="6"/>
  <c r="AD18" i="6"/>
  <c r="AE18" i="6"/>
  <c r="AC18" i="6"/>
  <c r="E17" i="13"/>
  <c r="AQ27" i="7"/>
  <c r="F26" i="13"/>
  <c r="AR27" i="7"/>
  <c r="AP27" i="7"/>
  <c r="AP5" i="4"/>
  <c r="AQ5" i="4"/>
  <c r="AR5" i="4"/>
  <c r="B4" i="13"/>
  <c r="B29" i="13"/>
  <c r="AP30" i="4"/>
  <c r="AQ30" i="4"/>
  <c r="AR30" i="4"/>
  <c r="AE65" i="6"/>
  <c r="E64" i="13"/>
  <c r="AC66" i="6"/>
  <c r="AD66" i="6"/>
  <c r="AE66" i="6"/>
  <c r="E65" i="13"/>
  <c r="AQ38" i="7"/>
  <c r="AR38" i="7"/>
  <c r="AP38" i="7"/>
  <c r="F37" i="13"/>
  <c r="AE79" i="6"/>
  <c r="E78" i="13"/>
  <c r="AD79" i="6"/>
  <c r="AC79" i="6"/>
  <c r="AD57" i="6"/>
  <c r="E56" i="13"/>
  <c r="AE57" i="6"/>
  <c r="AC57" i="6"/>
  <c r="AQ45" i="1"/>
  <c r="D44" i="13"/>
  <c r="AR45" i="1"/>
  <c r="AP45" i="1"/>
  <c r="D69" i="13"/>
  <c r="AQ70" i="1"/>
  <c r="AR70" i="1"/>
  <c r="AP70" i="1"/>
  <c r="AP60" i="7"/>
  <c r="AR60" i="7"/>
  <c r="F59" i="13"/>
  <c r="AQ60" i="7"/>
  <c r="AR32" i="12"/>
  <c r="K31" i="13"/>
  <c r="AP32" i="12"/>
  <c r="AQ32" i="12"/>
  <c r="K34" i="13"/>
  <c r="AR35" i="12"/>
  <c r="AQ35" i="12"/>
  <c r="AP35" i="12"/>
  <c r="AP8" i="12"/>
  <c r="AR8" i="12"/>
  <c r="AQ8" i="12"/>
  <c r="K7" i="13"/>
  <c r="AQ50" i="12"/>
  <c r="AR50" i="12"/>
  <c r="AP50" i="12"/>
  <c r="K49" i="13"/>
  <c r="AC65" i="6"/>
  <c r="AE63" i="6"/>
  <c r="AD63" i="6"/>
  <c r="E62" i="13"/>
  <c r="AC63" i="6"/>
  <c r="AQ40" i="1"/>
  <c r="AR40" i="1"/>
  <c r="D39" i="13"/>
  <c r="AP40" i="1"/>
  <c r="B80" i="13"/>
  <c r="AR81" i="4"/>
  <c r="AQ81" i="4"/>
  <c r="AP81" i="4"/>
  <c r="AR27" i="4"/>
  <c r="AP27" i="4"/>
  <c r="B26" i="13"/>
  <c r="AQ27" i="4"/>
  <c r="B68" i="13"/>
  <c r="AQ69" i="4"/>
  <c r="AR69" i="4"/>
  <c r="AP69" i="4"/>
  <c r="AQ3" i="12"/>
  <c r="AP3" i="12"/>
  <c r="AR3" i="12"/>
  <c r="K2" i="13"/>
  <c r="AP22" i="7"/>
  <c r="F21" i="13"/>
  <c r="AR22" i="7"/>
  <c r="AQ22" i="7"/>
  <c r="AR26" i="7"/>
  <c r="F25" i="13"/>
  <c r="AP26" i="7"/>
  <c r="AQ26" i="7"/>
  <c r="D24" i="13"/>
  <c r="AR25" i="1"/>
  <c r="AQ25" i="1"/>
  <c r="AP25" i="1"/>
  <c r="AP82" i="12"/>
  <c r="K81" i="13"/>
  <c r="AR82" i="12"/>
  <c r="AQ82" i="12"/>
  <c r="AP38" i="12"/>
  <c r="AR38" i="12"/>
  <c r="K37" i="13"/>
  <c r="AQ38" i="12"/>
  <c r="AP13" i="1"/>
  <c r="AR13" i="1"/>
  <c r="D12" i="13"/>
  <c r="AQ13" i="1"/>
  <c r="AR21" i="1"/>
  <c r="D20" i="13"/>
  <c r="AQ21" i="1"/>
  <c r="AP21" i="1"/>
  <c r="AQ63" i="4"/>
  <c r="AR63" i="4"/>
  <c r="AP63" i="4"/>
  <c r="B62" i="13"/>
  <c r="AR69" i="7"/>
  <c r="AP69" i="7"/>
  <c r="F68" i="13"/>
  <c r="AQ69" i="7"/>
  <c r="AQ26" i="1"/>
  <c r="AR26" i="1"/>
  <c r="AP26" i="1"/>
  <c r="D25" i="13"/>
  <c r="AP70" i="12"/>
  <c r="AR70" i="12"/>
  <c r="AQ70" i="12"/>
  <c r="K69" i="13"/>
  <c r="AR42" i="4"/>
  <c r="B41" i="13"/>
  <c r="AP42" i="4"/>
  <c r="AQ42" i="4"/>
  <c r="AR32" i="1"/>
  <c r="AP32" i="1"/>
  <c r="AQ32" i="1"/>
  <c r="D31" i="13"/>
  <c r="AP19" i="1"/>
  <c r="AQ19" i="1"/>
  <c r="AR19" i="1"/>
  <c r="AR69" i="1"/>
  <c r="AQ69" i="1"/>
  <c r="AP69" i="1"/>
  <c r="D68" i="13"/>
  <c r="AC4" i="6"/>
  <c r="AD4" i="6"/>
  <c r="AE4" i="6"/>
  <c r="E3" i="13"/>
  <c r="D18" i="13"/>
  <c r="AP16" i="1"/>
  <c r="AR16" i="1"/>
  <c r="AQ16" i="1"/>
  <c r="D15" i="13"/>
  <c r="AP17" i="1"/>
  <c r="D16" i="13"/>
  <c r="AR17" i="1"/>
  <c r="AQ17" i="1"/>
  <c r="AP41" i="1"/>
  <c r="AR41" i="1"/>
  <c r="AQ41" i="1"/>
  <c r="AP38" i="4"/>
  <c r="AQ38" i="4"/>
  <c r="B37" i="13"/>
  <c r="AR38" i="4"/>
  <c r="AQ72" i="12"/>
  <c r="K71" i="13"/>
  <c r="AP72" i="12"/>
  <c r="AR72" i="12"/>
  <c r="AR45" i="4"/>
  <c r="AQ45" i="4"/>
  <c r="AP45" i="4"/>
  <c r="B44" i="13"/>
  <c r="AP70" i="4"/>
  <c r="AQ70" i="4"/>
  <c r="B69" i="13"/>
  <c r="AR70" i="4"/>
  <c r="E12" i="13"/>
  <c r="AE13" i="6"/>
  <c r="AC13" i="6"/>
  <c r="AD13" i="6"/>
  <c r="AD80" i="6"/>
  <c r="E79" i="13"/>
  <c r="AE80" i="6"/>
  <c r="AC80" i="6"/>
  <c r="AE42" i="6"/>
  <c r="AD42" i="6"/>
  <c r="E41" i="13"/>
  <c r="AC42" i="6"/>
  <c r="D59" i="13"/>
  <c r="AR60" i="1"/>
  <c r="AP60" i="1"/>
  <c r="AQ60" i="1"/>
  <c r="AQ32" i="7"/>
  <c r="AP32" i="7"/>
  <c r="AR32" i="7"/>
  <c r="F31" i="13"/>
  <c r="K63" i="13"/>
  <c r="AQ64" i="12"/>
  <c r="AR64" i="12"/>
  <c r="AP64" i="12"/>
  <c r="AQ35" i="1"/>
  <c r="AP35" i="1"/>
  <c r="AR35" i="1"/>
  <c r="D34" i="13"/>
  <c r="AR8" i="7"/>
  <c r="AP8" i="7"/>
  <c r="F7" i="13"/>
  <c r="AQ8" i="7"/>
  <c r="AP50" i="7"/>
  <c r="AQ50" i="7"/>
  <c r="AR50" i="7"/>
  <c r="F49" i="13"/>
  <c r="E20" i="13"/>
  <c r="AC21" i="6"/>
  <c r="AD21" i="6"/>
  <c r="AE21" i="6"/>
  <c r="AC9" i="6"/>
  <c r="AD9" i="6"/>
  <c r="AE9" i="6"/>
  <c r="E8" i="13"/>
  <c r="AE48" i="6"/>
  <c r="AC48" i="6"/>
  <c r="E47" i="13"/>
  <c r="AD48" i="6"/>
  <c r="AE77" i="6"/>
  <c r="AD77" i="6"/>
  <c r="E76" i="13"/>
  <c r="AC77" i="6"/>
  <c r="AP55" i="12"/>
  <c r="K54" i="13"/>
  <c r="AR55" i="12"/>
  <c r="AQ55" i="12"/>
  <c r="AQ74" i="12"/>
  <c r="AR40" i="7"/>
  <c r="F39" i="13"/>
  <c r="AQ40" i="7"/>
  <c r="AP40" i="7"/>
  <c r="AD5" i="6"/>
  <c r="E4" i="13"/>
  <c r="AE5" i="6"/>
  <c r="AC5" i="6"/>
  <c r="E19" i="13"/>
  <c r="AE20" i="6"/>
  <c r="AC20" i="6"/>
  <c r="AD20" i="6"/>
  <c r="AD30" i="6"/>
  <c r="AE30" i="6"/>
  <c r="AC30" i="6"/>
  <c r="E29" i="13"/>
  <c r="F2" i="13"/>
  <c r="AQ3" i="7"/>
  <c r="AR3" i="7"/>
  <c r="AP3" i="7"/>
  <c r="B21" i="13"/>
  <c r="AR22" i="4"/>
  <c r="AP22" i="4"/>
  <c r="AQ22" i="4"/>
  <c r="AP26" i="4"/>
  <c r="AR26" i="4"/>
  <c r="B25" i="13"/>
  <c r="AQ26" i="4"/>
  <c r="K24" i="13"/>
  <c r="AR25" i="12"/>
  <c r="AP25" i="12"/>
  <c r="AQ25" i="12"/>
  <c r="AQ82" i="7"/>
  <c r="AR82" i="7"/>
  <c r="AP82" i="7"/>
  <c r="F81" i="13"/>
  <c r="AQ79" i="4"/>
  <c r="B78" i="13"/>
  <c r="AP79" i="4"/>
  <c r="AR79" i="4"/>
  <c r="AD76" i="6"/>
  <c r="E75" i="13"/>
  <c r="AC76" i="6"/>
  <c r="AE76" i="6"/>
  <c r="D37" i="13"/>
  <c r="AQ38" i="1"/>
  <c r="AR38" i="1"/>
  <c r="AP38" i="1"/>
  <c r="AQ13" i="4"/>
  <c r="AP13" i="4"/>
  <c r="B12" i="13"/>
  <c r="AR13" i="4"/>
  <c r="AR29" i="1"/>
  <c r="AQ29" i="1"/>
  <c r="AP29" i="1"/>
  <c r="AE56" i="6"/>
  <c r="AD56" i="6"/>
  <c r="E55" i="13"/>
  <c r="AC56" i="6"/>
  <c r="AR77" i="4"/>
  <c r="B76" i="13"/>
  <c r="AP77" i="4"/>
  <c r="AQ77" i="4"/>
  <c r="AP81" i="1"/>
  <c r="AQ81" i="1"/>
  <c r="AR81" i="1"/>
  <c r="D80" i="13"/>
  <c r="AR54" i="1"/>
  <c r="AQ54" i="1"/>
  <c r="AP54" i="1"/>
  <c r="B19" i="13"/>
  <c r="AR20" i="4"/>
  <c r="AP20" i="4"/>
  <c r="AQ20" i="4"/>
  <c r="AO85" i="1"/>
  <c r="AO84" i="1"/>
  <c r="AO83" i="1"/>
  <c r="AQ3" i="1"/>
  <c r="AP3" i="1"/>
  <c r="D2" i="13"/>
  <c r="AR3" i="1"/>
  <c r="AR22" i="1"/>
  <c r="D21" i="13"/>
  <c r="AP22" i="1"/>
  <c r="AQ22" i="1"/>
  <c r="AQ26" i="12"/>
  <c r="K25" i="13"/>
  <c r="AR26" i="12"/>
  <c r="AP26" i="12"/>
  <c r="K15" i="13"/>
  <c r="AR16" i="12"/>
  <c r="AQ16" i="12"/>
  <c r="AP16" i="12"/>
  <c r="AP17" i="12"/>
  <c r="AR17" i="12"/>
  <c r="K16" i="13"/>
  <c r="AQ17" i="12"/>
  <c r="AQ72" i="7"/>
  <c r="AP72" i="7"/>
  <c r="AR72" i="7"/>
  <c r="F71" i="13"/>
  <c r="K32" i="13"/>
  <c r="AR33" i="12"/>
  <c r="AQ33" i="12"/>
  <c r="AP33" i="12"/>
  <c r="AP6" i="12"/>
  <c r="K5" i="13"/>
  <c r="AQ6" i="12"/>
  <c r="AR6" i="12"/>
  <c r="AP46" i="12"/>
  <c r="AR46" i="12"/>
  <c r="AQ46" i="12"/>
  <c r="K45" i="13"/>
  <c r="AP12" i="1"/>
  <c r="AR12" i="1"/>
  <c r="AQ12" i="1"/>
  <c r="AR60" i="4"/>
  <c r="AQ60" i="4"/>
  <c r="AP60" i="4"/>
  <c r="B59" i="13"/>
  <c r="AP32" i="4"/>
  <c r="AQ32" i="4"/>
  <c r="B31" i="13"/>
  <c r="AR32" i="4"/>
  <c r="AR64" i="7"/>
  <c r="AP64" i="7"/>
  <c r="AQ64" i="7"/>
  <c r="F63" i="13"/>
  <c r="AR35" i="7"/>
  <c r="AP35" i="7"/>
  <c r="F34" i="13"/>
  <c r="AQ35" i="7"/>
  <c r="AP8" i="1"/>
  <c r="AQ8" i="1"/>
  <c r="D7" i="13"/>
  <c r="AR8" i="1"/>
  <c r="AP50" i="1"/>
  <c r="AR50" i="1"/>
  <c r="AQ50" i="1"/>
  <c r="D49" i="13"/>
  <c r="K10" i="13"/>
  <c r="AQ11" i="12"/>
  <c r="AR11" i="12"/>
  <c r="AP11" i="12"/>
  <c r="AP10" i="7"/>
  <c r="F9" i="13"/>
  <c r="AQ10" i="7"/>
  <c r="AR10" i="7"/>
  <c r="AR44" i="12"/>
  <c r="K43" i="13"/>
  <c r="AQ44" i="12"/>
  <c r="AP44" i="12"/>
  <c r="AQ39" i="12"/>
  <c r="AP39" i="12"/>
  <c r="K38" i="13"/>
  <c r="AQ34" i="1"/>
  <c r="AR34" i="1"/>
  <c r="AP34" i="1"/>
  <c r="AQ55" i="7"/>
  <c r="AR55" i="7"/>
  <c r="AP55" i="7"/>
  <c r="F54" i="13"/>
  <c r="K73" i="13"/>
  <c r="B39" i="13"/>
  <c r="AR40" i="4"/>
  <c r="AP40" i="4"/>
  <c r="AQ40" i="4"/>
  <c r="E80" i="13"/>
  <c r="AC81" i="6"/>
  <c r="AD81" i="6"/>
  <c r="AE81" i="6"/>
  <c r="AE27" i="6"/>
  <c r="AC27" i="6"/>
  <c r="E26" i="13"/>
  <c r="AD27" i="6"/>
  <c r="E68" i="13"/>
  <c r="AD69" i="6"/>
  <c r="AC69" i="6"/>
  <c r="AE69" i="6"/>
  <c r="AQ68" i="12"/>
  <c r="K67" i="13"/>
  <c r="AP68" i="12"/>
  <c r="AR68" i="12"/>
  <c r="AR36" i="1"/>
  <c r="AP36" i="1"/>
  <c r="D35" i="13"/>
  <c r="AQ36" i="1"/>
  <c r="AQ53" i="1"/>
  <c r="AP53" i="1"/>
  <c r="AR53" i="1"/>
  <c r="D52" i="13"/>
  <c r="E73" i="13"/>
  <c r="L86" i="13"/>
  <c r="L85" i="13"/>
  <c r="L82" i="13"/>
  <c r="L83" i="13"/>
  <c r="L84" i="13"/>
  <c r="AR25" i="7"/>
  <c r="F24" i="13"/>
  <c r="AP25" i="7"/>
  <c r="AQ25" i="7"/>
  <c r="AP82" i="1"/>
  <c r="AR82" i="1"/>
  <c r="D81" i="13"/>
  <c r="AQ82" i="1"/>
  <c r="AE45" i="6"/>
  <c r="AD45" i="6"/>
  <c r="E69" i="13"/>
  <c r="AE70" i="6"/>
  <c r="AC70" i="6"/>
  <c r="AD70" i="6"/>
  <c r="D32" i="13"/>
  <c r="AQ33" i="1"/>
  <c r="AP33" i="1"/>
  <c r="AR33" i="1"/>
  <c r="D5" i="13"/>
  <c r="AP6" i="1"/>
  <c r="AQ6" i="1"/>
  <c r="AR6" i="1"/>
  <c r="F45" i="13"/>
  <c r="AR46" i="7"/>
  <c r="AQ46" i="7"/>
  <c r="AP46" i="7"/>
  <c r="AP64" i="1"/>
  <c r="AR64" i="1"/>
  <c r="AQ64" i="1"/>
  <c r="D63" i="13"/>
  <c r="AP35" i="4"/>
  <c r="AR35" i="4"/>
  <c r="B34" i="13"/>
  <c r="AQ35" i="4"/>
  <c r="AP8" i="4"/>
  <c r="B7" i="13"/>
  <c r="AR8" i="4"/>
  <c r="AQ8" i="4"/>
  <c r="AP50" i="4"/>
  <c r="AR50" i="4"/>
  <c r="B49" i="13"/>
  <c r="AQ50" i="4"/>
  <c r="AR11" i="1"/>
  <c r="AP11" i="1"/>
  <c r="D10" i="13"/>
  <c r="AQ11" i="1"/>
  <c r="AP10" i="12"/>
  <c r="K9" i="13"/>
  <c r="AQ10" i="12"/>
  <c r="AR10" i="12"/>
  <c r="AR44" i="1"/>
  <c r="AQ44" i="1"/>
  <c r="D43" i="13"/>
  <c r="AP44" i="1"/>
  <c r="D54" i="13"/>
  <c r="AR55" i="1"/>
  <c r="AQ55" i="1"/>
  <c r="AP55" i="1"/>
  <c r="AR31" i="7"/>
  <c r="AP31" i="7"/>
  <c r="AQ31" i="7"/>
  <c r="F30" i="13"/>
  <c r="AR59" i="12"/>
  <c r="AP59" i="12"/>
  <c r="AQ59" i="12"/>
  <c r="K58" i="13"/>
  <c r="AC45" i="6"/>
  <c r="AQ68" i="1"/>
  <c r="AR68" i="1"/>
  <c r="D67" i="13"/>
  <c r="AP68" i="1"/>
  <c r="AR36" i="12"/>
  <c r="K35" i="13"/>
  <c r="AP36" i="12"/>
  <c r="AQ36" i="12"/>
  <c r="AQ53" i="12"/>
  <c r="AP53" i="12"/>
  <c r="AR53" i="12"/>
  <c r="K52" i="13"/>
  <c r="AE74" i="6"/>
  <c r="AD3" i="6"/>
  <c r="AE3" i="6"/>
  <c r="E2" i="13"/>
  <c r="AC3" i="6"/>
  <c r="AC22" i="6"/>
  <c r="AE22" i="6"/>
  <c r="E21" i="13"/>
  <c r="AD22" i="6"/>
  <c r="E25" i="13"/>
  <c r="AE26" i="6"/>
  <c r="AC26" i="6"/>
  <c r="AD26" i="6"/>
  <c r="AQ25" i="4"/>
  <c r="B24" i="13"/>
  <c r="AR25" i="4"/>
  <c r="AP25" i="4"/>
  <c r="AP82" i="4"/>
  <c r="AR82" i="4"/>
  <c r="AQ82" i="4"/>
  <c r="B81" i="13"/>
  <c r="AR5" i="7"/>
  <c r="AQ5" i="7"/>
  <c r="F4" i="13"/>
  <c r="AP5" i="7"/>
  <c r="AR40" i="12"/>
  <c r="K39" i="13"/>
  <c r="AQ40" i="12"/>
  <c r="AP40" i="12"/>
  <c r="AP17" i="7"/>
  <c r="F16" i="13"/>
  <c r="AQ17" i="7"/>
  <c r="AR17" i="7"/>
  <c r="B15" i="13"/>
  <c r="AP16" i="4"/>
  <c r="AQ16" i="4"/>
  <c r="AR16" i="4"/>
  <c r="AP17" i="4"/>
  <c r="AR17" i="4"/>
  <c r="AQ17" i="4"/>
  <c r="B16" i="13"/>
  <c r="AR78" i="1"/>
  <c r="AQ78" i="1"/>
  <c r="AP78" i="1"/>
  <c r="AQ73" i="1"/>
  <c r="AR73" i="1"/>
  <c r="AP73" i="1"/>
  <c r="AQ72" i="4"/>
  <c r="AP72" i="4"/>
  <c r="AR72" i="4"/>
  <c r="B71" i="13"/>
  <c r="AQ51" i="12"/>
  <c r="AR51" i="12"/>
  <c r="AP51" i="12"/>
  <c r="K50" i="13"/>
  <c r="K27" i="13"/>
  <c r="AQ28" i="12"/>
  <c r="AP28" i="12"/>
  <c r="AR28" i="12"/>
  <c r="AQ23" i="1"/>
  <c r="AP23" i="1"/>
  <c r="AR23" i="1"/>
  <c r="F32" i="13"/>
  <c r="AP33" i="7"/>
  <c r="AR33" i="7"/>
  <c r="AQ33" i="7"/>
  <c r="AR6" i="7"/>
  <c r="AP6" i="7"/>
  <c r="AQ6" i="7"/>
  <c r="F5" i="13"/>
  <c r="AQ46" i="1"/>
  <c r="AP46" i="1"/>
  <c r="AR46" i="1"/>
  <c r="D45" i="13"/>
  <c r="AD60" i="6"/>
  <c r="AE60" i="6"/>
  <c r="AC60" i="6"/>
  <c r="E59" i="13"/>
  <c r="AQ64" i="4"/>
  <c r="AR64" i="4"/>
  <c r="AP64" i="4"/>
  <c r="B63" i="13"/>
  <c r="F10" i="13"/>
  <c r="AP11" i="7"/>
  <c r="AQ11" i="7"/>
  <c r="AR11" i="7"/>
  <c r="AR10" i="1"/>
  <c r="D9" i="13"/>
  <c r="AP10" i="1"/>
  <c r="AQ10" i="1"/>
  <c r="AQ44" i="7"/>
  <c r="F43" i="13"/>
  <c r="AR44" i="7"/>
  <c r="AP44" i="7"/>
  <c r="AR39" i="1"/>
  <c r="AP39" i="1"/>
  <c r="AQ39" i="1"/>
  <c r="D38" i="13"/>
  <c r="AP55" i="4"/>
  <c r="B54" i="13"/>
  <c r="AR55" i="4"/>
  <c r="AQ55" i="4"/>
  <c r="E39" i="13"/>
  <c r="AE40" i="6"/>
  <c r="AD40" i="6"/>
  <c r="AC40" i="6"/>
  <c r="K30" i="13"/>
  <c r="AQ31" i="12"/>
  <c r="AP31" i="12"/>
  <c r="AR31" i="12"/>
  <c r="D58" i="13"/>
  <c r="AR59" i="1"/>
  <c r="AP59" i="1"/>
  <c r="AQ59" i="1"/>
  <c r="E44" i="13"/>
  <c r="AR68" i="7"/>
  <c r="AP68" i="7"/>
  <c r="AQ68" i="7"/>
  <c r="F67" i="13"/>
  <c r="AQ36" i="7"/>
  <c r="AP36" i="7"/>
  <c r="F35" i="13"/>
  <c r="AR36" i="7"/>
  <c r="AQ53" i="7"/>
  <c r="AR53" i="7"/>
  <c r="AP53" i="7"/>
  <c r="F52" i="13"/>
  <c r="AC74" i="6"/>
  <c r="AP15" i="12"/>
  <c r="AR15" i="12"/>
  <c r="AQ15" i="12"/>
  <c r="K14" i="13"/>
  <c r="AR71" i="12"/>
  <c r="K70" i="13"/>
  <c r="AQ71" i="12"/>
  <c r="AP71" i="12"/>
  <c r="AP49" i="12"/>
  <c r="AQ49" i="12"/>
  <c r="AR49" i="12"/>
  <c r="K48" i="13"/>
  <c r="AR66" i="4"/>
  <c r="AP66" i="4"/>
  <c r="AQ66" i="4"/>
  <c r="B65" i="13"/>
  <c r="D47" i="13"/>
  <c r="AR48" i="1"/>
  <c r="AQ48" i="1"/>
  <c r="AP48" i="1"/>
  <c r="AR27" i="1"/>
  <c r="AQ27" i="1"/>
  <c r="AP27" i="1"/>
  <c r="D26" i="13"/>
  <c r="D19" i="13"/>
  <c r="AR20" i="1"/>
  <c r="AP20" i="1"/>
  <c r="AQ20" i="1"/>
  <c r="B8" i="13"/>
  <c r="AQ9" i="4"/>
  <c r="AP9" i="4"/>
  <c r="AR9" i="4"/>
  <c r="AQ51" i="1"/>
  <c r="D50" i="13"/>
  <c r="AP51" i="1"/>
  <c r="AR51" i="1"/>
  <c r="AR28" i="7"/>
  <c r="F27" i="13"/>
  <c r="AQ28" i="7"/>
  <c r="AP28" i="7"/>
  <c r="AQ33" i="4"/>
  <c r="AP33" i="4"/>
  <c r="B32" i="13"/>
  <c r="AR33" i="4"/>
  <c r="AQ6" i="4"/>
  <c r="AR6" i="4"/>
  <c r="AP6" i="4"/>
  <c r="B5" i="13"/>
  <c r="AQ46" i="4"/>
  <c r="AP46" i="4"/>
  <c r="AR37" i="1"/>
  <c r="AP37" i="1"/>
  <c r="AQ37" i="1"/>
  <c r="F73" i="13"/>
  <c r="AP74" i="7"/>
  <c r="AQ74" i="7"/>
  <c r="AR74" i="7"/>
  <c r="E34" i="13"/>
  <c r="AC35" i="6"/>
  <c r="AE35" i="6"/>
  <c r="AD35" i="6"/>
  <c r="AD8" i="6"/>
  <c r="AE8" i="6"/>
  <c r="E7" i="13"/>
  <c r="AC8" i="6"/>
  <c r="AE50" i="6"/>
  <c r="AC50" i="6"/>
  <c r="AD50" i="6"/>
  <c r="E49" i="13"/>
  <c r="B10" i="13"/>
  <c r="AR11" i="4"/>
  <c r="AP11" i="4"/>
  <c r="AQ11" i="4"/>
  <c r="AQ10" i="4"/>
  <c r="B9" i="13"/>
  <c r="AP10" i="4"/>
  <c r="AR10" i="4"/>
  <c r="AR44" i="4"/>
  <c r="AP44" i="4"/>
  <c r="AQ44" i="4"/>
  <c r="B43" i="13"/>
  <c r="AQ39" i="4"/>
  <c r="AR39" i="4"/>
  <c r="AP39" i="4"/>
  <c r="B38" i="13"/>
  <c r="AQ43" i="12"/>
  <c r="AR43" i="12"/>
  <c r="K42" i="13"/>
  <c r="AP43" i="12"/>
  <c r="AP76" i="12"/>
  <c r="AR76" i="12"/>
  <c r="K75" i="13"/>
  <c r="AQ76" i="12"/>
  <c r="AP39" i="7"/>
  <c r="AR31" i="1"/>
  <c r="AP31" i="1"/>
  <c r="AQ31" i="1"/>
  <c r="D30" i="13"/>
  <c r="AP59" i="7"/>
  <c r="AQ59" i="7"/>
  <c r="F58" i="13"/>
  <c r="AR59" i="7"/>
  <c r="AR68" i="4"/>
  <c r="B67" i="13"/>
  <c r="AQ68" i="4"/>
  <c r="AP68" i="4"/>
  <c r="AP36" i="4"/>
  <c r="AQ36" i="4"/>
  <c r="B35" i="13"/>
  <c r="AR36" i="4"/>
  <c r="AR53" i="4"/>
  <c r="B52" i="13"/>
  <c r="AQ53" i="4"/>
  <c r="AP53" i="4"/>
  <c r="AR15" i="7"/>
  <c r="AP15" i="7"/>
  <c r="AQ15" i="7"/>
  <c r="F14" i="13"/>
  <c r="AQ71" i="7"/>
  <c r="AP71" i="7"/>
  <c r="AR71" i="7"/>
  <c r="F70" i="13"/>
  <c r="AP49" i="7"/>
  <c r="AR49" i="7"/>
  <c r="AQ49" i="7"/>
  <c r="F48" i="13"/>
  <c r="AC25" i="6"/>
  <c r="E24" i="13"/>
  <c r="AE25" i="6"/>
  <c r="AD25" i="6"/>
  <c r="AE82" i="6"/>
  <c r="E81" i="13"/>
  <c r="AD82" i="6"/>
  <c r="AC82" i="6"/>
  <c r="B64" i="13"/>
  <c r="AR65" i="4"/>
  <c r="AQ65" i="4"/>
  <c r="AP65" i="4"/>
  <c r="AQ45" i="12"/>
  <c r="AP45" i="12"/>
  <c r="K44" i="13"/>
  <c r="AR45" i="12"/>
  <c r="AP80" i="7"/>
  <c r="AQ80" i="7"/>
  <c r="AR80" i="7"/>
  <c r="F79" i="13"/>
  <c r="AR77" i="1"/>
  <c r="AQ77" i="1"/>
  <c r="AP77" i="1"/>
  <c r="D76" i="13"/>
  <c r="AQ22" i="12"/>
  <c r="AR22" i="12"/>
  <c r="K21" i="13"/>
  <c r="AP22" i="12"/>
  <c r="B47" i="13"/>
  <c r="AR48" i="4"/>
  <c r="AP48" i="4"/>
  <c r="AQ48" i="4"/>
  <c r="AC16" i="6"/>
  <c r="AD16" i="6"/>
  <c r="AE16" i="6"/>
  <c r="E15" i="13"/>
  <c r="AC17" i="6"/>
  <c r="AD17" i="6"/>
  <c r="E16" i="13"/>
  <c r="AE17" i="6"/>
  <c r="AE72" i="6"/>
  <c r="AC72" i="6"/>
  <c r="E71" i="13"/>
  <c r="AD72" i="6"/>
  <c r="AQ51" i="7"/>
  <c r="F50" i="13"/>
  <c r="AR51" i="7"/>
  <c r="AP51" i="7"/>
  <c r="AR28" i="1"/>
  <c r="AQ28" i="1"/>
  <c r="AP28" i="1"/>
  <c r="D27" i="13"/>
  <c r="AQ75" i="12"/>
  <c r="K74" i="13"/>
  <c r="AR75" i="12"/>
  <c r="AP75" i="12"/>
  <c r="AC64" i="6"/>
  <c r="E63" i="13"/>
  <c r="AD64" i="6"/>
  <c r="AE64" i="6"/>
  <c r="K17" i="13"/>
  <c r="AR18" i="12"/>
  <c r="AQ18" i="12"/>
  <c r="AP18" i="12"/>
  <c r="AR56" i="12"/>
  <c r="K55" i="13"/>
  <c r="AQ56" i="12"/>
  <c r="AP56" i="12"/>
  <c r="AR46" i="4"/>
  <c r="AR43" i="7"/>
  <c r="AQ43" i="7"/>
  <c r="AP43" i="7"/>
  <c r="F42" i="13"/>
  <c r="AE55" i="6"/>
  <c r="AC55" i="6"/>
  <c r="E54" i="13"/>
  <c r="AD55" i="6"/>
  <c r="AR76" i="1"/>
  <c r="D75" i="13"/>
  <c r="AP76" i="1"/>
  <c r="AQ76" i="1"/>
  <c r="AQ39" i="7"/>
  <c r="AQ31" i="4"/>
  <c r="B30" i="13"/>
  <c r="AR31" i="4"/>
  <c r="AP31" i="4"/>
  <c r="AQ59" i="4"/>
  <c r="AP59" i="4"/>
  <c r="B58" i="13"/>
  <c r="AR59" i="4"/>
  <c r="AE32" i="6"/>
  <c r="AR15" i="1"/>
  <c r="AP15" i="1"/>
  <c r="D14" i="13"/>
  <c r="AQ15" i="1"/>
  <c r="D70" i="13"/>
  <c r="AP71" i="1"/>
  <c r="AQ71" i="1"/>
  <c r="AR71" i="1"/>
  <c r="AR49" i="1"/>
  <c r="D48" i="13"/>
  <c r="AQ49" i="1"/>
  <c r="AP49" i="1"/>
  <c r="AQ4" i="1"/>
  <c r="D3" i="13"/>
  <c r="AP4" i="1"/>
  <c r="AR4" i="1"/>
  <c r="AD46" i="6"/>
  <c r="AR14" i="1"/>
  <c r="AQ14" i="1"/>
  <c r="AP14" i="1"/>
  <c r="D53" i="13"/>
  <c r="AR65" i="12"/>
  <c r="AP65" i="12"/>
  <c r="AQ65" i="12"/>
  <c r="K64" i="13"/>
  <c r="AR66" i="12"/>
  <c r="AQ66" i="12"/>
  <c r="K65" i="13"/>
  <c r="AP66" i="12"/>
  <c r="AP58" i="1"/>
  <c r="AQ58" i="1"/>
  <c r="AR58" i="1"/>
  <c r="AQ62" i="1"/>
  <c r="AP62" i="1"/>
  <c r="AR62" i="1"/>
  <c r="K78" i="13"/>
  <c r="AR79" i="12"/>
  <c r="AQ79" i="12"/>
  <c r="AP79" i="12"/>
  <c r="K56" i="13"/>
  <c r="AR57" i="12"/>
  <c r="AP57" i="12"/>
  <c r="AQ57" i="12"/>
  <c r="B50" i="13"/>
  <c r="AQ51" i="4"/>
  <c r="AP51" i="4"/>
  <c r="AR51" i="4"/>
  <c r="AQ28" i="4"/>
  <c r="B27" i="13"/>
  <c r="AR28" i="4"/>
  <c r="AP28" i="4"/>
  <c r="E32" i="13"/>
  <c r="AC33" i="6"/>
  <c r="AE33" i="6"/>
  <c r="AD33" i="6"/>
  <c r="AD6" i="6"/>
  <c r="AE6" i="6"/>
  <c r="E5" i="13"/>
  <c r="AC6" i="6"/>
  <c r="AR74" i="1"/>
  <c r="AP74" i="1"/>
  <c r="AQ74" i="1"/>
  <c r="D73" i="13"/>
  <c r="AR75" i="1"/>
  <c r="D74" i="13"/>
  <c r="AP75" i="1"/>
  <c r="AQ75" i="1"/>
  <c r="AQ65" i="7"/>
  <c r="D17" i="13"/>
  <c r="AR18" i="1"/>
  <c r="AP18" i="1"/>
  <c r="AQ18" i="1"/>
  <c r="AR56" i="1"/>
  <c r="D55" i="13"/>
  <c r="AQ56" i="1"/>
  <c r="AP56" i="1"/>
  <c r="B45" i="13"/>
  <c r="AD11" i="6"/>
  <c r="AC11" i="6"/>
  <c r="AE11" i="6"/>
  <c r="E10" i="13"/>
  <c r="AD10" i="6"/>
  <c r="AC10" i="6"/>
  <c r="E9" i="13"/>
  <c r="AE10" i="6"/>
  <c r="AC44" i="6"/>
  <c r="AD44" i="6"/>
  <c r="E43" i="13"/>
  <c r="AE44" i="6"/>
  <c r="E38" i="13"/>
  <c r="AE39" i="6"/>
  <c r="AC39" i="6"/>
  <c r="AD39" i="6"/>
  <c r="AP43" i="1"/>
  <c r="AQ43" i="1"/>
  <c r="D42" i="13"/>
  <c r="AR43" i="1"/>
  <c r="F62" i="13"/>
  <c r="AP63" i="7"/>
  <c r="AR63" i="7"/>
  <c r="AQ63" i="7"/>
  <c r="AR76" i="7"/>
  <c r="AQ76" i="7"/>
  <c r="F75" i="13"/>
  <c r="AP76" i="7"/>
  <c r="F38" i="13"/>
  <c r="AC68" i="6"/>
  <c r="AD68" i="6"/>
  <c r="E67" i="13"/>
  <c r="AE68" i="6"/>
  <c r="AC36" i="6"/>
  <c r="AE36" i="6"/>
  <c r="E35" i="13"/>
  <c r="AD36" i="6"/>
  <c r="E52" i="13"/>
  <c r="AC53" i="6"/>
  <c r="AD53" i="6"/>
  <c r="AE53" i="6"/>
  <c r="E31" i="13"/>
  <c r="AP15" i="4"/>
  <c r="AQ15" i="4"/>
  <c r="B14" i="13"/>
  <c r="AR15" i="4"/>
  <c r="AR71" i="4"/>
  <c r="AQ71" i="4"/>
  <c r="AP71" i="4"/>
  <c r="B70" i="13"/>
  <c r="AR49" i="4"/>
  <c r="AP49" i="4"/>
  <c r="B48" i="13"/>
  <c r="AQ49" i="4"/>
  <c r="AP4" i="12"/>
  <c r="K3" i="13"/>
  <c r="AR4" i="12"/>
  <c r="AQ4" i="12"/>
  <c r="AE46" i="6"/>
  <c r="AR57" i="4"/>
  <c r="AP57" i="4"/>
  <c r="B56" i="13"/>
  <c r="AQ57" i="4"/>
  <c r="K41" i="13"/>
  <c r="AR42" i="12"/>
  <c r="AQ42" i="12"/>
  <c r="AP42" i="12"/>
  <c r="AP9" i="7"/>
  <c r="AQ9" i="7"/>
  <c r="F8" i="13"/>
  <c r="AR9" i="7"/>
  <c r="AP81" i="7"/>
  <c r="F80" i="13"/>
  <c r="AQ81" i="7"/>
  <c r="AR81" i="7"/>
  <c r="D29" i="13"/>
  <c r="AQ30" i="1"/>
  <c r="AR30" i="1"/>
  <c r="AP30" i="1"/>
  <c r="AP16" i="7"/>
  <c r="AR16" i="7"/>
  <c r="AQ16" i="7"/>
  <c r="F15" i="13"/>
  <c r="AC38" i="6"/>
  <c r="AD38" i="6"/>
  <c r="E37" i="13"/>
  <c r="AE38" i="6"/>
  <c r="D28" i="13"/>
  <c r="D64" i="13"/>
  <c r="AR65" i="1"/>
  <c r="AQ65" i="1"/>
  <c r="AP65" i="1"/>
  <c r="AR66" i="7"/>
  <c r="AP66" i="7"/>
  <c r="AQ66" i="7"/>
  <c r="F65" i="13"/>
  <c r="AR79" i="1"/>
  <c r="AP79" i="1"/>
  <c r="AQ79" i="1"/>
  <c r="D78" i="13"/>
  <c r="AP57" i="1"/>
  <c r="AR57" i="1"/>
  <c r="D56" i="13"/>
  <c r="AQ57" i="1"/>
  <c r="K12" i="13"/>
  <c r="AR13" i="12"/>
  <c r="AP13" i="12"/>
  <c r="AQ13" i="12"/>
  <c r="AQ80" i="12"/>
  <c r="AP80" i="12"/>
  <c r="AR80" i="12"/>
  <c r="K79" i="13"/>
  <c r="AQ42" i="1"/>
  <c r="D41" i="13"/>
  <c r="AR42" i="1"/>
  <c r="AP42" i="1"/>
  <c r="AR61" i="1"/>
  <c r="AP61" i="1"/>
  <c r="AQ61" i="1"/>
  <c r="AQ7" i="1"/>
  <c r="AR7" i="1"/>
  <c r="AP7" i="1"/>
  <c r="AR74" i="4"/>
  <c r="AQ74" i="4"/>
  <c r="B73" i="13"/>
  <c r="AP74" i="4"/>
  <c r="AR75" i="7"/>
  <c r="AQ75" i="7"/>
  <c r="AP75" i="7"/>
  <c r="F74" i="13"/>
  <c r="AP65" i="7"/>
  <c r="AQ18" i="7"/>
  <c r="AR18" i="7"/>
  <c r="F17" i="13"/>
  <c r="AP18" i="7"/>
  <c r="AR56" i="7"/>
  <c r="AP56" i="7"/>
  <c r="F55" i="13"/>
  <c r="AQ56" i="7"/>
  <c r="AP67" i="1"/>
  <c r="AR67" i="1"/>
  <c r="AQ67" i="1"/>
  <c r="AP21" i="7"/>
  <c r="AQ21" i="7"/>
  <c r="F20" i="13"/>
  <c r="AR21" i="7"/>
  <c r="AR9" i="1"/>
  <c r="D8" i="13"/>
  <c r="AP9" i="1"/>
  <c r="AQ9" i="1"/>
  <c r="F47" i="13"/>
  <c r="AR48" i="7"/>
  <c r="AQ48" i="7"/>
  <c r="AP48" i="7"/>
  <c r="K76" i="13"/>
  <c r="AP77" i="12"/>
  <c r="AR77" i="12"/>
  <c r="AQ77" i="12"/>
  <c r="B42" i="13"/>
  <c r="AP43" i="4"/>
  <c r="AQ43" i="4"/>
  <c r="AR43" i="4"/>
  <c r="AP63" i="12"/>
  <c r="AR63" i="12"/>
  <c r="AQ63" i="12"/>
  <c r="K62" i="13"/>
  <c r="B75" i="13"/>
  <c r="AQ76" i="4"/>
  <c r="AP76" i="4"/>
  <c r="AR76" i="4"/>
  <c r="E30" i="13"/>
  <c r="AC31" i="6"/>
  <c r="AE31" i="6"/>
  <c r="AD31" i="6"/>
  <c r="E58" i="13"/>
  <c r="AE59" i="6"/>
  <c r="AC59" i="6"/>
  <c r="AD59" i="6"/>
  <c r="AR5" i="12"/>
  <c r="K4" i="13"/>
  <c r="AQ5" i="12"/>
  <c r="AP5" i="12"/>
  <c r="K19" i="13"/>
  <c r="AR20" i="12"/>
  <c r="AP20" i="12"/>
  <c r="AQ20" i="12"/>
  <c r="AP30" i="12"/>
  <c r="AR30" i="12"/>
  <c r="K29" i="13"/>
  <c r="AQ30" i="12"/>
  <c r="AR4" i="7"/>
  <c r="F3" i="13"/>
  <c r="AP4" i="7"/>
  <c r="AQ4" i="7"/>
  <c r="E45" i="13"/>
  <c r="K18" i="13"/>
  <c r="AR19" i="12"/>
  <c r="AQ19" i="12"/>
  <c r="AP19" i="12"/>
  <c r="K6" i="13"/>
  <c r="AO83" i="12"/>
  <c r="AO84" i="12"/>
  <c r="AO85" i="12"/>
  <c r="AQ7" i="12"/>
  <c r="AR7" i="12"/>
  <c r="AP7" i="12"/>
  <c r="K60" i="13"/>
  <c r="AP61" i="12"/>
  <c r="AQ61" i="12"/>
  <c r="AR61" i="12"/>
  <c r="K61" i="13"/>
  <c r="AQ62" i="12"/>
  <c r="AP62" i="12"/>
  <c r="AR62" i="12"/>
  <c r="K57" i="13"/>
  <c r="AQ58" i="12"/>
  <c r="AR58" i="12"/>
  <c r="AP58" i="12"/>
  <c r="K72" i="13"/>
  <c r="AQ73" i="12"/>
  <c r="AR73" i="12"/>
  <c r="AP73" i="12"/>
  <c r="K22" i="13"/>
  <c r="AP23" i="12"/>
  <c r="AQ23" i="12"/>
  <c r="AR23" i="12"/>
  <c r="K66" i="13"/>
  <c r="AR67" i="12"/>
  <c r="AQ67" i="12"/>
  <c r="AP67" i="12"/>
  <c r="K11" i="13"/>
  <c r="AP12" i="12"/>
  <c r="AQ12" i="12"/>
  <c r="AR12" i="12"/>
  <c r="K53" i="13"/>
  <c r="AQ54" i="12"/>
  <c r="AP54" i="12"/>
  <c r="AR54" i="12"/>
  <c r="K40" i="13"/>
  <c r="AQ41" i="12"/>
  <c r="AP41" i="12"/>
  <c r="AR41" i="12"/>
  <c r="K28" i="13"/>
  <c r="AP29" i="12"/>
  <c r="AR29" i="12"/>
  <c r="AQ29" i="12"/>
  <c r="K13" i="13"/>
  <c r="AP14" i="12"/>
  <c r="AQ14" i="12"/>
  <c r="AR14" i="12"/>
  <c r="K36" i="13"/>
  <c r="AR37" i="12"/>
  <c r="AQ37" i="12"/>
  <c r="AP37" i="12"/>
  <c r="K77" i="13"/>
  <c r="AR78" i="12"/>
  <c r="AP78" i="12"/>
  <c r="AQ78" i="12"/>
  <c r="K33" i="13"/>
  <c r="AQ34" i="12"/>
  <c r="AP34" i="12"/>
  <c r="AR34" i="12"/>
  <c r="F13" i="13"/>
  <c r="AP14" i="7"/>
  <c r="AR14" i="7"/>
  <c r="AQ14" i="7"/>
  <c r="F57" i="13"/>
  <c r="AP58" i="7"/>
  <c r="AR58" i="7"/>
  <c r="AQ58" i="7"/>
  <c r="F33" i="13"/>
  <c r="AR34" i="7"/>
  <c r="AP34" i="7"/>
  <c r="AQ34" i="7"/>
  <c r="F40" i="13"/>
  <c r="AR41" i="7"/>
  <c r="AQ41" i="7"/>
  <c r="AP41" i="7"/>
  <c r="F77" i="13"/>
  <c r="AR78" i="7"/>
  <c r="AQ78" i="7"/>
  <c r="AP78" i="7"/>
  <c r="F28" i="13"/>
  <c r="AQ29" i="7"/>
  <c r="AR29" i="7"/>
  <c r="AP29" i="7"/>
  <c r="F66" i="13"/>
  <c r="AR67" i="7"/>
  <c r="AP67" i="7"/>
  <c r="AQ67" i="7"/>
  <c r="F18" i="13"/>
  <c r="AR19" i="7"/>
  <c r="AP19" i="7"/>
  <c r="AQ19" i="7"/>
  <c r="F36" i="13"/>
  <c r="AR37" i="7"/>
  <c r="AQ37" i="7"/>
  <c r="AP37" i="7"/>
  <c r="F53" i="13"/>
  <c r="AQ54" i="7"/>
  <c r="AP54" i="7"/>
  <c r="AR54" i="7"/>
  <c r="F60" i="13"/>
  <c r="AR61" i="7"/>
  <c r="AQ61" i="7"/>
  <c r="AP61" i="7"/>
  <c r="F61" i="13"/>
  <c r="AR62" i="7"/>
  <c r="AQ62" i="7"/>
  <c r="AP62" i="7"/>
  <c r="F6" i="13"/>
  <c r="AO85" i="7"/>
  <c r="AO84" i="7"/>
  <c r="AO83" i="7"/>
  <c r="AP7" i="7"/>
  <c r="AR7" i="7"/>
  <c r="AQ7" i="7"/>
  <c r="F11" i="13"/>
  <c r="AP12" i="7"/>
  <c r="AQ12" i="7"/>
  <c r="AR12" i="7"/>
  <c r="F72" i="13"/>
  <c r="AQ73" i="7"/>
  <c r="AR73" i="7"/>
  <c r="AP73" i="7"/>
  <c r="F22" i="13"/>
  <c r="AR23" i="7"/>
  <c r="AQ23" i="7"/>
  <c r="AP23" i="7"/>
  <c r="E66" i="13"/>
  <c r="AE67" i="6"/>
  <c r="AC67" i="6"/>
  <c r="AD67" i="6"/>
  <c r="E61" i="13"/>
  <c r="AC62" i="6"/>
  <c r="AE62" i="6"/>
  <c r="AD62" i="6"/>
  <c r="E22" i="13"/>
  <c r="AC23" i="6"/>
  <c r="AE23" i="6"/>
  <c r="AD23" i="6"/>
  <c r="E60" i="13"/>
  <c r="AE61" i="6"/>
  <c r="AD61" i="6"/>
  <c r="AC61" i="6"/>
  <c r="E36" i="13"/>
  <c r="AE37" i="6"/>
  <c r="AD37" i="6"/>
  <c r="AC37" i="6"/>
  <c r="E6" i="13"/>
  <c r="AB83" i="6"/>
  <c r="AB84" i="6"/>
  <c r="AB85" i="6"/>
  <c r="AC7" i="6"/>
  <c r="AD7" i="6"/>
  <c r="AE7" i="6"/>
  <c r="E11" i="13"/>
  <c r="AD12" i="6"/>
  <c r="AE12" i="6"/>
  <c r="AC12" i="6"/>
  <c r="E72" i="13"/>
  <c r="AE73" i="6"/>
  <c r="AC73" i="6"/>
  <c r="AD73" i="6"/>
  <c r="E53" i="13"/>
  <c r="AD54" i="6"/>
  <c r="AC54" i="6"/>
  <c r="AE54" i="6"/>
  <c r="E13" i="13"/>
  <c r="AD14" i="6"/>
  <c r="AC14" i="6"/>
  <c r="AE14" i="6"/>
  <c r="E18" i="13"/>
  <c r="AE19" i="6"/>
  <c r="AD19" i="6"/>
  <c r="AC19" i="6"/>
  <c r="E40" i="13"/>
  <c r="AE41" i="6"/>
  <c r="AC41" i="6"/>
  <c r="AD41" i="6"/>
  <c r="E57" i="13"/>
  <c r="AE58" i="6"/>
  <c r="AD58" i="6"/>
  <c r="AC58" i="6"/>
  <c r="E28" i="13"/>
  <c r="AC29" i="6"/>
  <c r="AD29" i="6"/>
  <c r="AE29" i="6"/>
  <c r="E77" i="13"/>
  <c r="AE78" i="6"/>
  <c r="AC78" i="6"/>
  <c r="AD78" i="6"/>
  <c r="E33" i="13"/>
  <c r="AC34" i="6"/>
  <c r="AE34" i="6"/>
  <c r="AD34" i="6"/>
  <c r="B36" i="13"/>
  <c r="AR37" i="4"/>
  <c r="AQ37" i="4"/>
  <c r="AP37" i="4"/>
  <c r="AQ23" i="4"/>
  <c r="AR23" i="4"/>
  <c r="B22" i="13"/>
  <c r="AP23" i="4"/>
  <c r="AQ34" i="4"/>
  <c r="AP34" i="4"/>
  <c r="AR14" i="4"/>
  <c r="B13" i="13"/>
  <c r="AQ14" i="4"/>
  <c r="AP14" i="4"/>
  <c r="AR29" i="4"/>
  <c r="AP29" i="4"/>
  <c r="B28" i="13"/>
  <c r="AQ29" i="4"/>
  <c r="AO84" i="4"/>
  <c r="AO83" i="4"/>
  <c r="B6" i="13"/>
  <c r="AP7" i="4"/>
  <c r="AQ7" i="4"/>
  <c r="AR7" i="4"/>
  <c r="AR62" i="4"/>
  <c r="AQ62" i="4"/>
  <c r="AP62" i="4"/>
  <c r="B61" i="13"/>
  <c r="AP58" i="4"/>
  <c r="B57" i="13"/>
  <c r="AR58" i="4"/>
  <c r="AQ58" i="4"/>
  <c r="AQ78" i="4"/>
  <c r="AR78" i="4"/>
  <c r="B77" i="13"/>
  <c r="AP78" i="4"/>
  <c r="AR67" i="4"/>
  <c r="AP67" i="4"/>
  <c r="AQ67" i="4"/>
  <c r="B66" i="13"/>
  <c r="AP19" i="4"/>
  <c r="B18" i="13"/>
  <c r="AR19" i="4"/>
  <c r="AQ19" i="4"/>
  <c r="AQ41" i="4"/>
  <c r="AR41" i="4"/>
  <c r="B40" i="13"/>
  <c r="AP41" i="4"/>
  <c r="B53" i="13"/>
  <c r="AP54" i="4"/>
  <c r="AQ54" i="4"/>
  <c r="AR54" i="4"/>
  <c r="AR12" i="4"/>
  <c r="AQ12" i="4"/>
  <c r="B11" i="13"/>
  <c r="AP12" i="4"/>
  <c r="B72" i="13"/>
  <c r="AQ73" i="4"/>
  <c r="AR73" i="4"/>
  <c r="AP73" i="4"/>
  <c r="AR34" i="4"/>
  <c r="D86" i="13" l="1"/>
  <c r="D84" i="13"/>
  <c r="D83" i="13"/>
  <c r="D82" i="13"/>
  <c r="D85" i="13"/>
  <c r="K85" i="13"/>
  <c r="K83" i="13"/>
  <c r="K84" i="13"/>
  <c r="K82" i="13"/>
  <c r="K86" i="13"/>
  <c r="F82" i="13"/>
  <c r="F84" i="13"/>
  <c r="F83" i="13"/>
  <c r="F85" i="13"/>
  <c r="F86" i="13"/>
  <c r="E82" i="13"/>
  <c r="E84" i="13"/>
  <c r="E85" i="13"/>
  <c r="E86" i="13"/>
  <c r="E83" i="13"/>
  <c r="B85" i="13"/>
  <c r="B86" i="13"/>
  <c r="B84" i="13"/>
  <c r="B83" i="13"/>
  <c r="B82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<sst xmlns="http://schemas.openxmlformats.org/spreadsheetml/2006/main" count="5765" uniqueCount="457">
  <si>
    <t>Российская Федерация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</si>
  <si>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</si>
  <si>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</si>
  <si>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</si>
  <si>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</si>
  <si>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</si>
  <si>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</si>
  <si>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</si>
  <si>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</si>
  <si>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</si>
  <si>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</si>
  <si>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</si>
  <si>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</si>
  <si>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</si>
  <si>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</si>
  <si>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</si>
  <si>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</si>
  <si>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</si>
  <si>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</si>
  <si>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</si>
  <si>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Северо-Западный федеральный округ</t>
  </si>
  <si>
    <t>Республика Карелия</t>
  </si>
  <si>
    <t>Республика Коми</t>
  </si>
  <si>
    <t>Архангельская область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</si>
  <si>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</si>
  <si>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</si>
  <si>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</si>
  <si>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</si>
  <si>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</si>
  <si>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</si>
  <si>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г.Санкт-Петербург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</si>
  <si>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</si>
  <si>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</si>
  <si>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</si>
  <si>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</si>
  <si>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</si>
  <si>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</si>
  <si>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</si>
  <si>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</si>
  <si>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</si>
  <si>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</si>
  <si>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</si>
  <si>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</si>
  <si>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 - 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</si>
  <si>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</si>
  <si>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</si>
  <si>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</si>
  <si>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</si>
  <si>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</si>
  <si>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</si>
  <si>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</si>
  <si>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</si>
  <si>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</si>
  <si>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</si>
  <si>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</si>
  <si>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</si>
  <si>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</si>
  <si>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</si>
  <si>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</si>
  <si>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</si>
  <si>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</si>
  <si>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</si>
  <si>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</si>
  <si>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</si>
  <si>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</si>
  <si>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Ханты-Мансийский автономный округ - Югра</t>
  </si>
  <si>
    <t>Ямало-Ненецкий автономный округ</t>
  </si>
  <si>
    <t>Челябинская область</t>
  </si>
  <si>
    <t>Сибирский федеральный округ</t>
  </si>
  <si>
    <t>Республика Алтай</t>
  </si>
  <si>
    <t>Республика Тыва</t>
  </si>
  <si>
    <t>Республика Хакасия</t>
  </si>
  <si>
    <t>Алтайский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</si>
  <si>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</si>
  <si>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</si>
  <si>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</si>
  <si>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</si>
  <si>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</si>
  <si>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</si>
  <si>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Дальневосточный федеральный округ</t>
  </si>
  <si>
    <t>Республика Бурятия</t>
  </si>
  <si>
    <t>Республика Саха (Якутия)</t>
  </si>
  <si>
    <t>Забайкальский край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</si>
  <si>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</si>
  <si>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</si>
  <si>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</si>
  <si>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</si>
  <si>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</si>
  <si>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</si>
  <si>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</si>
  <si>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</si>
  <si>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Регион</t>
  </si>
  <si>
    <t>2021</t>
  </si>
  <si>
    <r>
      <t>2022</t>
    </r>
    <r>
      <rPr>
        <b/>
        <vertAlign val="superscript"/>
        <sz val="12"/>
        <color indexed="8"/>
        <rFont val="Times New Roman"/>
        <family val="1"/>
        <charset val="204"/>
      </rPr>
      <t>1</t>
    </r>
  </si>
  <si>
    <t>Розничная торговля</t>
  </si>
  <si>
    <t>Число реализованных турпакетов</t>
  </si>
  <si>
    <t>Преступность</t>
  </si>
  <si>
    <t>Численность ИП</t>
  </si>
  <si>
    <t>Оборот средних организаций</t>
  </si>
  <si>
    <t>Среднедушевые денежные доходы</t>
  </si>
  <si>
    <t>Индекс производительности</t>
  </si>
  <si>
    <t>Уровень занятости населения</t>
  </si>
  <si>
    <t>Инвестиции в основной капитал (средний относительный прирост)</t>
  </si>
  <si>
    <t xml:space="preserve">ВРП </t>
  </si>
  <si>
    <t>Размах</t>
  </si>
  <si>
    <t>Средняя</t>
  </si>
  <si>
    <t>Медиана</t>
  </si>
  <si>
    <t>_</t>
  </si>
  <si>
    <t>г, Москва</t>
  </si>
  <si>
    <t>г,Санкт-Петербург</t>
  </si>
  <si>
    <t>Z</t>
  </si>
  <si>
    <t>µ</t>
  </si>
  <si>
    <t>F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</si>
  <si>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</si>
  <si>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</si>
  <si>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</si>
  <si>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</si>
  <si>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</si>
  <si>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</si>
  <si>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</si>
  <si>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</si>
  <si>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</si>
  <si>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</si>
  <si>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</si>
  <si>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Z1</t>
  </si>
  <si>
    <t>Z2</t>
  </si>
  <si>
    <t>R</t>
  </si>
  <si>
    <t>Fтаб</t>
  </si>
  <si>
    <t>Ликвидация основных фондов</t>
  </si>
  <si>
    <t xml:space="preserve"> </t>
  </si>
  <si>
    <t>Максимум</t>
  </si>
  <si>
    <t>Минимум</t>
  </si>
  <si>
    <t>n</t>
  </si>
  <si>
    <t>рублей на душу населения</t>
  </si>
  <si>
    <t>млн рублей</t>
  </si>
  <si>
    <t>рублей на душу населения (приведенные)</t>
  </si>
  <si>
    <t>рублей на душу (приведенные)</t>
  </si>
  <si>
    <t>рублей в месяц</t>
  </si>
  <si>
    <t>рублей в месяц (приведенная стоимость)</t>
  </si>
  <si>
    <t>рулей на душу населения</t>
  </si>
  <si>
    <t>млрд рублей</t>
  </si>
  <si>
    <t>рублей на душу населения (приведенная стоимость)</t>
  </si>
  <si>
    <t>предприятий на 100 тыс. человек</t>
  </si>
  <si>
    <t>преступлений на 100 тыс. человек</t>
  </si>
  <si>
    <t>турпакетов на 100 тыс. человек</t>
  </si>
  <si>
    <t>Mean</t>
  </si>
  <si>
    <t>Median</t>
  </si>
  <si>
    <t>Kurtosis</t>
  </si>
  <si>
    <t>Skewness</t>
  </si>
  <si>
    <t>Range</t>
  </si>
  <si>
    <t>Minimum</t>
  </si>
  <si>
    <t>Maximum</t>
  </si>
  <si>
    <t>-</t>
  </si>
  <si>
    <t>R^2</t>
  </si>
  <si>
    <t>(XTX)^-1</t>
  </si>
  <si>
    <t>χ</t>
  </si>
  <si>
    <t>χкр</t>
  </si>
  <si>
    <t>VIF</t>
  </si>
  <si>
    <t>const</t>
  </si>
  <si>
    <t>x1x2</t>
  </si>
  <si>
    <t>x1x4</t>
  </si>
  <si>
    <t>x1x7</t>
  </si>
  <si>
    <t>x1x8</t>
  </si>
  <si>
    <t>x1x10</t>
  </si>
  <si>
    <t>x2x4</t>
  </si>
  <si>
    <t>x2x5</t>
  </si>
  <si>
    <t>x4x6</t>
  </si>
  <si>
    <t>x4x7</t>
  </si>
  <si>
    <t>x5x5</t>
  </si>
  <si>
    <t>x5x7</t>
  </si>
  <si>
    <t>x5x10</t>
  </si>
  <si>
    <t>x6x8</t>
  </si>
  <si>
    <t>x7x7</t>
  </si>
  <si>
    <t>R^2 испр</t>
  </si>
  <si>
    <t>T</t>
  </si>
  <si>
    <t>C 0,25</t>
  </si>
  <si>
    <t>C' 0,025</t>
  </si>
  <si>
    <t>C' 0,10</t>
  </si>
  <si>
    <t>Lk</t>
  </si>
  <si>
    <t>T(a)</t>
  </si>
  <si>
    <t>k</t>
  </si>
  <si>
    <t>a</t>
  </si>
  <si>
    <t>e</t>
  </si>
  <si>
    <t>mean</t>
  </si>
  <si>
    <t>W(a)</t>
  </si>
  <si>
    <t>std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</si>
  <si>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</si>
  <si>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</si>
  <si>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</si>
  <si>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</si>
  <si>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</si>
  <si>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</si>
  <si>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</si>
  <si>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</si>
  <si>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</si>
  <si>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</si>
  <si>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Компонента</t>
  </si>
  <si>
    <t>Собс.</t>
  </si>
  <si>
    <t>знач.</t>
  </si>
  <si>
    <t>Доля</t>
  </si>
  <si>
    <t>Интегральная</t>
  </si>
  <si>
    <t>PC11</t>
  </si>
  <si>
    <t>s_y</t>
  </si>
  <si>
    <t>s_x1</t>
  </si>
  <si>
    <t>s_x2</t>
  </si>
  <si>
    <t>s_x3</t>
  </si>
  <si>
    <t>s_x4</t>
  </si>
  <si>
    <t>s_x5</t>
  </si>
  <si>
    <t>s_x6</t>
  </si>
  <si>
    <t>s_x7</t>
  </si>
  <si>
    <t>s_x8</t>
  </si>
  <si>
    <t>s_x9</t>
  </si>
  <si>
    <t>s_x10</t>
  </si>
  <si>
    <t>F1</t>
  </si>
  <si>
    <t>f2</t>
  </si>
  <si>
    <t>f3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</si>
  <si>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</si>
  <si>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</si>
  <si>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</si>
  <si>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</si>
  <si>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</si>
  <si>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</si>
  <si>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</si>
  <si>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</si>
  <si>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</si>
  <si>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x1x5</t>
  </si>
  <si>
    <t>x1x6</t>
  </si>
  <si>
    <t>x2x2</t>
  </si>
  <si>
    <t>x2x3</t>
  </si>
  <si>
    <t>x2x7</t>
  </si>
  <si>
    <t>x2x10</t>
  </si>
  <si>
    <t>x3x5</t>
  </si>
  <si>
    <t>x3x7</t>
  </si>
  <si>
    <t>x3x10</t>
  </si>
  <si>
    <t>x4x5</t>
  </si>
  <si>
    <t>x4x8</t>
  </si>
  <si>
    <t>x4x10</t>
  </si>
  <si>
    <t>x6x7</t>
  </si>
  <si>
    <t>x6x10</t>
  </si>
  <si>
    <t>x7x8</t>
  </si>
  <si>
    <t>x7x10</t>
  </si>
  <si>
    <t>coef</t>
  </si>
  <si>
    <t>t-stat</t>
  </si>
  <si>
    <t>R^2 adj</t>
  </si>
  <si>
    <t>m</t>
  </si>
  <si>
    <t>r</t>
  </si>
  <si>
    <t>на</t>
  </si>
  <si>
    <t>***</t>
  </si>
  <si>
    <t>**</t>
  </si>
  <si>
    <t>Среднее</t>
  </si>
  <si>
    <t>завис.</t>
  </si>
  <si>
    <t>перемен</t>
  </si>
  <si>
    <t>Ст.</t>
  </si>
  <si>
    <t>откл.</t>
  </si>
  <si>
    <t>перем</t>
  </si>
  <si>
    <t>Сумма</t>
  </si>
  <si>
    <t>кв.</t>
  </si>
  <si>
    <t>остатков</t>
  </si>
  <si>
    <t>ошибка</t>
  </si>
  <si>
    <t>модели</t>
  </si>
  <si>
    <t>R-квадрат</t>
  </si>
  <si>
    <t>Исправ.</t>
  </si>
  <si>
    <t>Р-значение</t>
  </si>
  <si>
    <t>(F)</t>
  </si>
  <si>
    <t>Лог.</t>
  </si>
  <si>
    <t>правдоподобие</t>
  </si>
  <si>
    <t>Крит.</t>
  </si>
  <si>
    <t>Акаике</t>
  </si>
  <si>
    <t>Шварца</t>
  </si>
  <si>
    <t>Хеннана-Куинна</t>
  </si>
  <si>
    <t>обратите</t>
  </si>
  <si>
    <t>внимание</t>
  </si>
  <si>
    <t>сокращенные</t>
  </si>
  <si>
    <t>обозначения</t>
  </si>
  <si>
    <t>статистики</t>
  </si>
  <si>
    <t>y mod</t>
  </si>
  <si>
    <t>Модель</t>
  </si>
  <si>
    <t>МНК,</t>
  </si>
  <si>
    <t>использованы</t>
  </si>
  <si>
    <t>наблюдения</t>
  </si>
  <si>
    <t>Зависимая</t>
  </si>
  <si>
    <t>переменная:</t>
  </si>
  <si>
    <t>коэффициент</t>
  </si>
  <si>
    <t>ст.</t>
  </si>
  <si>
    <t>t-статистика</t>
  </si>
  <si>
    <t>p-значение</t>
  </si>
  <si>
    <t>F(2,</t>
  </si>
  <si>
    <t>Bin</t>
  </si>
  <si>
    <t>More</t>
  </si>
  <si>
    <t>Frequency</t>
  </si>
  <si>
    <t>p</t>
  </si>
  <si>
    <t>x10^2</t>
  </si>
  <si>
    <t>e^2</t>
  </si>
  <si>
    <t>---------------------------------------------------------------</t>
  </si>
  <si>
    <t>73)</t>
  </si>
  <si>
    <t>Average</t>
  </si>
  <si>
    <t>Standard deviation</t>
  </si>
  <si>
    <t>Coeff. of variation</t>
  </si>
  <si>
    <t>Stnd. skewness</t>
  </si>
  <si>
    <t>Stnd. kurtosis</t>
  </si>
  <si>
    <t>V1</t>
  </si>
  <si>
    <t>V2</t>
  </si>
  <si>
    <t>V4</t>
  </si>
  <si>
    <t>V5</t>
  </si>
  <si>
    <t>V7</t>
  </si>
  <si>
    <t>V9</t>
  </si>
  <si>
    <t>V10</t>
  </si>
  <si>
    <t>−24,30</t>
  </si>
  <si>
    <t>−7,012</t>
  </si>
  <si>
    <t>−4,396</t>
  </si>
  <si>
    <t>−6,249</t>
  </si>
  <si>
    <t>−2,492</t>
  </si>
  <si>
    <t>F(7,</t>
  </si>
  <si>
    <t>72)</t>
  </si>
  <si>
    <t>−14,26140</t>
  </si>
  <si>
    <t>−23,48</t>
  </si>
  <si>
    <t>−6,770</t>
  </si>
  <si>
    <t>−4,233</t>
  </si>
  <si>
    <t>−6,034</t>
  </si>
  <si>
    <t>−5,153</t>
  </si>
  <si>
    <t>F(6,</t>
  </si>
  <si>
    <t>−17,61078</t>
  </si>
  <si>
    <t>−21,18</t>
  </si>
  <si>
    <t>−6,108</t>
  </si>
  <si>
    <t>−5,443</t>
  </si>
  <si>
    <t>−4,649</t>
  </si>
  <si>
    <t>−18,76</t>
  </si>
  <si>
    <t>−5,409</t>
  </si>
  <si>
    <t>−4,821</t>
  </si>
  <si>
    <t>−6,963</t>
  </si>
  <si>
    <t>−4,359</t>
  </si>
  <si>
    <t>−6,256</t>
  </si>
  <si>
    <t>−2,530</t>
  </si>
  <si>
    <t>−5,359</t>
  </si>
  <si>
    <t>−23,77</t>
  </si>
  <si>
    <t>−6,811</t>
  </si>
  <si>
    <t>−4,264</t>
  </si>
  <si>
    <t>−6,120</t>
  </si>
  <si>
    <t>−2,475</t>
  </si>
  <si>
    <t>−5,243</t>
  </si>
  <si>
    <t>−22,97</t>
  </si>
  <si>
    <t>−6,581</t>
  </si>
  <si>
    <t>−4,120</t>
  </si>
  <si>
    <t>−5,913</t>
  </si>
  <si>
    <t>−5,066</t>
  </si>
  <si>
    <t>−34,31</t>
  </si>
  <si>
    <t>−3,491</t>
  </si>
  <si>
    <t>−8,543</t>
  </si>
  <si>
    <t>−4,875</t>
  </si>
  <si>
    <t>−2,068</t>
  </si>
  <si>
    <t>−6,157</t>
  </si>
  <si>
    <t>−18,95</t>
  </si>
  <si>
    <t>−2,867</t>
  </si>
  <si>
    <t>−3,543</t>
  </si>
  <si>
    <t>−2,264</t>
  </si>
  <si>
    <t>−34,87</t>
  </si>
  <si>
    <t>−6,993</t>
  </si>
  <si>
    <t>−6,140</t>
  </si>
  <si>
    <t>−6,748</t>
  </si>
  <si>
    <t>−32,88</t>
  </si>
  <si>
    <t>−6,593</t>
  </si>
  <si>
    <t>−5,789</t>
  </si>
  <si>
    <t>−6,362</t>
  </si>
  <si>
    <t>−29,45</t>
  </si>
  <si>
    <t>−5,905</t>
  </si>
  <si>
    <t>−5,185</t>
  </si>
  <si>
    <t>−5,698</t>
  </si>
  <si>
    <t>−26,74</t>
  </si>
  <si>
    <t>−5,038</t>
  </si>
  <si>
    <t>−3,548</t>
  </si>
  <si>
    <t>−3,056</t>
  </si>
  <si>
    <t>−3,465</t>
  </si>
  <si>
    <t>−7,096</t>
  </si>
  <si>
    <t>−4,095</t>
  </si>
  <si>
    <t>−23,65</t>
  </si>
  <si>
    <t>−4,456</t>
  </si>
  <si>
    <t>−3,138</t>
  </si>
  <si>
    <t>−2,703</t>
  </si>
  <si>
    <t>−3,064</t>
  </si>
  <si>
    <t>−6,276</t>
  </si>
  <si>
    <t>−18,96</t>
  </si>
  <si>
    <t>−3,572</t>
  </si>
  <si>
    <t>−2,515</t>
  </si>
  <si>
    <t>−2,167</t>
  </si>
  <si>
    <t>−2,456</t>
  </si>
  <si>
    <t>x1*</t>
  </si>
  <si>
    <t>Последовательное</t>
  </si>
  <si>
    <t>исключение</t>
  </si>
  <si>
    <t>с</t>
  </si>
  <si>
    <t>использованием</t>
  </si>
  <si>
    <t>двухстороннего</t>
  </si>
  <si>
    <t>р-значения</t>
  </si>
  <si>
    <t>=</t>
  </si>
  <si>
    <t>Исключена</t>
  </si>
  <si>
    <t>переменная</t>
  </si>
  <si>
    <t>(p-значение</t>
  </si>
  <si>
    <t>0,757)</t>
  </si>
  <si>
    <t>0,703)</t>
  </si>
  <si>
    <t>0,487)</t>
  </si>
  <si>
    <t>0,433)</t>
  </si>
  <si>
    <t>0,144)</t>
  </si>
  <si>
    <t>0,084)</t>
  </si>
  <si>
    <t>Тестирование</t>
  </si>
  <si>
    <t>Нулевая</t>
  </si>
  <si>
    <t>гипотеза:</t>
  </si>
  <si>
    <t>параметры</t>
  </si>
  <si>
    <t>регрессии</t>
  </si>
  <si>
    <t>нулевые</t>
  </si>
  <si>
    <t>x1,</t>
  </si>
  <si>
    <t>x3,</t>
  </si>
  <si>
    <t>x6,</t>
  </si>
  <si>
    <t>x7,</t>
  </si>
  <si>
    <t>x8,</t>
  </si>
  <si>
    <t>Тестовая</t>
  </si>
  <si>
    <t>статистика:</t>
  </si>
  <si>
    <t>70)</t>
  </si>
  <si>
    <t>1,0695,</t>
  </si>
  <si>
    <t>Исключение</t>
  </si>
  <si>
    <t>переменных</t>
  </si>
  <si>
    <t>улучшило</t>
  </si>
  <si>
    <t>из</t>
  </si>
  <si>
    <t>информационных</t>
  </si>
  <si>
    <t>критериев.</t>
  </si>
  <si>
    <t>F(3,</t>
  </si>
  <si>
    <t>76)</t>
  </si>
  <si>
    <t>0,981)</t>
  </si>
  <si>
    <t>0,802)</t>
  </si>
  <si>
    <t>0,651)</t>
  </si>
  <si>
    <t>0,401)</t>
  </si>
  <si>
    <t>0,059)</t>
  </si>
  <si>
    <t>0,064)</t>
  </si>
  <si>
    <t>x4,</t>
  </si>
  <si>
    <t>63)</t>
  </si>
  <si>
    <t>1,33163,</t>
  </si>
  <si>
    <t>−79525,5</t>
  </si>
  <si>
    <t>−3,913</t>
  </si>
  <si>
    <t>69)</t>
  </si>
  <si>
    <t>−840,2702</t>
  </si>
  <si>
    <t>t</t>
  </si>
  <si>
    <t>x5^2</t>
  </si>
  <si>
    <t>x9^2</t>
  </si>
  <si>
    <t>x9x5</t>
  </si>
  <si>
    <t>x10x9</t>
  </si>
  <si>
    <t>x10x5</t>
  </si>
  <si>
    <t>71)</t>
  </si>
  <si>
    <t>--------------------------------------------------------------------</t>
  </si>
  <si>
    <t>sq_x9</t>
  </si>
  <si>
    <t>−862,8652</t>
  </si>
  <si>
    <t>uhat3</t>
  </si>
  <si>
    <t>-----------------------------------------------------------------</t>
  </si>
  <si>
    <t>прогноз</t>
  </si>
  <si>
    <t>y mod*</t>
  </si>
  <si>
    <t>x4*</t>
  </si>
  <si>
    <t>D</t>
  </si>
  <si>
    <t>x10*</t>
  </si>
  <si>
    <t>Э4</t>
  </si>
  <si>
    <t>Э10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</si>
</sst>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р_._-;\-* #,##0.00_р_._-;_-* &quot;-&quot;??_р_._-;_-@_-"/>
    <numFmt numFmtId="165" formatCode="0.0"/>
    <numFmt numFmtId="166" formatCode="0.000"/>
    <numFmt numFmtId="167" formatCode="0.0000"/>
    <numFmt numFmtId="168" formatCode="0.00000000"/>
  </numFmts>
  <fonts count="46">
    <font>
      <sz val="11"/>
      <color theme="1"/>
      <name val="Calibri"/>
      <family val="2"/>
      <charset val="204"/>
      <scheme val="minor"/>
    </font>
    <font>
      <sz val="9"/>
      <name val="Arial Cyr"/>
      <charset val="204"/>
    </font>
    <font>
      <b/>
      <sz val="9"/>
      <name val="Arial Cyr"/>
      <charset val="204"/>
    </font>
    <font>
      <sz val="9"/>
      <name val="Arial"/>
      <family val="2"/>
    </font>
    <font>
      <b/>
      <sz val="9"/>
      <name val="Arial"/>
      <family val="2"/>
    </font>
    <font>
      <b/>
      <sz val="12"/>
      <color theme="1"/>
      <name val="Calibri"/>
      <family val="2"/>
      <charset val="204"/>
      <scheme val="minor"/>
    </font>
    <font>
      <b/>
      <sz val="12"/>
      <color rgb="FF444444"/>
      <name val="Calibri"/>
      <family val="2"/>
      <charset val="204"/>
      <scheme val="minor"/>
    </font>
    <font>
      <sz val="10"/>
      <name val="Arial"/>
      <family val="2"/>
      <charset val="204"/>
    </font>
    <font>
      <sz val="6.15"/>
      <name val="Arial"/>
      <family val="2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Arial Cyr"/>
      <charset val="204"/>
    </font>
    <font>
      <b/>
      <sz val="10"/>
      <name val="Times New Roman"/>
      <family val="1"/>
      <charset val="204"/>
    </font>
    <font>
      <sz val="11"/>
      <color indexed="8"/>
      <name val="Calibri"/>
      <family val="2"/>
      <charset val="204"/>
    </font>
    <font>
      <b/>
      <sz val="8"/>
      <color indexed="8"/>
      <name val="Arial"/>
      <family val="2"/>
      <charset val="204"/>
    </font>
    <font>
      <sz val="10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vertAlign val="superscript"/>
      <sz val="12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name val="Times New Roman"/>
      <family val="1"/>
      <charset val="204"/>
    </font>
    <font>
      <u/>
      <sz val="10"/>
      <color indexed="12"/>
      <name val="Arial Cyr"/>
      <charset val="204"/>
    </font>
    <font>
      <sz val="10"/>
      <name val="Arial Cyr"/>
      <family val="2"/>
      <charset val="204"/>
    </font>
    <font>
      <b/>
      <sz val="10"/>
      <name val="Arial Cyr"/>
      <charset val="204"/>
    </font>
    <font>
      <sz val="10"/>
      <name val="Arial Cyr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sz val="8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2"/>
      <name val="Arial"/>
      <family val="2"/>
      <charset val="204"/>
    </font>
    <font>
      <sz val="11"/>
      <color rgb="FF9C0006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color rgb="FF9C5700"/>
      <name val="Calibri"/>
      <family val="2"/>
      <charset val="204"/>
      <scheme val="minor"/>
    </font>
    <font>
      <sz val="11"/>
      <color rgb="FF212121"/>
      <name val="Var(--colab-code-font-family)"/>
    </font>
    <font>
      <sz val="11"/>
      <color rgb="FF000000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EB9C"/>
      </patternFill>
    </fill>
  </fills>
  <borders count="69">
    <border>
      <left/>
      <right/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double">
        <color indexed="64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double">
        <color indexed="64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double">
        <color indexed="64"/>
      </bottom>
      <diagonal/>
    </border>
    <border>
      <left style="thin">
        <color rgb="FFC0C0C0"/>
      </left>
      <right/>
      <top style="thin">
        <color rgb="FFC0C0C0"/>
      </top>
      <bottom style="double">
        <color indexed="64"/>
      </bottom>
      <diagonal/>
    </border>
    <border>
      <left/>
      <right style="double">
        <color indexed="64"/>
      </right>
      <top style="thin">
        <color rgb="FFC0C0C0"/>
      </top>
      <bottom style="double">
        <color indexed="64"/>
      </bottom>
      <diagonal/>
    </border>
    <border>
      <left style="double">
        <color indexed="64"/>
      </left>
      <right style="thin">
        <color rgb="FFC0C0C0"/>
      </right>
      <top/>
      <bottom style="thin">
        <color rgb="FFC0C0C0"/>
      </bottom>
      <diagonal/>
    </border>
    <border>
      <left style="double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indexed="64"/>
      </left>
      <right style="thin">
        <color rgb="FFC0C0C0"/>
      </right>
      <top style="thin">
        <color rgb="FFC0C0C0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double">
        <color indexed="64"/>
      </left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/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thin">
        <color rgb="FFC0C0C0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2">
    <xf numFmtId="0" fontId="0" fillId="0" borderId="0"/>
    <xf numFmtId="0" fontId="7" fillId="0" borderId="0"/>
    <xf numFmtId="0" fontId="8" fillId="0" borderId="12" applyNumberFormat="0" applyFill="0" applyProtection="0">
      <alignment horizontal="left" vertical="top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3" fillId="0" borderId="0"/>
    <xf numFmtId="0" fontId="13" fillId="0" borderId="0"/>
    <xf numFmtId="164" fontId="15" fillId="0" borderId="0" applyFont="0" applyFill="0" applyBorder="0" applyAlignment="0" applyProtection="0"/>
    <xf numFmtId="0" fontId="17" fillId="0" borderId="0"/>
    <xf numFmtId="9" fontId="18" fillId="0" borderId="0" applyFont="0" applyFill="0" applyBorder="0" applyAlignment="0" applyProtection="0"/>
    <xf numFmtId="0" fontId="18" fillId="0" borderId="0"/>
    <xf numFmtId="0" fontId="7" fillId="0" borderId="0"/>
    <xf numFmtId="0" fontId="18" fillId="0" borderId="0"/>
    <xf numFmtId="0" fontId="27" fillId="0" borderId="0"/>
    <xf numFmtId="0" fontId="18" fillId="0" borderId="0"/>
    <xf numFmtId="0" fontId="26" fillId="0" borderId="0" applyNumberFormat="0" applyFill="0" applyBorder="0" applyAlignment="0" applyProtection="0"/>
    <xf numFmtId="0" fontId="1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3" fillId="0" borderId="0"/>
    <xf numFmtId="0" fontId="32" fillId="0" borderId="0"/>
    <xf numFmtId="0" fontId="37" fillId="6" borderId="0" applyNumberFormat="0" applyBorder="0" applyAlignment="0" applyProtection="0"/>
    <xf numFmtId="164" fontId="15" fillId="0" borderId="0" applyFont="0" applyFill="0" applyBorder="0" applyAlignment="0" applyProtection="0"/>
    <xf numFmtId="0" fontId="18" fillId="0" borderId="0"/>
    <xf numFmtId="0" fontId="13" fillId="0" borderId="0"/>
    <xf numFmtId="164" fontId="18" fillId="0" borderId="0" applyFont="0" applyFill="0" applyBorder="0" applyAlignment="0" applyProtection="0"/>
    <xf numFmtId="0" fontId="13" fillId="0" borderId="0"/>
    <xf numFmtId="0" fontId="13" fillId="0" borderId="0"/>
    <xf numFmtId="0" fontId="39" fillId="7" borderId="0" applyNumberFormat="0" applyBorder="0" applyAlignment="0" applyProtection="0"/>
    <xf numFmtId="0" fontId="42" fillId="9" borderId="0" applyNumberFormat="0" applyBorder="0" applyAlignment="0" applyProtection="0"/>
  </cellStyleXfs>
  <cellXfs count="348">
    <xf numFmtId="0" fontId="0" fillId="0" borderId="0" xfId="0"/>
    <xf numFmtId="0" fontId="2" fillId="0" borderId="1" xfId="0" applyFont="1" applyBorder="1" applyAlignment="1">
      <alignment horizontal="right" indent="1"/>
    </xf>
    <xf numFmtId="0" fontId="2" fillId="0" borderId="2" xfId="0" applyFont="1" applyBorder="1" applyAlignment="1">
      <alignment horizontal="right" indent="1"/>
    </xf>
    <xf numFmtId="0" fontId="2" fillId="2" borderId="3" xfId="0" applyFont="1" applyFill="1" applyBorder="1" applyAlignment="1">
      <alignment horizontal="right" indent="1"/>
    </xf>
    <xf numFmtId="0" fontId="2" fillId="2" borderId="4" xfId="0" applyFont="1" applyFill="1" applyBorder="1" applyAlignment="1">
      <alignment horizontal="right" indent="1"/>
    </xf>
    <xf numFmtId="0" fontId="1" fillId="0" borderId="3" xfId="0" applyFont="1" applyBorder="1" applyAlignment="1">
      <alignment horizontal="right" indent="1"/>
    </xf>
    <xf numFmtId="0" fontId="1" fillId="0" borderId="4" xfId="0" applyFont="1" applyBorder="1" applyAlignment="1">
      <alignment horizontal="right" indent="1"/>
    </xf>
    <xf numFmtId="0" fontId="1" fillId="0" borderId="5" xfId="0" applyFont="1" applyBorder="1" applyAlignment="1">
      <alignment horizontal="right" indent="1"/>
    </xf>
    <xf numFmtId="0" fontId="2" fillId="2" borderId="5" xfId="0" applyFont="1" applyFill="1" applyBorder="1" applyAlignment="1">
      <alignment horizontal="right" indent="1"/>
    </xf>
    <xf numFmtId="0" fontId="3" fillId="0" borderId="3" xfId="0" applyFont="1" applyBorder="1" applyAlignment="1">
      <alignment horizontal="right" wrapText="1" indent="1"/>
    </xf>
    <xf numFmtId="0" fontId="1" fillId="0" borderId="6" xfId="0" applyFont="1" applyBorder="1" applyAlignment="1">
      <alignment horizontal="right" indent="1"/>
    </xf>
    <xf numFmtId="0" fontId="1" fillId="0" borderId="7" xfId="0" applyFont="1" applyBorder="1" applyAlignment="1">
      <alignment horizontal="right" indent="1"/>
    </xf>
    <xf numFmtId="0" fontId="1" fillId="0" borderId="8" xfId="0" applyFont="1" applyBorder="1" applyAlignment="1">
      <alignment horizontal="right" indent="1"/>
    </xf>
    <xf numFmtId="0" fontId="4" fillId="0" borderId="9" xfId="0" applyFont="1" applyBorder="1" applyAlignment="1">
      <alignment wrapText="1"/>
    </xf>
    <xf numFmtId="0" fontId="4" fillId="2" borderId="10" xfId="0" applyFont="1" applyFill="1" applyBorder="1" applyAlignment="1">
      <alignment horizontal="left" vertical="top" wrapText="1"/>
    </xf>
    <xf numFmtId="0" fontId="3" fillId="0" borderId="10" xfId="0" applyFont="1" applyBorder="1" applyAlignment="1">
      <alignment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1" xfId="0" applyFont="1" applyBorder="1" applyAlignment="1">
      <alignment vertical="top" wrapText="1"/>
    </xf>
    <xf numFmtId="0" fontId="5" fillId="0" borderId="0" xfId="0" applyFont="1"/>
    <xf numFmtId="0" fontId="6" fillId="0" borderId="0" xfId="0" applyFont="1"/>
    <xf numFmtId="0" fontId="4" fillId="2" borderId="10" xfId="0" applyFont="1" applyFill="1" applyBorder="1" applyAlignment="1">
      <alignment horizontal="left" vertical="top"/>
    </xf>
    <xf numFmtId="0" fontId="1" fillId="0" borderId="3" xfId="0" applyFont="1" applyBorder="1" applyAlignment="1">
      <alignment horizontal="right"/>
    </xf>
    <xf numFmtId="0" fontId="10" fillId="0" borderId="0" xfId="8" applyFont="1" applyFill="1" applyAlignment="1">
      <alignment vertical="center"/>
    </xf>
    <xf numFmtId="0" fontId="2" fillId="0" borderId="3" xfId="0" applyFont="1" applyBorder="1" applyAlignment="1">
      <alignment horizontal="right"/>
    </xf>
    <xf numFmtId="0" fontId="0" fillId="0" borderId="0" xfId="0"/>
    <xf numFmtId="0" fontId="16" fillId="0" borderId="0" xfId="0" applyFont="1" applyAlignment="1">
      <alignment vertical="center"/>
    </xf>
    <xf numFmtId="0" fontId="0" fillId="0" borderId="0" xfId="0"/>
    <xf numFmtId="3" fontId="14" fillId="0" borderId="15" xfId="10" applyNumberFormat="1" applyFont="1" applyBorder="1"/>
    <xf numFmtId="3" fontId="12" fillId="0" borderId="15" xfId="10" applyNumberFormat="1" applyFont="1" applyBorder="1"/>
    <xf numFmtId="3" fontId="12" fillId="0" borderId="14" xfId="10" applyNumberFormat="1" applyFont="1" applyBorder="1"/>
    <xf numFmtId="3" fontId="14" fillId="0" borderId="15" xfId="10" applyNumberFormat="1" applyFont="1" applyFill="1" applyBorder="1"/>
    <xf numFmtId="3" fontId="12" fillId="0" borderId="15" xfId="10" applyNumberFormat="1" applyFont="1" applyFill="1" applyBorder="1"/>
    <xf numFmtId="3" fontId="12" fillId="0" borderId="15" xfId="10" applyNumberFormat="1" applyFont="1" applyFill="1" applyBorder="1" applyAlignment="1"/>
    <xf numFmtId="3" fontId="12" fillId="0" borderId="14" xfId="10" applyNumberFormat="1" applyFont="1" applyFill="1" applyBorder="1"/>
    <xf numFmtId="0" fontId="3" fillId="0" borderId="9" xfId="0" applyFont="1" applyBorder="1" applyAlignment="1">
      <alignment horizontal="left" vertical="top"/>
    </xf>
    <xf numFmtId="0" fontId="0" fillId="0" borderId="0" xfId="0" applyAlignment="1"/>
    <xf numFmtId="1" fontId="20" fillId="3" borderId="13" xfId="1" applyNumberFormat="1" applyFont="1" applyFill="1" applyBorder="1" applyAlignment="1">
      <alignment horizontal="center" vertical="center" wrapText="1"/>
    </xf>
    <xf numFmtId="3" fontId="20" fillId="3" borderId="13" xfId="1" applyNumberFormat="1" applyFont="1" applyFill="1" applyBorder="1" applyAlignment="1">
      <alignment horizontal="right" wrapText="1"/>
    </xf>
    <xf numFmtId="3" fontId="21" fillId="3" borderId="13" xfId="1" applyNumberFormat="1" applyFont="1" applyFill="1" applyBorder="1" applyAlignment="1">
      <alignment horizontal="right" wrapText="1"/>
    </xf>
    <xf numFmtId="0" fontId="23" fillId="0" borderId="13" xfId="1" applyNumberFormat="1" applyFont="1" applyFill="1" applyBorder="1" applyAlignment="1">
      <alignment horizontal="center"/>
    </xf>
    <xf numFmtId="49" fontId="20" fillId="3" borderId="13" xfId="1" applyNumberFormat="1" applyFont="1" applyFill="1" applyBorder="1" applyAlignment="1">
      <alignment horizontal="center" vertical="center"/>
    </xf>
    <xf numFmtId="3" fontId="20" fillId="3" borderId="13" xfId="1" applyNumberFormat="1" applyFont="1" applyFill="1" applyBorder="1" applyAlignment="1"/>
    <xf numFmtId="3" fontId="21" fillId="3" borderId="13" xfId="1" applyNumberFormat="1" applyFont="1" applyFill="1" applyBorder="1" applyAlignment="1"/>
    <xf numFmtId="165" fontId="9" fillId="0" borderId="13" xfId="1" applyNumberFormat="1" applyFont="1" applyFill="1" applyBorder="1"/>
    <xf numFmtId="165" fontId="10" fillId="0" borderId="13" xfId="1" applyNumberFormat="1" applyFont="1" applyFill="1" applyBorder="1"/>
    <xf numFmtId="165" fontId="9" fillId="0" borderId="13" xfId="1" applyNumberFormat="1" applyFont="1" applyFill="1" applyBorder="1" applyAlignment="1">
      <alignment horizontal="right"/>
    </xf>
    <xf numFmtId="0" fontId="9" fillId="0" borderId="13" xfId="1" applyFont="1" applyFill="1" applyBorder="1" applyAlignment="1"/>
    <xf numFmtId="165" fontId="9" fillId="0" borderId="13" xfId="1" applyNumberFormat="1" applyFont="1" applyFill="1" applyBorder="1" applyAlignment="1"/>
    <xf numFmtId="165" fontId="10" fillId="0" borderId="13" xfId="1" applyNumberFormat="1" applyFont="1" applyFill="1" applyBorder="1" applyAlignment="1"/>
    <xf numFmtId="0" fontId="9" fillId="0" borderId="13" xfId="1" applyFont="1" applyFill="1" applyBorder="1" applyAlignment="1">
      <alignment horizontal="right"/>
    </xf>
    <xf numFmtId="0" fontId="19" fillId="0" borderId="13" xfId="0" applyFont="1" applyBorder="1"/>
    <xf numFmtId="2" fontId="11" fillId="0" borderId="16" xfId="0" applyNumberFormat="1" applyFont="1" applyBorder="1" applyAlignment="1">
      <alignment vertical="center" wrapText="1"/>
    </xf>
    <xf numFmtId="2" fontId="4" fillId="2" borderId="10" xfId="0" applyNumberFormat="1" applyFont="1" applyFill="1" applyBorder="1" applyAlignment="1">
      <alignment horizontal="left" vertical="top" wrapText="1"/>
    </xf>
    <xf numFmtId="10" fontId="0" fillId="0" borderId="0" xfId="11" applyNumberFormat="1" applyFont="1"/>
    <xf numFmtId="0" fontId="5" fillId="0" borderId="0" xfId="0" applyFont="1" applyAlignment="1"/>
    <xf numFmtId="0" fontId="25" fillId="0" borderId="13" xfId="0" applyFont="1" applyBorder="1" applyAlignment="1">
      <alignment horizontal="center" vertical="center"/>
    </xf>
    <xf numFmtId="0" fontId="4" fillId="0" borderId="9" xfId="0" applyFont="1" applyBorder="1" applyAlignment="1"/>
    <xf numFmtId="2" fontId="25" fillId="0" borderId="17" xfId="0" applyNumberFormat="1" applyFont="1" applyBorder="1" applyAlignment="1">
      <alignment horizontal="right"/>
    </xf>
    <xf numFmtId="2" fontId="25" fillId="0" borderId="18" xfId="0" applyNumberFormat="1" applyFont="1" applyBorder="1" applyAlignment="1">
      <alignment horizontal="right"/>
    </xf>
    <xf numFmtId="0" fontId="3" fillId="0" borderId="10" xfId="0" applyFont="1" applyBorder="1" applyAlignment="1">
      <alignment vertical="top"/>
    </xf>
    <xf numFmtId="2" fontId="24" fillId="0" borderId="18" xfId="0" applyNumberFormat="1" applyFont="1" applyBorder="1" applyAlignment="1">
      <alignment horizontal="right"/>
    </xf>
    <xf numFmtId="0" fontId="3" fillId="0" borderId="10" xfId="0" applyFont="1" applyBorder="1" applyAlignment="1">
      <alignment horizontal="left" vertical="top"/>
    </xf>
    <xf numFmtId="0" fontId="3" fillId="0" borderId="11" xfId="0" applyFont="1" applyBorder="1" applyAlignment="1">
      <alignment vertical="top"/>
    </xf>
    <xf numFmtId="2" fontId="24" fillId="0" borderId="19" xfId="0" applyNumberFormat="1" applyFont="1" applyBorder="1" applyAlignment="1">
      <alignment horizontal="right"/>
    </xf>
    <xf numFmtId="0" fontId="0" fillId="0" borderId="15" xfId="11" applyNumberFormat="1" applyFont="1" applyBorder="1"/>
    <xf numFmtId="0" fontId="0" fillId="0" borderId="0" xfId="11" applyNumberFormat="1" applyFont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4" fillId="2" borderId="20" xfId="0" applyFont="1" applyFill="1" applyBorder="1" applyAlignment="1">
      <alignment horizontal="left" vertical="top"/>
    </xf>
    <xf numFmtId="0" fontId="4" fillId="2" borderId="20" xfId="0" applyFont="1" applyFill="1" applyBorder="1" applyAlignment="1">
      <alignment horizontal="left" vertical="top" wrapText="1"/>
    </xf>
    <xf numFmtId="0" fontId="10" fillId="0" borderId="21" xfId="8" applyFont="1" applyFill="1" applyBorder="1" applyAlignment="1">
      <alignment vertical="center"/>
    </xf>
    <xf numFmtId="0" fontId="10" fillId="0" borderId="22" xfId="8" applyFont="1" applyFill="1" applyBorder="1" applyAlignment="1">
      <alignment vertical="center"/>
    </xf>
    <xf numFmtId="0" fontId="10" fillId="0" borderId="23" xfId="8" applyFont="1" applyFill="1" applyBorder="1" applyAlignment="1">
      <alignment vertical="center"/>
    </xf>
    <xf numFmtId="0" fontId="0" fillId="0" borderId="24" xfId="0" applyBorder="1"/>
    <xf numFmtId="0" fontId="0" fillId="0" borderId="0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10" fillId="0" borderId="22" xfId="1" applyFont="1" applyFill="1" applyBorder="1" applyAlignment="1"/>
    <xf numFmtId="165" fontId="0" fillId="0" borderId="0" xfId="0" applyNumberFormat="1"/>
    <xf numFmtId="165" fontId="10" fillId="0" borderId="29" xfId="1" applyNumberFormat="1" applyFont="1" applyFill="1" applyBorder="1" applyAlignment="1">
      <alignment horizontal="right"/>
    </xf>
    <xf numFmtId="165" fontId="9" fillId="0" borderId="29" xfId="1" applyNumberFormat="1" applyFont="1" applyFill="1" applyBorder="1" applyAlignment="1">
      <alignment horizontal="right"/>
    </xf>
    <xf numFmtId="0" fontId="23" fillId="0" borderId="17" xfId="1" applyNumberFormat="1" applyFont="1" applyFill="1" applyBorder="1" applyAlignment="1">
      <alignment horizontal="center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2" fontId="0" fillId="0" borderId="21" xfId="11" applyNumberFormat="1" applyFont="1" applyBorder="1"/>
    <xf numFmtId="2" fontId="0" fillId="0" borderId="22" xfId="11" applyNumberFormat="1" applyFont="1" applyBorder="1"/>
    <xf numFmtId="2" fontId="0" fillId="0" borderId="23" xfId="11" applyNumberFormat="1" applyFont="1" applyBorder="1"/>
    <xf numFmtId="2" fontId="0" fillId="0" borderId="24" xfId="11" applyNumberFormat="1" applyFont="1" applyBorder="1"/>
    <xf numFmtId="2" fontId="0" fillId="0" borderId="0" xfId="11" applyNumberFormat="1" applyFont="1" applyBorder="1"/>
    <xf numFmtId="2" fontId="0" fillId="0" borderId="25" xfId="11" applyNumberFormat="1" applyFont="1" applyBorder="1"/>
    <xf numFmtId="1" fontId="30" fillId="4" borderId="13" xfId="22" applyNumberFormat="1" applyFont="1" applyFill="1" applyBorder="1" applyAlignment="1">
      <alignment horizontal="center"/>
    </xf>
    <xf numFmtId="165" fontId="31" fillId="0" borderId="0" xfId="8" applyNumberFormat="1" applyFont="1" applyAlignment="1">
      <alignment horizontal="right"/>
    </xf>
    <xf numFmtId="165" fontId="13" fillId="0" borderId="0" xfId="8" applyNumberFormat="1" applyFont="1" applyAlignment="1">
      <alignment horizontal="right"/>
    </xf>
    <xf numFmtId="165" fontId="31" fillId="0" borderId="0" xfId="8" applyNumberFormat="1" applyFont="1" applyAlignment="1"/>
    <xf numFmtId="165" fontId="13" fillId="0" borderId="0" xfId="8" applyNumberFormat="1" applyAlignment="1"/>
    <xf numFmtId="1" fontId="30" fillId="4" borderId="17" xfId="22" applyNumberFormat="1" applyFont="1" applyFill="1" applyBorder="1" applyAlignment="1">
      <alignment horizontal="center"/>
    </xf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0" fontId="11" fillId="0" borderId="13" xfId="15" applyFont="1" applyFill="1" applyBorder="1"/>
    <xf numFmtId="3" fontId="28" fillId="0" borderId="13" xfId="15" applyNumberFormat="1" applyFont="1" applyFill="1" applyBorder="1" applyAlignment="1">
      <alignment horizontal="right" vertical="top"/>
    </xf>
    <xf numFmtId="3" fontId="11" fillId="0" borderId="13" xfId="15" applyNumberFormat="1" applyFont="1" applyFill="1" applyBorder="1" applyAlignment="1">
      <alignment horizontal="right" vertical="top"/>
    </xf>
    <xf numFmtId="3" fontId="28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 applyAlignment="1">
      <alignment vertical="center"/>
    </xf>
    <xf numFmtId="3" fontId="11" fillId="0" borderId="13" xfId="15" applyNumberFormat="1" applyFont="1" applyFill="1" applyBorder="1" applyAlignment="1">
      <alignment horizontal="right" vertical="center"/>
    </xf>
    <xf numFmtId="3" fontId="11" fillId="0" borderId="13" xfId="15" applyNumberFormat="1" applyFont="1" applyFill="1" applyBorder="1"/>
    <xf numFmtId="9" fontId="0" fillId="0" borderId="21" xfId="11" applyFont="1" applyBorder="1"/>
    <xf numFmtId="3" fontId="0" fillId="0" borderId="0" xfId="0" applyNumberFormat="1"/>
    <xf numFmtId="2" fontId="0" fillId="0" borderId="0" xfId="0" applyNumberFormat="1"/>
    <xf numFmtId="0" fontId="0" fillId="0" borderId="24" xfId="11" applyNumberFormat="1" applyFont="1" applyFill="1" applyBorder="1"/>
    <xf numFmtId="9" fontId="0" fillId="0" borderId="24" xfId="11" applyFont="1" applyBorder="1"/>
    <xf numFmtId="0" fontId="1" fillId="0" borderId="30" xfId="0" applyFont="1" applyBorder="1" applyAlignment="1">
      <alignment horizontal="right"/>
    </xf>
    <xf numFmtId="0" fontId="1" fillId="0" borderId="31" xfId="0" applyFont="1" applyBorder="1" applyAlignment="1">
      <alignment horizontal="right"/>
    </xf>
    <xf numFmtId="0" fontId="2" fillId="0" borderId="30" xfId="0" applyFont="1" applyBorder="1" applyAlignment="1">
      <alignment horizontal="right"/>
    </xf>
    <xf numFmtId="0" fontId="2" fillId="0" borderId="31" xfId="0" applyFont="1" applyBorder="1" applyAlignment="1">
      <alignment horizontal="right"/>
    </xf>
    <xf numFmtId="0" fontId="2" fillId="2" borderId="30" xfId="0" applyFont="1" applyFill="1" applyBorder="1" applyAlignment="1">
      <alignment horizontal="right" indent="1"/>
    </xf>
    <xf numFmtId="0" fontId="2" fillId="2" borderId="31" xfId="0" applyFont="1" applyFill="1" applyBorder="1" applyAlignment="1">
      <alignment horizontal="right" indent="1"/>
    </xf>
    <xf numFmtId="0" fontId="4" fillId="2" borderId="30" xfId="0" applyFont="1" applyFill="1" applyBorder="1" applyAlignment="1">
      <alignment horizontal="left" vertical="top"/>
    </xf>
    <xf numFmtId="0" fontId="4" fillId="2" borderId="32" xfId="0" applyFont="1" applyFill="1" applyBorder="1" applyAlignment="1">
      <alignment horizontal="left" vertical="top"/>
    </xf>
    <xf numFmtId="0" fontId="4" fillId="2" borderId="32" xfId="0" applyFont="1" applyFill="1" applyBorder="1" applyAlignment="1">
      <alignment horizontal="left" vertical="top" wrapText="1"/>
    </xf>
    <xf numFmtId="0" fontId="10" fillId="0" borderId="23" xfId="8" applyFont="1" applyFill="1" applyBorder="1" applyAlignment="1">
      <alignment horizontal="right" vertical="center"/>
    </xf>
    <xf numFmtId="0" fontId="1" fillId="0" borderId="33" xfId="0" applyFont="1" applyFill="1" applyBorder="1" applyAlignment="1">
      <alignment horizontal="right" vertical="center"/>
    </xf>
    <xf numFmtId="0" fontId="0" fillId="0" borderId="25" xfId="0" applyBorder="1" applyAlignment="1">
      <alignment horizontal="right" vertical="center"/>
    </xf>
    <xf numFmtId="49" fontId="20" fillId="3" borderId="29" xfId="1" applyNumberFormat="1" applyFont="1" applyFill="1" applyBorder="1" applyAlignment="1">
      <alignment horizontal="center" vertical="center"/>
    </xf>
    <xf numFmtId="3" fontId="21" fillId="3" borderId="29" xfId="1" applyNumberFormat="1" applyFont="1" applyFill="1" applyBorder="1" applyAlignment="1"/>
    <xf numFmtId="3" fontId="21" fillId="3" borderId="29" xfId="1" applyNumberFormat="1" applyFont="1" applyFill="1" applyBorder="1" applyAlignment="1">
      <alignment horizontal="right"/>
    </xf>
    <xf numFmtId="3" fontId="20" fillId="3" borderId="29" xfId="1" applyNumberFormat="1" applyFont="1" applyFill="1" applyBorder="1" applyAlignment="1"/>
    <xf numFmtId="1" fontId="20" fillId="3" borderId="34" xfId="1" applyNumberFormat="1" applyFont="1" applyFill="1" applyBorder="1" applyAlignment="1">
      <alignment horizontal="center" vertical="center" wrapText="1"/>
    </xf>
    <xf numFmtId="1" fontId="20" fillId="3" borderId="35" xfId="1" applyNumberFormat="1" applyFont="1" applyFill="1" applyBorder="1" applyAlignment="1">
      <alignment horizontal="center" vertical="center" wrapText="1"/>
    </xf>
    <xf numFmtId="49" fontId="20" fillId="3" borderId="35" xfId="1" applyNumberFormat="1" applyFont="1" applyFill="1" applyBorder="1" applyAlignment="1">
      <alignment horizontal="center" vertical="center"/>
    </xf>
    <xf numFmtId="49" fontId="20" fillId="3" borderId="36" xfId="1" applyNumberFormat="1" applyFont="1" applyFill="1" applyBorder="1" applyAlignment="1">
      <alignment horizontal="center" vertical="center"/>
    </xf>
    <xf numFmtId="0" fontId="4" fillId="2" borderId="30" xfId="0" applyFont="1" applyFill="1" applyBorder="1" applyAlignment="1">
      <alignment horizontal="left" vertical="top" wrapText="1"/>
    </xf>
    <xf numFmtId="0" fontId="0" fillId="0" borderId="0" xfId="11" applyNumberFormat="1" applyFont="1" applyFill="1" applyBorder="1"/>
    <xf numFmtId="0" fontId="10" fillId="5" borderId="13" xfId="8" applyFont="1" applyFill="1" applyBorder="1" applyAlignment="1">
      <alignment vertical="center"/>
    </xf>
    <xf numFmtId="0" fontId="0" fillId="5" borderId="13" xfId="11" applyNumberFormat="1" applyFont="1" applyFill="1" applyBorder="1"/>
    <xf numFmtId="0" fontId="10" fillId="0" borderId="22" xfId="8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4" fillId="2" borderId="0" xfId="0" applyFont="1" applyFill="1" applyBorder="1" applyAlignment="1">
      <alignment horizontal="left" vertical="top" wrapText="1"/>
    </xf>
    <xf numFmtId="3" fontId="20" fillId="3" borderId="0" xfId="1" applyNumberFormat="1" applyFont="1" applyFill="1" applyBorder="1" applyAlignment="1"/>
    <xf numFmtId="0" fontId="4" fillId="2" borderId="37" xfId="0" applyFont="1" applyFill="1" applyBorder="1" applyAlignment="1">
      <alignment horizontal="left" vertical="top" wrapText="1"/>
    </xf>
    <xf numFmtId="0" fontId="0" fillId="0" borderId="38" xfId="0" applyBorder="1"/>
    <xf numFmtId="0" fontId="4" fillId="2" borderId="0" xfId="0" applyFont="1" applyFill="1" applyBorder="1" applyAlignment="1">
      <alignment horizontal="left" vertical="top"/>
    </xf>
    <xf numFmtId="2" fontId="10" fillId="5" borderId="13" xfId="8" applyNumberFormat="1" applyFont="1" applyFill="1" applyBorder="1" applyAlignment="1">
      <alignment vertical="center"/>
    </xf>
    <xf numFmtId="3" fontId="11" fillId="0" borderId="0" xfId="15" applyNumberFormat="1" applyFont="1" applyFill="1" applyBorder="1" applyAlignment="1">
      <alignment horizontal="right" vertical="top"/>
    </xf>
    <xf numFmtId="3" fontId="11" fillId="0" borderId="0" xfId="15" applyNumberFormat="1" applyFont="1" applyFill="1" applyBorder="1" applyAlignment="1">
      <alignment horizontal="right" vertical="center"/>
    </xf>
    <xf numFmtId="3" fontId="11" fillId="0" borderId="0" xfId="15" applyNumberFormat="1" applyFont="1" applyFill="1" applyBorder="1" applyAlignment="1">
      <alignment vertical="center"/>
    </xf>
    <xf numFmtId="3" fontId="11" fillId="0" borderId="0" xfId="15" applyNumberFormat="1" applyFont="1" applyFill="1" applyBorder="1"/>
    <xf numFmtId="0" fontId="11" fillId="0" borderId="0" xfId="15" applyFont="1" applyFill="1" applyBorder="1"/>
    <xf numFmtId="3" fontId="28" fillId="0" borderId="0" xfId="15" applyNumberFormat="1" applyFont="1" applyFill="1" applyBorder="1" applyAlignment="1">
      <alignment horizontal="right" vertical="top"/>
    </xf>
    <xf numFmtId="3" fontId="28" fillId="0" borderId="0" xfId="15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Fill="1" applyBorder="1" applyAlignment="1"/>
    <xf numFmtId="0" fontId="0" fillId="0" borderId="27" xfId="0" applyFill="1" applyBorder="1" applyAlignment="1"/>
    <xf numFmtId="0" fontId="33" fillId="0" borderId="0" xfId="0" applyFont="1" applyAlignment="1">
      <alignment horizontal="center" vertical="center"/>
    </xf>
    <xf numFmtId="0" fontId="34" fillId="0" borderId="0" xfId="0" applyFont="1" applyFill="1" applyBorder="1" applyAlignment="1">
      <alignment horizontal="right" vertical="center"/>
    </xf>
    <xf numFmtId="0" fontId="33" fillId="0" borderId="0" xfId="0" applyFont="1" applyFill="1" applyBorder="1" applyAlignment="1">
      <alignment vertical="center"/>
    </xf>
    <xf numFmtId="0" fontId="35" fillId="0" borderId="0" xfId="0" applyFont="1"/>
    <xf numFmtId="0" fontId="0" fillId="0" borderId="0" xfId="0"/>
    <xf numFmtId="3" fontId="38" fillId="0" borderId="13" xfId="28" applyNumberFormat="1" applyFont="1" applyBorder="1" applyAlignment="1">
      <alignment horizontal="right" vertical="center"/>
    </xf>
    <xf numFmtId="3" fontId="38" fillId="0" borderId="13" xfId="29" applyNumberFormat="1" applyFont="1" applyBorder="1" applyAlignment="1">
      <alignment horizontal="right" vertical="center"/>
    </xf>
    <xf numFmtId="3" fontId="38" fillId="0" borderId="13" xfId="0" applyNumberFormat="1" applyFont="1" applyBorder="1" applyAlignment="1">
      <alignment horizontal="right" vertical="center" wrapText="1"/>
    </xf>
    <xf numFmtId="3" fontId="9" fillId="0" borderId="13" xfId="0" applyNumberFormat="1" applyFont="1" applyBorder="1" applyAlignment="1">
      <alignment horizontal="right" wrapText="1"/>
    </xf>
    <xf numFmtId="3" fontId="38" fillId="0" borderId="40" xfId="28" applyNumberFormat="1" applyFont="1" applyBorder="1" applyAlignment="1">
      <alignment horizontal="right" vertical="center"/>
    </xf>
    <xf numFmtId="3" fontId="9" fillId="0" borderId="41" xfId="0" applyNumberFormat="1" applyFont="1" applyBorder="1" applyAlignment="1">
      <alignment horizontal="right" wrapText="1"/>
    </xf>
    <xf numFmtId="3" fontId="38" fillId="0" borderId="42" xfId="28" applyNumberFormat="1" applyFont="1" applyBorder="1" applyAlignment="1">
      <alignment horizontal="right" vertical="center"/>
    </xf>
    <xf numFmtId="3" fontId="38" fillId="0" borderId="43" xfId="28" applyNumberFormat="1" applyFont="1" applyBorder="1" applyAlignment="1">
      <alignment horizontal="right" vertical="center"/>
    </xf>
    <xf numFmtId="3" fontId="38" fillId="0" borderId="43" xfId="29" applyNumberFormat="1" applyFont="1" applyBorder="1" applyAlignment="1">
      <alignment horizontal="right" vertical="center"/>
    </xf>
    <xf numFmtId="3" fontId="38" fillId="0" borderId="43" xfId="0" applyNumberFormat="1" applyFont="1" applyBorder="1" applyAlignment="1">
      <alignment horizontal="right" vertical="center" wrapText="1"/>
    </xf>
    <xf numFmtId="3" fontId="9" fillId="0" borderId="43" xfId="0" applyNumberFormat="1" applyFont="1" applyBorder="1" applyAlignment="1">
      <alignment horizontal="right" wrapText="1"/>
    </xf>
    <xf numFmtId="3" fontId="9" fillId="0" borderId="44" xfId="0" applyNumberFormat="1" applyFont="1" applyBorder="1" applyAlignment="1">
      <alignment horizontal="right" wrapText="1"/>
    </xf>
    <xf numFmtId="3" fontId="38" fillId="0" borderId="45" xfId="28" applyNumberFormat="1" applyFont="1" applyBorder="1" applyAlignment="1">
      <alignment horizontal="right" vertical="center"/>
    </xf>
    <xf numFmtId="3" fontId="38" fillId="0" borderId="19" xfId="28" applyNumberFormat="1" applyFont="1" applyBorder="1" applyAlignment="1">
      <alignment horizontal="right" vertical="center"/>
    </xf>
    <xf numFmtId="3" fontId="38" fillId="0" borderId="19" xfId="29" applyNumberFormat="1" applyFont="1" applyBorder="1" applyAlignment="1">
      <alignment horizontal="right" vertical="center"/>
    </xf>
    <xf numFmtId="3" fontId="38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wrapText="1"/>
    </xf>
    <xf numFmtId="3" fontId="9" fillId="0" borderId="46" xfId="0" applyNumberFormat="1" applyFont="1" applyBorder="1" applyAlignment="1">
      <alignment horizontal="right" wrapText="1"/>
    </xf>
    <xf numFmtId="1" fontId="9" fillId="0" borderId="47" xfId="28" applyNumberFormat="1" applyFont="1" applyBorder="1" applyAlignment="1">
      <alignment horizontal="center" vertical="center" wrapText="1"/>
    </xf>
    <xf numFmtId="1" fontId="9" fillId="0" borderId="48" xfId="28" applyNumberFormat="1" applyFont="1" applyBorder="1" applyAlignment="1">
      <alignment horizontal="center" vertical="center" wrapText="1"/>
    </xf>
    <xf numFmtId="1" fontId="9" fillId="0" borderId="49" xfId="28" applyNumberFormat="1" applyFont="1" applyBorder="1" applyAlignment="1">
      <alignment horizontal="center" vertical="center" wrapText="1"/>
    </xf>
    <xf numFmtId="0" fontId="3" fillId="0" borderId="51" xfId="0" applyFont="1" applyBorder="1" applyAlignment="1">
      <alignment vertical="top"/>
    </xf>
    <xf numFmtId="0" fontId="3" fillId="0" borderId="52" xfId="0" applyFont="1" applyBorder="1" applyAlignment="1">
      <alignment horizontal="left" vertical="top"/>
    </xf>
    <xf numFmtId="0" fontId="3" fillId="0" borderId="52" xfId="0" applyFont="1" applyBorder="1" applyAlignment="1">
      <alignment vertical="top"/>
    </xf>
    <xf numFmtId="0" fontId="3" fillId="0" borderId="53" xfId="0" applyFont="1" applyBorder="1" applyAlignment="1">
      <alignment horizontal="left" vertical="top"/>
    </xf>
    <xf numFmtId="0" fontId="3" fillId="0" borderId="54" xfId="0" applyFont="1" applyBorder="1" applyAlignment="1">
      <alignment vertical="top"/>
    </xf>
    <xf numFmtId="165" fontId="0" fillId="0" borderId="24" xfId="0" applyNumberFormat="1" applyBorder="1"/>
    <xf numFmtId="165" fontId="0" fillId="0" borderId="0" xfId="0" applyNumberFormat="1" applyBorder="1"/>
    <xf numFmtId="165" fontId="0" fillId="0" borderId="25" xfId="0" applyNumberFormat="1" applyBorder="1"/>
    <xf numFmtId="1" fontId="9" fillId="0" borderId="55" xfId="28" applyNumberFormat="1" applyFont="1" applyBorder="1" applyAlignment="1">
      <alignment horizontal="center" vertical="center" wrapText="1"/>
    </xf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39" xfId="0" applyBorder="1"/>
    <xf numFmtId="0" fontId="0" fillId="0" borderId="50" xfId="0" applyBorder="1"/>
    <xf numFmtId="0" fontId="0" fillId="0" borderId="48" xfId="0" applyBorder="1"/>
    <xf numFmtId="0" fontId="0" fillId="0" borderId="49" xfId="0" applyBorder="1"/>
    <xf numFmtId="0" fontId="0" fillId="0" borderId="38" xfId="0" applyFill="1" applyBorder="1"/>
    <xf numFmtId="0" fontId="0" fillId="0" borderId="47" xfId="0" applyFill="1" applyBorder="1" applyAlignment="1"/>
    <xf numFmtId="0" fontId="0" fillId="0" borderId="48" xfId="0" applyFill="1" applyBorder="1" applyAlignment="1"/>
    <xf numFmtId="0" fontId="0" fillId="0" borderId="49" xfId="0" applyFill="1" applyBorder="1" applyAlignment="1"/>
    <xf numFmtId="0" fontId="0" fillId="0" borderId="59" xfId="0" applyFill="1" applyBorder="1" applyAlignment="1"/>
    <xf numFmtId="0" fontId="0" fillId="0" borderId="56" xfId="0" applyFill="1" applyBorder="1" applyAlignment="1"/>
    <xf numFmtId="0" fontId="0" fillId="0" borderId="57" xfId="0" applyFill="1" applyBorder="1" applyAlignment="1"/>
    <xf numFmtId="0" fontId="0" fillId="0" borderId="38" xfId="0" applyFill="1" applyBorder="1" applyAlignment="1"/>
    <xf numFmtId="166" fontId="0" fillId="0" borderId="0" xfId="11" applyNumberFormat="1" applyFont="1"/>
    <xf numFmtId="0" fontId="40" fillId="0" borderId="61" xfId="0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27" xfId="0" applyNumberFormat="1" applyFill="1" applyBorder="1" applyAlignment="1"/>
    <xf numFmtId="2" fontId="34" fillId="0" borderId="13" xfId="0" applyNumberFormat="1" applyFont="1" applyFill="1" applyBorder="1" applyAlignment="1">
      <alignment horizontal="right" vertical="center"/>
    </xf>
    <xf numFmtId="0" fontId="33" fillId="8" borderId="0" xfId="0" applyFont="1" applyFill="1" applyBorder="1" applyAlignment="1">
      <alignment horizontal="right" vertical="center"/>
    </xf>
    <xf numFmtId="0" fontId="34" fillId="8" borderId="0" xfId="0" applyFont="1" applyFill="1" applyBorder="1" applyAlignment="1">
      <alignment horizontal="right" vertical="center"/>
    </xf>
    <xf numFmtId="167" fontId="0" fillId="0" borderId="0" xfId="0" applyNumberFormat="1"/>
    <xf numFmtId="2" fontId="0" fillId="0" borderId="0" xfId="0" applyNumberFormat="1" applyFont="1" applyFill="1" applyBorder="1" applyAlignment="1"/>
    <xf numFmtId="0" fontId="39" fillId="7" borderId="0" xfId="30"/>
    <xf numFmtId="2" fontId="37" fillId="6" borderId="0" xfId="23" applyNumberFormat="1"/>
    <xf numFmtId="2" fontId="39" fillId="7" borderId="0" xfId="30" applyNumberFormat="1" applyBorder="1" applyAlignment="1"/>
    <xf numFmtId="0" fontId="27" fillId="0" borderId="0" xfId="15"/>
    <xf numFmtId="0" fontId="41" fillId="0" borderId="13" xfId="15" applyFont="1" applyBorder="1" applyAlignment="1">
      <alignment horizontal="center" vertical="top"/>
    </xf>
    <xf numFmtId="11" fontId="0" fillId="0" borderId="0" xfId="0" applyNumberFormat="1" applyFill="1" applyBorder="1" applyAlignment="1"/>
    <xf numFmtId="0" fontId="40" fillId="0" borderId="0" xfId="0" applyFont="1" applyFill="1" applyBorder="1" applyAlignment="1">
      <alignment horizontal="center"/>
    </xf>
    <xf numFmtId="0" fontId="27" fillId="0" borderId="0" xfId="15"/>
    <xf numFmtId="0" fontId="41" fillId="0" borderId="13" xfId="15" applyFont="1" applyBorder="1" applyAlignment="1">
      <alignment horizontal="center" vertical="top"/>
    </xf>
    <xf numFmtId="0" fontId="41" fillId="0" borderId="0" xfId="15" applyFont="1" applyBorder="1" applyAlignment="1">
      <alignment horizontal="center" vertical="top"/>
    </xf>
    <xf numFmtId="0" fontId="42" fillId="9" borderId="0" xfId="31"/>
    <xf numFmtId="0" fontId="37" fillId="6" borderId="0" xfId="23"/>
    <xf numFmtId="9" fontId="0" fillId="0" borderId="0" xfId="11" applyFont="1"/>
    <xf numFmtId="0" fontId="37" fillId="0" borderId="0" xfId="23" applyFill="1"/>
    <xf numFmtId="0" fontId="0" fillId="0" borderId="62" xfId="0" applyBorder="1"/>
    <xf numFmtId="0" fontId="0" fillId="0" borderId="63" xfId="0" applyBorder="1"/>
    <xf numFmtId="0" fontId="0" fillId="0" borderId="64" xfId="0" applyBorder="1"/>
    <xf numFmtId="168" fontId="0" fillId="0" borderId="0" xfId="0" applyNumberFormat="1"/>
    <xf numFmtId="0" fontId="27" fillId="0" borderId="0" xfId="15"/>
    <xf numFmtId="0" fontId="41" fillId="0" borderId="13" xfId="15" applyFont="1" applyBorder="1" applyAlignment="1">
      <alignment horizontal="center" vertical="top"/>
    </xf>
    <xf numFmtId="0" fontId="27" fillId="0" borderId="0" xfId="15"/>
    <xf numFmtId="0" fontId="41" fillId="0" borderId="13" xfId="15" applyFont="1" applyBorder="1" applyAlignment="1">
      <alignment horizontal="center" vertical="top"/>
    </xf>
    <xf numFmtId="0" fontId="43" fillId="0" borderId="0" xfId="0" applyFont="1" applyAlignment="1">
      <alignment vertical="center"/>
    </xf>
    <xf numFmtId="0" fontId="27" fillId="0" borderId="0" xfId="15"/>
    <xf numFmtId="0" fontId="41" fillId="0" borderId="13" xfId="15" applyFont="1" applyBorder="1" applyAlignment="1">
      <alignment horizontal="center" vertical="top"/>
    </xf>
    <xf numFmtId="0" fontId="27" fillId="0" borderId="0" xfId="15"/>
    <xf numFmtId="0" fontId="41" fillId="0" borderId="13" xfId="15" applyFont="1" applyBorder="1" applyAlignment="1">
      <alignment horizontal="center" vertical="top"/>
    </xf>
    <xf numFmtId="0" fontId="27" fillId="0" borderId="0" xfId="15"/>
    <xf numFmtId="0" fontId="41" fillId="0" borderId="13" xfId="15" applyFont="1" applyBorder="1" applyAlignment="1">
      <alignment horizontal="center" vertical="top"/>
    </xf>
    <xf numFmtId="0" fontId="27" fillId="0" borderId="0" xfId="15"/>
    <xf numFmtId="0" fontId="41" fillId="0" borderId="13" xfId="15" applyFont="1" applyBorder="1" applyAlignment="1">
      <alignment horizontal="center" vertical="top"/>
    </xf>
    <xf numFmtId="11" fontId="0" fillId="0" borderId="0" xfId="0" applyNumberFormat="1"/>
    <xf numFmtId="20" fontId="0" fillId="0" borderId="0" xfId="0" applyNumberFormat="1"/>
    <xf numFmtId="17" fontId="0" fillId="0" borderId="0" xfId="0" applyNumberFormat="1"/>
    <xf numFmtId="0" fontId="44" fillId="0" borderId="65" xfId="0" applyFont="1" applyBorder="1" applyAlignment="1">
      <alignment vertical="center" wrapText="1"/>
    </xf>
    <xf numFmtId="0" fontId="44" fillId="0" borderId="66" xfId="0" applyFont="1" applyBorder="1" applyAlignment="1">
      <alignment vertical="center" wrapText="1"/>
    </xf>
    <xf numFmtId="0" fontId="45" fillId="0" borderId="67" xfId="0" applyFont="1" applyBorder="1" applyAlignment="1">
      <alignment vertical="center" wrapText="1"/>
    </xf>
    <xf numFmtId="0" fontId="45" fillId="0" borderId="68" xfId="0" applyFont="1" applyBorder="1" applyAlignment="1">
      <alignment vertical="center" wrapText="1"/>
    </xf>
    <xf numFmtId="0" fontId="44" fillId="0" borderId="0" xfId="0" applyFont="1" applyFill="1" applyBorder="1" applyAlignment="1">
      <alignment vertical="center" wrapText="1"/>
    </xf>
    <xf numFmtId="0" fontId="0" fillId="0" borderId="15" xfId="0" applyBorder="1"/>
    <xf numFmtId="10" fontId="0" fillId="0" borderId="0" xfId="0" applyNumberFormat="1"/>
    <xf numFmtId="0" fontId="13" fillId="0" borderId="0" xfId="28"/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3" fontId="12" fillId="0" borderId="60" xfId="10" applyNumberFormat="1" applyFont="1" applyFill="1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26" xfId="0" applyBorder="1" applyAlignment="1">
      <alignment horizontal="center"/>
    </xf>
    <xf numFmtId="10" fontId="0" fillId="0" borderId="0" xfId="11" applyNumberFormat="1" applyFont="1" applyAlignment="1">
      <alignment horizontal="center"/>
    </xf>
    <xf numFmtId="0" fontId="0" fillId="0" borderId="0" xfId="0" applyAlignment="1">
      <alignment horizontal="center"/>
    </xf>
  </cellXfs>
  <cellStyles count="32">
    <cellStyle name="Bad" xfId="30" builtinId="27"/>
    <cellStyle name="Comma 2" xfId="9" xr:uid="{4FF21653-3065-4E2E-9313-23E09D79179C}"/>
    <cellStyle name="Good" xfId="23" builtinId="26"/>
    <cellStyle name="Hyperlink 2" xfId="17" xr:uid="{73EB4FA7-79DB-4284-9478-8FB1B7735F2C}"/>
    <cellStyle name="Hyperlink 3" xfId="19" xr:uid="{F6CD533B-EA2B-439B-ABA9-F6E5AFE5C284}"/>
    <cellStyle name="m49048872" xfId="2" xr:uid="{D18E5652-2D20-431D-BC8E-02602C0D5BC8}"/>
    <cellStyle name="Neutral" xfId="31" builtinId="28"/>
    <cellStyle name="Normal" xfId="0" builtinId="0"/>
    <cellStyle name="Normal 2" xfId="1" xr:uid="{F9D6A687-BEF5-41A9-BE7F-AFEB45FFCF77}"/>
    <cellStyle name="Normal 3" xfId="8" xr:uid="{DC3DEA27-49CD-4342-BE2E-77DBCA01C48C}"/>
    <cellStyle name="Normal 4" xfId="10" xr:uid="{74EF4DE5-D357-48FF-AE21-F80DD72FD052}"/>
    <cellStyle name="Normal 5" xfId="15" xr:uid="{213963A0-8A63-4CFE-A946-E8F8D5A7654E}"/>
    <cellStyle name="Percent" xfId="11" builtinId="5"/>
    <cellStyle name="Обычный 2" xfId="3" xr:uid="{828A41B7-2019-4285-AD47-07B423D7162F}"/>
    <cellStyle name="Обычный 2 2" xfId="4" xr:uid="{339A6649-EF88-4DB7-AF2D-5B4CA4513610}"/>
    <cellStyle name="Обычный 2 2 2" xfId="18" xr:uid="{A8D94611-7B58-4A5A-A233-5A7CA65693BE}"/>
    <cellStyle name="Обычный 2 3" xfId="7" xr:uid="{9DFA0295-986F-41E7-AE86-90AE4BB5143E}"/>
    <cellStyle name="Обычный 2 4" xfId="25" xr:uid="{C6445BBE-552E-43ED-A9E8-ED41459C44D1}"/>
    <cellStyle name="Обычный 3" xfId="13" xr:uid="{A07E0FB2-00AB-428A-91F2-FE12F915F8DE}"/>
    <cellStyle name="Обычный 4" xfId="12" xr:uid="{C430A22E-1256-43D7-8B74-B9F28CE25B3B}"/>
    <cellStyle name="Обычный 4 2" xfId="20" xr:uid="{DEBC3C2A-012C-4F6F-A1C8-F9CE2FDC4CA1}"/>
    <cellStyle name="Обычный 5" xfId="14" xr:uid="{B9E8F4C1-BDC0-4E78-B385-1C17E79B5D32}"/>
    <cellStyle name="Обычный 5 2" xfId="21" xr:uid="{90DF9400-9A31-4C9F-8CDF-6B86AB8ECC86}"/>
    <cellStyle name="Обычный 6" xfId="16" xr:uid="{B925E2DE-2AA3-4CE1-88FD-11A27297A3D9}"/>
    <cellStyle name="Обычный 7" xfId="26" xr:uid="{00362CA7-95EA-4F5F-BCC0-8B7723C8BC82}"/>
    <cellStyle name="Обычный_ликвид" xfId="28" xr:uid="{4F2BC5BA-10B6-44A5-A44B-FFD2C16BBF1D}"/>
    <cellStyle name="Обычный_Лист1" xfId="22" xr:uid="{9D2EE10F-57A3-487D-A6E9-917BC0A5F740}"/>
    <cellStyle name="Обычный_Лист3" xfId="29" xr:uid="{1F985001-607F-4927-858C-95F6BEEAEFD4}"/>
    <cellStyle name="Процентный 2" xfId="5" xr:uid="{8265E147-7FB3-4CCA-8742-84BC526A9C2F}"/>
    <cellStyle name="Процентный 2 2" xfId="6" xr:uid="{95B1FE98-21AD-4A97-A35B-E2FB59BA5A16}"/>
    <cellStyle name="Финансовый 2" xfId="24" xr:uid="{579ED854-B562-4515-A077-101FBAD01E4D}"/>
    <cellStyle name="Финансовый 3" xfId="27" xr:uid="{E537C7FF-68B9-4EB1-838F-E53937F76F64}"/>
  </cellStyles>
  <dxfs count="1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7C80"/>
        </patternFill>
      </fill>
    </dxf>
    <dxf>
      <fill>
        <patternFill>
          <bgColor rgb="FFFFB9B9"/>
        </patternFill>
      </fill>
    </dxf>
    <dxf>
      <fill>
        <patternFill>
          <bgColor rgb="FFFF6D6D"/>
        </patternFill>
      </fill>
    </dxf>
    <dxf>
      <fill>
        <patternFill>
          <bgColor rgb="FFFF6D6D"/>
        </patternFill>
      </fill>
    </dxf>
    <dxf>
      <fill>
        <patternFill>
          <bgColor rgb="FFFF656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5353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7C80"/>
      <color rgb="FFFFB9B9"/>
      <color rgb="FFFF6D6D"/>
      <color rgb="FFFF6565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'!$A$89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'!$B$89:$N$89</c:f>
              <c:numCache>
                <c:formatCode>General</c:formatCode>
                <c:ptCount val="13"/>
                <c:pt idx="0">
                  <c:v>54696.755900782926</c:v>
                </c:pt>
                <c:pt idx="1">
                  <c:v>63866.052428411371</c:v>
                </c:pt>
                <c:pt idx="2">
                  <c:v>76708.548870112252</c:v>
                </c:pt>
                <c:pt idx="3">
                  <c:v>85978.869940520875</c:v>
                </c:pt>
                <c:pt idx="4">
                  <c:v>91818.694395334678</c:v>
                </c:pt>
                <c:pt idx="5">
                  <c:v>91682.772341908538</c:v>
                </c:pt>
                <c:pt idx="6">
                  <c:v>96928.442588097387</c:v>
                </c:pt>
                <c:pt idx="7">
                  <c:v>108035.28533947786</c:v>
                </c:pt>
                <c:pt idx="8">
                  <c:v>127031.42062002906</c:v>
                </c:pt>
                <c:pt idx="9">
                  <c:v>154631.06549245396</c:v>
                </c:pt>
                <c:pt idx="10">
                  <c:v>167318.12248803818</c:v>
                </c:pt>
                <c:pt idx="11">
                  <c:v>202997.71290694087</c:v>
                </c:pt>
                <c:pt idx="12">
                  <c:v>237687.38910864358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D5-4428-83F2-002CFC3FE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1040"/>
        <c:axId val="68055216"/>
      </c:scatterChart>
      <c:valAx>
        <c:axId val="6806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55216"/>
        <c:crosses val="autoZero"/>
        <c:crossBetween val="midCat"/>
      </c:valAx>
      <c:valAx>
        <c:axId val="6805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6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'!$A$90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'!$B$90:$N$90</c:f>
              <c:numCache>
                <c:formatCode>General</c:formatCode>
                <c:ptCount val="13"/>
                <c:pt idx="0">
                  <c:v>83320.347443694947</c:v>
                </c:pt>
                <c:pt idx="1">
                  <c:v>97483.909456245936</c:v>
                </c:pt>
                <c:pt idx="2">
                  <c:v>108511.95271860428</c:v>
                </c:pt>
                <c:pt idx="3">
                  <c:v>102921.92086819034</c:v>
                </c:pt>
                <c:pt idx="4">
                  <c:v>101753.91636745396</c:v>
                </c:pt>
                <c:pt idx="5">
                  <c:v>103799.38831472439</c:v>
                </c:pt>
                <c:pt idx="6">
                  <c:v>125562.93509704391</c:v>
                </c:pt>
                <c:pt idx="7">
                  <c:v>135239.56386686559</c:v>
                </c:pt>
                <c:pt idx="8">
                  <c:v>165370.83736420411</c:v>
                </c:pt>
                <c:pt idx="9">
                  <c:v>149027.73943908402</c:v>
                </c:pt>
                <c:pt idx="10">
                  <c:v>155833.73377808413</c:v>
                </c:pt>
                <c:pt idx="11">
                  <c:v>171033.52501746578</c:v>
                </c:pt>
                <c:pt idx="12">
                  <c:v>193738.70862782266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E2-4836-B28E-DC0C13BA6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92656"/>
        <c:axId val="68095152"/>
      </c:scatterChart>
      <c:valAx>
        <c:axId val="6809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95152"/>
        <c:crosses val="autoZero"/>
        <c:crossBetween val="midCat"/>
      </c:valAx>
      <c:valAx>
        <c:axId val="680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9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'!$B$91:$N$91</c:f>
              <c:numCache>
                <c:formatCode>General</c:formatCode>
                <c:ptCount val="13"/>
                <c:pt idx="0">
                  <c:v>65544.774210706077</c:v>
                </c:pt>
                <c:pt idx="1">
                  <c:v>77827.180332086704</c:v>
                </c:pt>
                <c:pt idx="2">
                  <c:v>90303.478305420576</c:v>
                </c:pt>
                <c:pt idx="3">
                  <c:v>108059.90768332443</c:v>
                </c:pt>
                <c:pt idx="4">
                  <c:v>98946.85998871128</c:v>
                </c:pt>
                <c:pt idx="5">
                  <c:v>92425.904721579922</c:v>
                </c:pt>
                <c:pt idx="6">
                  <c:v>70302.354898277568</c:v>
                </c:pt>
                <c:pt idx="7">
                  <c:v>87817.146233181251</c:v>
                </c:pt>
                <c:pt idx="8">
                  <c:v>88508.358330494608</c:v>
                </c:pt>
                <c:pt idx="9">
                  <c:v>83722.21877622405</c:v>
                </c:pt>
                <c:pt idx="10">
                  <c:v>87854.816166236284</c:v>
                </c:pt>
                <c:pt idx="11">
                  <c:v>91882.669602015187</c:v>
                </c:pt>
                <c:pt idx="12">
                  <c:v>114665.72043092235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E-4BE4-AA89-9DF734436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736"/>
        <c:axId val="1874592"/>
      </c:scatterChart>
      <c:valAx>
        <c:axId val="188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4592"/>
        <c:crosses val="autoZero"/>
        <c:crossBetween val="midCat"/>
      </c:valAx>
      <c:valAx>
        <c:axId val="187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'!$B$92:$N$92</c:f>
              <c:numCache>
                <c:formatCode>General</c:formatCode>
                <c:ptCount val="13"/>
                <c:pt idx="0">
                  <c:v>33355.538158286974</c:v>
                </c:pt>
                <c:pt idx="1">
                  <c:v>36710.808976360066</c:v>
                </c:pt>
                <c:pt idx="2">
                  <c:v>42325.923970715892</c:v>
                </c:pt>
                <c:pt idx="3">
                  <c:v>46616.500139774282</c:v>
                </c:pt>
                <c:pt idx="4">
                  <c:v>51356.731966587584</c:v>
                </c:pt>
                <c:pt idx="5">
                  <c:v>49115.587909074267</c:v>
                </c:pt>
                <c:pt idx="6">
                  <c:v>49862.309767447776</c:v>
                </c:pt>
                <c:pt idx="7">
                  <c:v>50623.521206168603</c:v>
                </c:pt>
                <c:pt idx="8">
                  <c:v>55312.39130395036</c:v>
                </c:pt>
                <c:pt idx="9">
                  <c:v>63610.879495892492</c:v>
                </c:pt>
                <c:pt idx="10">
                  <c:v>70920.514353183302</c:v>
                </c:pt>
                <c:pt idx="11">
                  <c:v>73420.957336762862</c:v>
                </c:pt>
                <c:pt idx="12">
                  <c:v>85012.310601971592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8B-4B22-8262-375BFE3E9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27584"/>
        <c:axId val="2116315936"/>
      </c:scatterChart>
      <c:valAx>
        <c:axId val="211632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15936"/>
        <c:crosses val="autoZero"/>
        <c:crossBetween val="midCat"/>
      </c:valAx>
      <c:valAx>
        <c:axId val="21163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2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'!$B$93:$N$93</c:f>
              <c:numCache>
                <c:formatCode>General</c:formatCode>
                <c:ptCount val="13"/>
                <c:pt idx="0">
                  <c:v>48017.415912689517</c:v>
                </c:pt>
                <c:pt idx="1">
                  <c:v>57044.249213829229</c:v>
                </c:pt>
                <c:pt idx="2">
                  <c:v>67564.6608925607</c:v>
                </c:pt>
                <c:pt idx="3">
                  <c:v>77340.16982050566</c:v>
                </c:pt>
                <c:pt idx="4">
                  <c:v>80207.820273882346</c:v>
                </c:pt>
                <c:pt idx="5">
                  <c:v>82956.176903456391</c:v>
                </c:pt>
                <c:pt idx="6">
                  <c:v>82214.536321549182</c:v>
                </c:pt>
                <c:pt idx="7">
                  <c:v>82084.009417486901</c:v>
                </c:pt>
                <c:pt idx="8">
                  <c:v>84533.725196856423</c:v>
                </c:pt>
                <c:pt idx="9">
                  <c:v>92649.96284563579</c:v>
                </c:pt>
                <c:pt idx="10">
                  <c:v>96946.495652476398</c:v>
                </c:pt>
                <c:pt idx="11">
                  <c:v>107688.79745541973</c:v>
                </c:pt>
                <c:pt idx="12">
                  <c:v>132276.11813017548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1D-42C5-8432-9CD6C926D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26304"/>
        <c:axId val="2033927552"/>
      </c:scatterChart>
      <c:valAx>
        <c:axId val="203392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27552"/>
        <c:crosses val="autoZero"/>
        <c:crossBetween val="midCat"/>
      </c:valAx>
      <c:valAx>
        <c:axId val="203392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26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'!$B$94:$N$94</c:f>
              <c:numCache>
                <c:formatCode>General</c:formatCode>
                <c:ptCount val="13"/>
                <c:pt idx="0">
                  <c:v>123340.09111212136</c:v>
                </c:pt>
                <c:pt idx="1">
                  <c:v>151732.80843846584</c:v>
                </c:pt>
                <c:pt idx="2">
                  <c:v>167423.27873213988</c:v>
                </c:pt>
                <c:pt idx="3">
                  <c:v>177459.17250032828</c:v>
                </c:pt>
                <c:pt idx="4">
                  <c:v>193267.26801930211</c:v>
                </c:pt>
                <c:pt idx="5">
                  <c:v>191824.39595970639</c:v>
                </c:pt>
                <c:pt idx="6">
                  <c:v>218061.94052982921</c:v>
                </c:pt>
                <c:pt idx="7">
                  <c:v>229381.46270719753</c:v>
                </c:pt>
                <c:pt idx="8">
                  <c:v>240153.83412330563</c:v>
                </c:pt>
                <c:pt idx="9">
                  <c:v>240163.93519711198</c:v>
                </c:pt>
                <c:pt idx="10">
                  <c:v>249611.72619866335</c:v>
                </c:pt>
                <c:pt idx="11">
                  <c:v>262625.02089385921</c:v>
                </c:pt>
                <c:pt idx="12">
                  <c:v>333924.08161475963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28-41F8-A991-BFF796871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08464"/>
        <c:axId val="185992240"/>
      </c:scatterChart>
      <c:valAx>
        <c:axId val="18600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992240"/>
        <c:crosses val="autoZero"/>
        <c:crossBetween val="midCat"/>
      </c:valAx>
      <c:valAx>
        <c:axId val="18599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00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'!$B$95:$N$95</c:f>
              <c:numCache>
                <c:formatCode>General</c:formatCode>
                <c:ptCount val="13"/>
                <c:pt idx="0">
                  <c:v>46814.029029213962</c:v>
                </c:pt>
                <c:pt idx="1">
                  <c:v>58520.165108700196</c:v>
                </c:pt>
                <c:pt idx="2">
                  <c:v>70094.669480914148</c:v>
                </c:pt>
                <c:pt idx="3">
                  <c:v>69458.509437415836</c:v>
                </c:pt>
                <c:pt idx="4">
                  <c:v>71398.693658329663</c:v>
                </c:pt>
                <c:pt idx="5">
                  <c:v>65774.018447674389</c:v>
                </c:pt>
                <c:pt idx="6">
                  <c:v>68624.280644568542</c:v>
                </c:pt>
                <c:pt idx="7">
                  <c:v>73186.522286019434</c:v>
                </c:pt>
                <c:pt idx="8">
                  <c:v>91459.109875189984</c:v>
                </c:pt>
                <c:pt idx="9">
                  <c:v>104883.89390302417</c:v>
                </c:pt>
                <c:pt idx="10">
                  <c:v>111577.24010159452</c:v>
                </c:pt>
                <c:pt idx="11">
                  <c:v>134706.95168005317</c:v>
                </c:pt>
                <c:pt idx="12">
                  <c:v>172854.95230227991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D-4401-B5AC-65B128F1D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53136"/>
        <c:axId val="68073104"/>
      </c:scatterChart>
      <c:valAx>
        <c:axId val="6805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73104"/>
        <c:crosses val="autoZero"/>
        <c:crossBetween val="midCat"/>
      </c:valAx>
      <c:valAx>
        <c:axId val="680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5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'!$B$96:$N$96</c:f>
              <c:numCache>
                <c:formatCode>General</c:formatCode>
                <c:ptCount val="13"/>
                <c:pt idx="0">
                  <c:v>137423.73087896997</c:v>
                </c:pt>
                <c:pt idx="1">
                  <c:v>183718.50769905199</c:v>
                </c:pt>
                <c:pt idx="2">
                  <c:v>172582.01229814984</c:v>
                </c:pt>
                <c:pt idx="3">
                  <c:v>150965.97761075853</c:v>
                </c:pt>
                <c:pt idx="4">
                  <c:v>147422.88381851831</c:v>
                </c:pt>
                <c:pt idx="5">
                  <c:v>164048.01229083692</c:v>
                </c:pt>
                <c:pt idx="6">
                  <c:v>180959.02856503916</c:v>
                </c:pt>
                <c:pt idx="7">
                  <c:v>208645.43676998088</c:v>
                </c:pt>
                <c:pt idx="8">
                  <c:v>175928.00293262707</c:v>
                </c:pt>
                <c:pt idx="9">
                  <c:v>203047.89377268104</c:v>
                </c:pt>
                <c:pt idx="10">
                  <c:v>204799.99479539265</c:v>
                </c:pt>
                <c:pt idx="11">
                  <c:v>249833.49007831988</c:v>
                </c:pt>
                <c:pt idx="12">
                  <c:v>325294.26216286386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E5-40E5-B03E-A495B8C5E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6864"/>
        <c:axId val="10250608"/>
      </c:scatterChart>
      <c:valAx>
        <c:axId val="1024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50608"/>
        <c:crosses val="autoZero"/>
        <c:crossBetween val="midCat"/>
      </c:valAx>
      <c:valAx>
        <c:axId val="102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46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'!$BB$90:$BM$90</c:f>
              <c:numCache>
                <c:formatCode>0%</c:formatCode>
                <c:ptCount val="12"/>
                <c:pt idx="0">
                  <c:v>0.16763876351754892</c:v>
                </c:pt>
                <c:pt idx="1">
                  <c:v>0.20108486360725464</c:v>
                </c:pt>
                <c:pt idx="2">
                  <c:v>0.12085121159188805</c:v>
                </c:pt>
                <c:pt idx="3">
                  <c:v>6.7921623753065319E-2</c:v>
                </c:pt>
                <c:pt idx="4">
                  <c:v>-1.4803309317481528E-3</c:v>
                </c:pt>
                <c:pt idx="5">
                  <c:v>5.7215440940489914E-2</c:v>
                </c:pt>
                <c:pt idx="6">
                  <c:v>0.11458806574020386</c:v>
                </c:pt>
                <c:pt idx="7">
                  <c:v>0.17583269411340829</c:v>
                </c:pt>
                <c:pt idx="8">
                  <c:v>0.21726628528369973</c:v>
                </c:pt>
                <c:pt idx="9">
                  <c:v>8.20472713887066E-2</c:v>
                </c:pt>
                <c:pt idx="10">
                  <c:v>0.21324402813241861</c:v>
                </c:pt>
                <c:pt idx="11">
                  <c:v>0.17088702973518388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'Инвестиции в основной капитал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D0F-4A52-9E52-3021C5D78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26752"/>
        <c:axId val="2116319680"/>
      </c:scatterChart>
      <c:valAx>
        <c:axId val="211632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19680"/>
        <c:crosses val="autoZero"/>
        <c:crossBetween val="midCat"/>
      </c:valAx>
      <c:valAx>
        <c:axId val="21163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26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'!$BB$91:$BM$91</c:f>
              <c:numCache>
                <c:formatCode>0%</c:formatCode>
                <c:ptCount val="12"/>
                <c:pt idx="0">
                  <c:v>0.16998923368775243</c:v>
                </c:pt>
                <c:pt idx="1">
                  <c:v>0.11312680547868359</c:v>
                </c:pt>
                <c:pt idx="2">
                  <c:v>-5.1515355777534855E-2</c:v>
                </c:pt>
                <c:pt idx="3">
                  <c:v>-1.134845221390901E-2</c:v>
                </c:pt>
                <c:pt idx="4">
                  <c:v>2.0102144667177413E-2</c:v>
                </c:pt>
                <c:pt idx="5">
                  <c:v>0.20966931631939367</c:v>
                </c:pt>
                <c:pt idx="6">
                  <c:v>7.7065965066386077E-2</c:v>
                </c:pt>
                <c:pt idx="7">
                  <c:v>0.22279925072074902</c:v>
                </c:pt>
                <c:pt idx="8">
                  <c:v>-9.8826964811981388E-2</c:v>
                </c:pt>
                <c:pt idx="9">
                  <c:v>4.5669312066443313E-2</c:v>
                </c:pt>
                <c:pt idx="10">
                  <c:v>9.7538516666917596E-2</c:v>
                </c:pt>
                <c:pt idx="11">
                  <c:v>0.13275282496831098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EE-4A20-9FD3-03E016F3A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27584"/>
        <c:axId val="2116324256"/>
      </c:scatterChart>
      <c:valAx>
        <c:axId val="211632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24256"/>
        <c:crosses val="autoZero"/>
        <c:crossBetween val="midCat"/>
      </c:valAx>
      <c:valAx>
        <c:axId val="21163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2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'!$BB$92:$BM$92</c:f>
              <c:numCache>
                <c:formatCode>0%</c:formatCode>
                <c:ptCount val="12"/>
                <c:pt idx="0">
                  <c:v>0.18738955575461302</c:v>
                </c:pt>
                <c:pt idx="1">
                  <c:v>0.16030772180230368</c:v>
                </c:pt>
                <c:pt idx="2">
                  <c:v>0.19663062498931461</c:v>
                </c:pt>
                <c:pt idx="3">
                  <c:v>-8.4333291504555485E-2</c:v>
                </c:pt>
                <c:pt idx="4">
                  <c:v>-6.5903609956650677E-2</c:v>
                </c:pt>
                <c:pt idx="5">
                  <c:v>-0.23936525035861367</c:v>
                </c:pt>
                <c:pt idx="6">
                  <c:v>0.24913520123538291</c:v>
                </c:pt>
                <c:pt idx="7">
                  <c:v>7.8710380257402957E-3</c:v>
                </c:pt>
                <c:pt idx="8">
                  <c:v>-5.4075565794575842E-2</c:v>
                </c:pt>
                <c:pt idx="9">
                  <c:v>4.9360820226922009E-2</c:v>
                </c:pt>
                <c:pt idx="10">
                  <c:v>4.5846700403510132E-2</c:v>
                </c:pt>
                <c:pt idx="11">
                  <c:v>0.24795808532327923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'Инвестиции в основной капитал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6F1-4A45-BDE5-D7D079F7A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5072"/>
        <c:axId val="186045488"/>
      </c:scatterChart>
      <c:valAx>
        <c:axId val="18604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045488"/>
        <c:crosses val="autoZero"/>
        <c:crossBetween val="midCat"/>
      </c:valAx>
      <c:valAx>
        <c:axId val="1860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04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'!$AB$88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'!$AC$88:$AO$88</c:f>
              <c:numCache>
                <c:formatCode>General</c:formatCode>
                <c:ptCount val="13"/>
                <c:pt idx="0">
                  <c:v>64068.114041558765</c:v>
                </c:pt>
                <c:pt idx="1">
                  <c:v>72755.413800604438</c:v>
                </c:pt>
                <c:pt idx="2">
                  <c:v>77730.642845330061</c:v>
                </c:pt>
                <c:pt idx="3">
                  <c:v>77853.707787786756</c:v>
                </c:pt>
                <c:pt idx="4">
                  <c:v>70991.655630439083</c:v>
                </c:pt>
                <c:pt idx="5">
                  <c:v>62714.479048861023</c:v>
                </c:pt>
                <c:pt idx="6">
                  <c:v>63038.183956176159</c:v>
                </c:pt>
                <c:pt idx="7">
                  <c:v>66748.740119838039</c:v>
                </c:pt>
                <c:pt idx="8">
                  <c:v>71036.379058387189</c:v>
                </c:pt>
                <c:pt idx="9">
                  <c:v>74972.03991150987</c:v>
                </c:pt>
                <c:pt idx="10">
                  <c:v>75556.556174227764</c:v>
                </c:pt>
                <c:pt idx="11">
                  <c:v>79759.479192999526</c:v>
                </c:pt>
                <c:pt idx="12">
                  <c:v>86612.150311419289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81-4379-9AD8-DAC0138E3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820336"/>
        <c:axId val="996800368"/>
      </c:scatterChart>
      <c:valAx>
        <c:axId val="9968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800368"/>
        <c:crosses val="autoZero"/>
        <c:crossBetween val="midCat"/>
      </c:valAx>
      <c:valAx>
        <c:axId val="99680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82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'!$AB$89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'!$AC$89:$AO$89</c:f>
              <c:numCache>
                <c:formatCode>General</c:formatCode>
                <c:ptCount val="13"/>
                <c:pt idx="0">
                  <c:v>54696.755900782926</c:v>
                </c:pt>
                <c:pt idx="1">
                  <c:v>60250.992856991856</c:v>
                </c:pt>
                <c:pt idx="2">
                  <c:v>67708.22935801062</c:v>
                </c:pt>
                <c:pt idx="3">
                  <c:v>71138.780381203265</c:v>
                </c:pt>
                <c:pt idx="4">
                  <c:v>67836.987102872867</c:v>
                </c:pt>
                <c:pt idx="5">
                  <c:v>59585.297248898554</c:v>
                </c:pt>
                <c:pt idx="6">
                  <c:v>59512.986589101994</c:v>
                </c:pt>
                <c:pt idx="7">
                  <c:v>64288.102935423412</c:v>
                </c:pt>
                <c:pt idx="8">
                  <c:v>72233.209053032988</c:v>
                </c:pt>
                <c:pt idx="9">
                  <c:v>85357.780854389246</c:v>
                </c:pt>
                <c:pt idx="10">
                  <c:v>88215.046671716394</c:v>
                </c:pt>
                <c:pt idx="11">
                  <c:v>98805.740921235716</c:v>
                </c:pt>
                <c:pt idx="12">
                  <c:v>102872.45287929021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0-4EAD-A8A4-6EC4643EA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01248"/>
        <c:axId val="953601664"/>
      </c:scatterChart>
      <c:valAx>
        <c:axId val="95360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601664"/>
        <c:crosses val="autoZero"/>
        <c:crossBetween val="midCat"/>
      </c:valAx>
      <c:valAx>
        <c:axId val="9536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60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'!$AB$90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'!$AC$90:$AO$90</c:f>
              <c:numCache>
                <c:formatCode>General</c:formatCode>
                <c:ptCount val="13"/>
                <c:pt idx="0">
                  <c:v>83320.347443694947</c:v>
                </c:pt>
                <c:pt idx="1">
                  <c:v>92148.510687442977</c:v>
                </c:pt>
                <c:pt idx="2">
                  <c:v>96675.756202763194</c:v>
                </c:pt>
                <c:pt idx="3">
                  <c:v>86002.129269288707</c:v>
                </c:pt>
                <c:pt idx="4">
                  <c:v>75551.926617186575</c:v>
                </c:pt>
                <c:pt idx="5">
                  <c:v>68161.919497593728</c:v>
                </c:pt>
                <c:pt idx="6">
                  <c:v>78422.467717017076</c:v>
                </c:pt>
                <c:pt idx="7">
                  <c:v>81958.24847129485</c:v>
                </c:pt>
                <c:pt idx="8">
                  <c:v>96243.62318360158</c:v>
                </c:pt>
                <c:pt idx="9">
                  <c:v>84246.875203359101</c:v>
                </c:pt>
                <c:pt idx="10">
                  <c:v>84027.443759675691</c:v>
                </c:pt>
                <c:pt idx="11">
                  <c:v>84974.989388470742</c:v>
                </c:pt>
                <c:pt idx="12">
                  <c:v>86019.355926222066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3D-4FD3-B08A-D5DF348DA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21360"/>
        <c:axId val="998920112"/>
      </c:scatterChart>
      <c:valAx>
        <c:axId val="99892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20112"/>
        <c:crosses val="autoZero"/>
        <c:crossBetween val="midCat"/>
      </c:valAx>
      <c:valAx>
        <c:axId val="9989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21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'!$AB$91</c:f>
              <c:strCache>
                <c:ptCount val="1"/>
                <c:pt idx="0">
                  <c:v>Южный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'!$AC$91:$AO$91</c:f>
              <c:numCache>
                <c:formatCode>General</c:formatCode>
                <c:ptCount val="13"/>
                <c:pt idx="0">
                  <c:v>65544.774210706077</c:v>
                </c:pt>
                <c:pt idx="1">
                  <c:v>73373.414096433204</c:v>
                </c:pt>
                <c:pt idx="2">
                  <c:v>79842.201023248097</c:v>
                </c:pt>
                <c:pt idx="3">
                  <c:v>89659.931410446559</c:v>
                </c:pt>
                <c:pt idx="4">
                  <c:v>73374.398318465392</c:v>
                </c:pt>
                <c:pt idx="5">
                  <c:v>60863.831445592143</c:v>
                </c:pt>
                <c:pt idx="6">
                  <c:v>43819.351816217233</c:v>
                </c:pt>
                <c:pt idx="7">
                  <c:v>53626.231849666467</c:v>
                </c:pt>
                <c:pt idx="8">
                  <c:v>51740.691135106601</c:v>
                </c:pt>
                <c:pt idx="9">
                  <c:v>47669.995117729923</c:v>
                </c:pt>
                <c:pt idx="10">
                  <c:v>47573.014909134043</c:v>
                </c:pt>
                <c:pt idx="11">
                  <c:v>45725.650832611733</c:v>
                </c:pt>
                <c:pt idx="12">
                  <c:v>51072.85032061841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4-43AB-A371-CE02513F4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93488"/>
        <c:axId val="998900560"/>
      </c:scatterChart>
      <c:valAx>
        <c:axId val="99889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00560"/>
        <c:crosses val="autoZero"/>
        <c:crossBetween val="midCat"/>
      </c:valAx>
      <c:valAx>
        <c:axId val="9989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9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'!$AB$92</c:f>
              <c:strCache>
                <c:ptCount val="1"/>
                <c:pt idx="0">
                  <c:v>Северо-Кавказский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'!$AC$92:$AO$92</c:f>
              <c:numCache>
                <c:formatCode>General</c:formatCode>
                <c:ptCount val="13"/>
                <c:pt idx="0">
                  <c:v>33355.538158286974</c:v>
                </c:pt>
                <c:pt idx="1">
                  <c:v>34896.206251292839</c:v>
                </c:pt>
                <c:pt idx="2">
                  <c:v>37739.20648438223</c:v>
                </c:pt>
                <c:pt idx="3">
                  <c:v>39189.918347344021</c:v>
                </c:pt>
                <c:pt idx="4">
                  <c:v>39407.605828476713</c:v>
                </c:pt>
                <c:pt idx="5">
                  <c:v>32872.138516067971</c:v>
                </c:pt>
                <c:pt idx="6">
                  <c:v>31725.359255448908</c:v>
                </c:pt>
                <c:pt idx="7">
                  <c:v>31531.754407293058</c:v>
                </c:pt>
                <c:pt idx="8">
                  <c:v>33226.251299872863</c:v>
                </c:pt>
                <c:pt idx="9">
                  <c:v>37019.15116856563</c:v>
                </c:pt>
                <c:pt idx="10">
                  <c:v>38914.845451092471</c:v>
                </c:pt>
                <c:pt idx="11">
                  <c:v>36707.849917247404</c:v>
                </c:pt>
                <c:pt idx="12">
                  <c:v>38078.401303587001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3-46DA-BF88-EDEBBD361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828656"/>
        <c:axId val="996829904"/>
      </c:scatterChart>
      <c:valAx>
        <c:axId val="99682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829904"/>
        <c:crosses val="autoZero"/>
        <c:crossBetween val="midCat"/>
      </c:valAx>
      <c:valAx>
        <c:axId val="9968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828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'!$AB$3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'!$AC$3:$AO$3</c:f>
              <c:numCache>
                <c:formatCode>General</c:formatCode>
                <c:ptCount val="13"/>
                <c:pt idx="0">
                  <c:v>62864.714793804706</c:v>
                </c:pt>
                <c:pt idx="1">
                  <c:v>77833.942275903144</c:v>
                </c:pt>
                <c:pt idx="2">
                  <c:v>79334.311825528697</c:v>
                </c:pt>
                <c:pt idx="3">
                  <c:v>70443.9613376622</c:v>
                </c:pt>
                <c:pt idx="4">
                  <c:v>59291.453096370707</c:v>
                </c:pt>
                <c:pt idx="5">
                  <c:v>64823.332886206546</c:v>
                </c:pt>
                <c:pt idx="6">
                  <c:v>60563.056395114087</c:v>
                </c:pt>
                <c:pt idx="7">
                  <c:v>59193.626635508903</c:v>
                </c:pt>
                <c:pt idx="8">
                  <c:v>53583.557823819079</c:v>
                </c:pt>
                <c:pt idx="9">
                  <c:v>64745.643332391104</c:v>
                </c:pt>
                <c:pt idx="10">
                  <c:v>62726.176232577731</c:v>
                </c:pt>
                <c:pt idx="11">
                  <c:v>57549.868034426152</c:v>
                </c:pt>
                <c:pt idx="12">
                  <c:v>59913.989206330953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4-40F8-AD90-12893E0C3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976800"/>
        <c:axId val="1031965568"/>
      </c:scatterChart>
      <c:valAx>
        <c:axId val="103197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1965568"/>
        <c:crosses val="autoZero"/>
        <c:crossBetween val="midCat"/>
      </c:valAx>
      <c:valAx>
        <c:axId val="1031965568"/>
        <c:scaling>
          <c:orientation val="minMax"/>
          <c:min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197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'!$AB$20</c:f>
              <c:strCache>
                <c:ptCount val="1"/>
                <c:pt idx="0">
                  <c:v>г. Москва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'!$AC$20:$AO$20</c:f>
              <c:numCache>
                <c:formatCode>General</c:formatCode>
                <c:ptCount val="13"/>
                <c:pt idx="0">
                  <c:v>63931.617062179022</c:v>
                </c:pt>
                <c:pt idx="1">
                  <c:v>68122.866856211505</c:v>
                </c:pt>
                <c:pt idx="2">
                  <c:v>89703.595039405656</c:v>
                </c:pt>
                <c:pt idx="3">
                  <c:v>96796.482103460003</c:v>
                </c:pt>
                <c:pt idx="4">
                  <c:v>93749.233521279064</c:v>
                </c:pt>
                <c:pt idx="5">
                  <c:v>81468.671224667181</c:v>
                </c:pt>
                <c:pt idx="6">
                  <c:v>84486.798868025857</c:v>
                </c:pt>
                <c:pt idx="7">
                  <c:v>94744.845644070694</c:v>
                </c:pt>
                <c:pt idx="8">
                  <c:v>111445.15437203899</c:v>
                </c:pt>
                <c:pt idx="9">
                  <c:v>140864.57422667553</c:v>
                </c:pt>
                <c:pt idx="10">
                  <c:v>159185.54703179852</c:v>
                </c:pt>
                <c:pt idx="11">
                  <c:v>188853.88288163394</c:v>
                </c:pt>
                <c:pt idx="12">
                  <c:v>203357.60303733597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34-41F2-97EA-D50CEC16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992608"/>
        <c:axId val="1031997184"/>
      </c:scatterChart>
      <c:valAx>
        <c:axId val="103199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1997184"/>
        <c:crosses val="autoZero"/>
        <c:crossBetween val="midCat"/>
      </c:valAx>
      <c:valAx>
        <c:axId val="103199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1992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'!$AB$30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'!$AC$30:$AO$30</c:f>
              <c:numCache>
                <c:formatCode>General</c:formatCode>
                <c:ptCount val="13"/>
                <c:pt idx="0">
                  <c:v>82517.960350608671</c:v>
                </c:pt>
                <c:pt idx="1">
                  <c:v>69109.176371515976</c:v>
                </c:pt>
                <c:pt idx="2">
                  <c:v>62812.234373351748</c:v>
                </c:pt>
                <c:pt idx="3">
                  <c:v>78047.098996225002</c:v>
                </c:pt>
                <c:pt idx="4">
                  <c:v>74680.779878680783</c:v>
                </c:pt>
                <c:pt idx="5">
                  <c:v>60403.75062333735</c:v>
                </c:pt>
                <c:pt idx="6">
                  <c:v>79938.215249021741</c:v>
                </c:pt>
                <c:pt idx="7">
                  <c:v>75502.705572933613</c:v>
                </c:pt>
                <c:pt idx="8">
                  <c:v>91287.077772552322</c:v>
                </c:pt>
                <c:pt idx="9">
                  <c:v>77026.35932909415</c:v>
                </c:pt>
                <c:pt idx="10">
                  <c:v>75666.69191736939</c:v>
                </c:pt>
                <c:pt idx="11">
                  <c:v>81736.748614728116</c:v>
                </c:pt>
                <c:pt idx="12">
                  <c:v>82423.122341054506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4-4909-A023-B7183068C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18720"/>
        <c:axId val="953618304"/>
      </c:scatterChart>
      <c:valAx>
        <c:axId val="95361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618304"/>
        <c:crosses val="autoZero"/>
        <c:crossBetween val="midCat"/>
      </c:valAx>
      <c:valAx>
        <c:axId val="953618304"/>
        <c:scaling>
          <c:orientation val="minMax"/>
          <c:min val="5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61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'Инвестиции в основной капитал '!$AB$54</c:f>
              <c:strCache>
                <c:ptCount val="1"/>
                <c:pt idx="0">
                  <c:v>Самарская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'!$AC$54:$AO$54</c:f>
              <c:numCache>
                <c:formatCode>General</c:formatCode>
                <c:ptCount val="13"/>
                <c:pt idx="0">
                  <c:v>47985.556739825544</c:v>
                </c:pt>
                <c:pt idx="1">
                  <c:v>53736.480939091896</c:v>
                </c:pt>
                <c:pt idx="2">
                  <c:v>59273.600543796107</c:v>
                </c:pt>
                <c:pt idx="3">
                  <c:v>71106.207978544189</c:v>
                </c:pt>
                <c:pt idx="4">
                  <c:v>75888.600235813763</c:v>
                </c:pt>
                <c:pt idx="5">
                  <c:v>63421.24950862331</c:v>
                </c:pt>
                <c:pt idx="6">
                  <c:v>51185.531851387212</c:v>
                </c:pt>
                <c:pt idx="7">
                  <c:v>51067.029713639895</c:v>
                </c:pt>
                <c:pt idx="8">
                  <c:v>50078.538598390376</c:v>
                </c:pt>
                <c:pt idx="9">
                  <c:v>54001.682156217845</c:v>
                </c:pt>
                <c:pt idx="10">
                  <c:v>53978.760013223473</c:v>
                </c:pt>
                <c:pt idx="11">
                  <c:v>62662.937894310191</c:v>
                </c:pt>
                <c:pt idx="12">
                  <c:v>65052.339341120678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72-44AB-965E-C113CCDCE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83920"/>
        <c:axId val="998900976"/>
      </c:scatterChart>
      <c:valAx>
        <c:axId val="99888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00976"/>
        <c:crosses val="autoZero"/>
        <c:crossBetween val="midCat"/>
      </c:valAx>
      <c:valAx>
        <c:axId val="998900976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8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'Инвестиции в основной капитал '!$AC$83:$AO$83</c:f>
              <c:numCache>
                <c:formatCode>General</c:formatCode>
                <c:ptCount val="13"/>
                <c:pt idx="0">
                  <c:v>64666.228780264777</c:v>
                </c:pt>
                <c:pt idx="1">
                  <c:v>76408.94300521494</c:v>
                </c:pt>
                <c:pt idx="2">
                  <c:v>80835.114372944648</c:v>
                </c:pt>
                <c:pt idx="3">
                  <c:v>77002.245628077537</c:v>
                </c:pt>
                <c:pt idx="4">
                  <c:v>70779.429610841893</c:v>
                </c:pt>
                <c:pt idx="5">
                  <c:v>65824.326753354952</c:v>
                </c:pt>
                <c:pt idx="6">
                  <c:v>64269.535518056</c:v>
                </c:pt>
                <c:pt idx="7">
                  <c:v>66919.91353984733</c:v>
                </c:pt>
                <c:pt idx="8">
                  <c:v>70928.928124537459</c:v>
                </c:pt>
                <c:pt idx="9">
                  <c:v>74537.404519990916</c:v>
                </c:pt>
                <c:pt idx="10">
                  <c:v>74545.265926090186</c:v>
                </c:pt>
                <c:pt idx="11">
                  <c:v>80541.660154342564</c:v>
                </c:pt>
                <c:pt idx="12">
                  <c:v>90651.30828350746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D-4550-862C-56420A64F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031552"/>
        <c:axId val="915024064"/>
      </c:scatterChart>
      <c:valAx>
        <c:axId val="91503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5024064"/>
        <c:crosses val="autoZero"/>
        <c:crossBetween val="midCat"/>
      </c:valAx>
      <c:valAx>
        <c:axId val="915024064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503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'Уровень занятости населения'!$A$88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'Уровень занятости населения'!$B$88:$N$88</c:f>
              <c:numCache>
                <c:formatCode>General</c:formatCode>
                <c:ptCount val="13"/>
                <c:pt idx="0">
                  <c:v>63.9</c:v>
                </c:pt>
                <c:pt idx="1">
                  <c:v>62.7</c:v>
                </c:pt>
                <c:pt idx="2">
                  <c:v>64.900000000000006</c:v>
                </c:pt>
                <c:pt idx="3">
                  <c:v>64.8</c:v>
                </c:pt>
                <c:pt idx="4">
                  <c:v>65.3</c:v>
                </c:pt>
                <c:pt idx="5">
                  <c:v>65.3</c:v>
                </c:pt>
                <c:pt idx="6">
                  <c:v>65.7</c:v>
                </c:pt>
                <c:pt idx="7">
                  <c:v>65.5</c:v>
                </c:pt>
                <c:pt idx="8">
                  <c:v>65.599999999999994</c:v>
                </c:pt>
                <c:pt idx="9">
                  <c:v>64.900000000000006</c:v>
                </c:pt>
                <c:pt idx="10">
                  <c:v>63.7</c:v>
                </c:pt>
                <c:pt idx="11">
                  <c:v>64.900000000000006</c:v>
                </c:pt>
                <c:pt idx="12">
                  <c:v>65.5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B-4504-9012-5ABDF372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85584"/>
        <c:axId val="185999728"/>
      </c:scatterChart>
      <c:valAx>
        <c:axId val="18598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999728"/>
        <c:crosses val="autoZero"/>
        <c:crossBetween val="midCat"/>
      </c:valAx>
      <c:valAx>
        <c:axId val="1859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98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'Уровень занятости населения'!$A$89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'Уровень занятости населения'!$B$89:$N$89</c:f>
              <c:numCache>
                <c:formatCode>General</c:formatCode>
                <c:ptCount val="13"/>
                <c:pt idx="0">
                  <c:v>66.3</c:v>
                </c:pt>
                <c:pt idx="1">
                  <c:v>65.099999999999994</c:v>
                </c:pt>
                <c:pt idx="2">
                  <c:v>67.8</c:v>
                </c:pt>
                <c:pt idx="3">
                  <c:v>67.5</c:v>
                </c:pt>
                <c:pt idx="4">
                  <c:v>68.400000000000006</c:v>
                </c:pt>
                <c:pt idx="5">
                  <c:v>68.2</c:v>
                </c:pt>
                <c:pt idx="6">
                  <c:v>69</c:v>
                </c:pt>
                <c:pt idx="7">
                  <c:v>69</c:v>
                </c:pt>
                <c:pt idx="8">
                  <c:v>69.3</c:v>
                </c:pt>
                <c:pt idx="9">
                  <c:v>68.900000000000006</c:v>
                </c:pt>
                <c:pt idx="10">
                  <c:v>67.7</c:v>
                </c:pt>
                <c:pt idx="11">
                  <c:v>68.400000000000006</c:v>
                </c:pt>
                <c:pt idx="12">
                  <c:v>68.8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F6-4C90-92D9-D1F0F100D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0912"/>
        <c:axId val="186042160"/>
      </c:scatterChart>
      <c:valAx>
        <c:axId val="18604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042160"/>
        <c:crosses val="autoZero"/>
        <c:crossBetween val="midCat"/>
      </c:valAx>
      <c:valAx>
        <c:axId val="1860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04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'Уровень занятости населения'!$A$90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'Уровень занятости населения'!$B$90:$N$90</c:f>
              <c:numCache>
                <c:formatCode>General</c:formatCode>
                <c:ptCount val="13"/>
                <c:pt idx="0">
                  <c:v>67.7</c:v>
                </c:pt>
                <c:pt idx="1">
                  <c:v>66.599999999999994</c:v>
                </c:pt>
                <c:pt idx="2">
                  <c:v>68.7</c:v>
                </c:pt>
                <c:pt idx="3">
                  <c:v>67.8</c:v>
                </c:pt>
                <c:pt idx="4">
                  <c:v>67.8</c:v>
                </c:pt>
                <c:pt idx="5">
                  <c:v>67.900000000000006</c:v>
                </c:pt>
                <c:pt idx="6">
                  <c:v>68.3</c:v>
                </c:pt>
                <c:pt idx="7">
                  <c:v>68.2</c:v>
                </c:pt>
                <c:pt idx="8">
                  <c:v>67.8</c:v>
                </c:pt>
                <c:pt idx="9">
                  <c:v>67.400000000000006</c:v>
                </c:pt>
                <c:pt idx="10">
                  <c:v>66</c:v>
                </c:pt>
                <c:pt idx="11">
                  <c:v>67.400000000000006</c:v>
                </c:pt>
                <c:pt idx="12">
                  <c:v>68.3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AC-440C-BF4F-F83454564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86416"/>
        <c:axId val="185994736"/>
      </c:scatterChart>
      <c:valAx>
        <c:axId val="1859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994736"/>
        <c:crosses val="autoZero"/>
        <c:crossBetween val="midCat"/>
      </c:valAx>
      <c:valAx>
        <c:axId val="1859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98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'Уровень занятости населения'!$A$29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'Уровень занятости населения'!$B$29:$N$29</c:f>
              <c:numCache>
                <c:formatCode>General</c:formatCode>
                <c:ptCount val="13"/>
                <c:pt idx="0">
                  <c:v>71.400000000000006</c:v>
                </c:pt>
                <c:pt idx="1">
                  <c:v>70.3</c:v>
                </c:pt>
                <c:pt idx="2">
                  <c:v>72.8</c:v>
                </c:pt>
                <c:pt idx="3">
                  <c:v>71.3</c:v>
                </c:pt>
                <c:pt idx="4">
                  <c:v>71.900000000000006</c:v>
                </c:pt>
                <c:pt idx="5">
                  <c:v>72.2</c:v>
                </c:pt>
                <c:pt idx="6">
                  <c:v>73.5</c:v>
                </c:pt>
                <c:pt idx="7">
                  <c:v>73.8</c:v>
                </c:pt>
                <c:pt idx="8">
                  <c:v>73.7</c:v>
                </c:pt>
                <c:pt idx="9">
                  <c:v>73.2</c:v>
                </c:pt>
                <c:pt idx="10">
                  <c:v>72.5</c:v>
                </c:pt>
                <c:pt idx="11">
                  <c:v>73.900000000000006</c:v>
                </c:pt>
                <c:pt idx="12">
                  <c:v>74.599999999999994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5-45B4-A448-E7120D97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702911"/>
        <c:axId val="1434704159"/>
      </c:scatterChart>
      <c:valAx>
        <c:axId val="143470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4704159"/>
        <c:crosses val="autoZero"/>
        <c:crossBetween val="midCat"/>
      </c:valAx>
      <c:valAx>
        <c:axId val="143470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4702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'ВРП (в текущих  ценах; миллионо'!$A$87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'ВРП (в текущих  ценах; миллионо'!$B$87:$N$87</c:f>
              <c:numCache>
                <c:formatCode>General</c:formatCode>
                <c:ptCount val="13"/>
                <c:pt idx="0">
                  <c:v>350204.20920531283</c:v>
                </c:pt>
                <c:pt idx="1">
                  <c:v>417288.12249772274</c:v>
                </c:pt>
                <c:pt idx="2">
                  <c:v>451517.22973270493</c:v>
                </c:pt>
                <c:pt idx="3">
                  <c:v>494482.71887813258</c:v>
                </c:pt>
                <c:pt idx="4">
                  <c:v>536607.92729950219</c:v>
                </c:pt>
                <c:pt idx="5">
                  <c:v>580706.58889426768</c:v>
                </c:pt>
                <c:pt idx="6">
                  <c:v>663881.82685321511</c:v>
                </c:pt>
                <c:pt idx="7">
                  <c:v>711031.60739326337</c:v>
                </c:pt>
                <c:pt idx="8">
                  <c:v>792780.93262590456</c:v>
                </c:pt>
                <c:pt idx="9">
                  <c:v>840986.66219422943</c:v>
                </c:pt>
                <c:pt idx="10">
                  <c:v>868476.27556100092</c:v>
                </c:pt>
                <c:pt idx="11">
                  <c:v>1064007.2791446559</c:v>
                </c:pt>
                <c:pt idx="12">
                  <c:v>1138741.7025800201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36-48EE-B915-A86973303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34256"/>
        <c:axId val="186036752"/>
      </c:scatterChart>
      <c:valAx>
        <c:axId val="18603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036752"/>
        <c:crosses val="autoZero"/>
        <c:crossBetween val="midCat"/>
      </c:valAx>
      <c:valAx>
        <c:axId val="1860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03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'ВРП (в текущих  ценах; миллионо'!$A$88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'ВРП (в текущих  ценах; миллионо'!$B$88:$N$88</c:f>
              <c:numCache>
                <c:formatCode>General</c:formatCode>
                <c:ptCount val="13"/>
                <c:pt idx="0">
                  <c:v>289611.3568412094</c:v>
                </c:pt>
                <c:pt idx="1">
                  <c:v>350764.1931719904</c:v>
                </c:pt>
                <c:pt idx="2">
                  <c:v>383339.39905921108</c:v>
                </c:pt>
                <c:pt idx="3">
                  <c:v>403612.94392586197</c:v>
                </c:pt>
                <c:pt idx="4">
                  <c:v>430130.60888618499</c:v>
                </c:pt>
                <c:pt idx="5">
                  <c:v>520253.44032349787</c:v>
                </c:pt>
                <c:pt idx="6">
                  <c:v>605320.95192289818</c:v>
                </c:pt>
                <c:pt idx="7">
                  <c:v>632995.73104491457</c:v>
                </c:pt>
                <c:pt idx="8">
                  <c:v>706615.6106018055</c:v>
                </c:pt>
                <c:pt idx="9">
                  <c:v>756785.90825190267</c:v>
                </c:pt>
                <c:pt idx="10">
                  <c:v>769427.87324659491</c:v>
                </c:pt>
                <c:pt idx="11">
                  <c:v>1193253.4995834501</c:v>
                </c:pt>
                <c:pt idx="12">
                  <c:v>1255789.1653660189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2-4876-873E-1BECEE75D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70608"/>
        <c:axId val="68071024"/>
      </c:scatterChart>
      <c:valAx>
        <c:axId val="68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71024"/>
        <c:crosses val="autoZero"/>
        <c:crossBetween val="midCat"/>
      </c:valAx>
      <c:valAx>
        <c:axId val="680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7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'ВРП (в текущих  ценах; миллионо'!$A$89</c:f>
              <c:strCache>
                <c:ptCount val="1"/>
                <c:pt idx="0">
                  <c:v>Южный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'ВРП (в текущих  ценах; миллионо'!$B$89:$N$89</c:f>
              <c:numCache>
                <c:formatCode>General</c:formatCode>
                <c:ptCount val="13"/>
                <c:pt idx="0">
                  <c:v>168773.1685866396</c:v>
                </c:pt>
                <c:pt idx="1">
                  <c:v>200306.54677948134</c:v>
                </c:pt>
                <c:pt idx="2">
                  <c:v>229214.51593683637</c:v>
                </c:pt>
                <c:pt idx="3">
                  <c:v>256444.62768135557</c:v>
                </c:pt>
                <c:pt idx="4">
                  <c:v>296500.01991583005</c:v>
                </c:pt>
                <c:pt idx="5">
                  <c:v>330593.8433297177</c:v>
                </c:pt>
                <c:pt idx="6">
                  <c:v>332286.1779427905</c:v>
                </c:pt>
                <c:pt idx="7">
                  <c:v>354937.58349099843</c:v>
                </c:pt>
                <c:pt idx="8">
                  <c:v>384256.795013631</c:v>
                </c:pt>
                <c:pt idx="9">
                  <c:v>401677.05154159549</c:v>
                </c:pt>
                <c:pt idx="10">
                  <c:v>411785.68224443839</c:v>
                </c:pt>
                <c:pt idx="11">
                  <c:v>483149.94999906735</c:v>
                </c:pt>
                <c:pt idx="12">
                  <c:v>530807.41946344776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82-4E7D-8D26-23CF28FEC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02224"/>
        <c:axId val="68090992"/>
      </c:scatterChart>
      <c:valAx>
        <c:axId val="6810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90992"/>
        <c:crosses val="autoZero"/>
        <c:crossBetween val="midCat"/>
      </c:valAx>
      <c:valAx>
        <c:axId val="6809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0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'ВРП (в текущих  ценах; миллионо'!$A$90</c:f>
              <c:strCache>
                <c:ptCount val="1"/>
                <c:pt idx="0">
                  <c:v>Северо-Кавказский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'ВРП (в текущих  ценах; миллионо'!$B$90:$N$90</c:f>
              <c:numCache>
                <c:formatCode>General</c:formatCode>
                <c:ptCount val="13"/>
                <c:pt idx="0">
                  <c:v>94915.258025368152</c:v>
                </c:pt>
                <c:pt idx="1">
                  <c:v>112647.6247824445</c:v>
                </c:pt>
                <c:pt idx="2">
                  <c:v>127042.13681168936</c:v>
                </c:pt>
                <c:pt idx="3">
                  <c:v>146117.19169316316</c:v>
                </c:pt>
                <c:pt idx="4">
                  <c:v>163950.42269442827</c:v>
                </c:pt>
                <c:pt idx="5">
                  <c:v>176399.5271931054</c:v>
                </c:pt>
                <c:pt idx="6">
                  <c:v>202142.55096448239</c:v>
                </c:pt>
                <c:pt idx="7">
                  <c:v>208423.10802709285</c:v>
                </c:pt>
                <c:pt idx="8">
                  <c:v>219381.56328103464</c:v>
                </c:pt>
                <c:pt idx="9">
                  <c:v>231826.79669266325</c:v>
                </c:pt>
                <c:pt idx="10">
                  <c:v>237704.82345317682</c:v>
                </c:pt>
                <c:pt idx="11">
                  <c:v>270038.61227422324</c:v>
                </c:pt>
                <c:pt idx="12">
                  <c:v>272316.65108917479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03-434A-87FC-44884F346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976"/>
        <c:axId val="1878752"/>
      </c:scatterChart>
      <c:valAx>
        <c:axId val="189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752"/>
        <c:crosses val="autoZero"/>
        <c:crossBetween val="midCat"/>
      </c:valAx>
      <c:valAx>
        <c:axId val="18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'ВРП (в текущих  ценах; миллионо'!$AC$60:$AO$60</c:f>
              <c:numCache>
                <c:formatCode>General</c:formatCode>
                <c:ptCount val="13"/>
                <c:pt idx="0">
                  <c:v>1289497.0369701893</c:v>
                </c:pt>
                <c:pt idx="1">
                  <c:v>1496437.666672433</c:v>
                </c:pt>
                <c:pt idx="2">
                  <c:v>1558400.2198711317</c:v>
                </c:pt>
                <c:pt idx="3">
                  <c:v>1464668.0498997676</c:v>
                </c:pt>
                <c:pt idx="4">
                  <c:v>1406315.4102959849</c:v>
                </c:pt>
                <c:pt idx="5">
                  <c:v>1355428.3462292291</c:v>
                </c:pt>
                <c:pt idx="6">
                  <c:v>1226684.1873880909</c:v>
                </c:pt>
                <c:pt idx="7">
                  <c:v>1340049.7673100755</c:v>
                </c:pt>
                <c:pt idx="8">
                  <c:v>1654853.4838857348</c:v>
                </c:pt>
                <c:pt idx="9">
                  <c:v>1627072.8540478812</c:v>
                </c:pt>
                <c:pt idx="10">
                  <c:v>1139900.9808121482</c:v>
                </c:pt>
                <c:pt idx="11">
                  <c:v>1813189.595626574</c:v>
                </c:pt>
                <c:pt idx="12">
                  <c:v>2064964.3321859955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C0-44D9-BA06-AFDC26E97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853200"/>
        <c:axId val="996857360"/>
      </c:scatterChart>
      <c:valAx>
        <c:axId val="99685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857360"/>
        <c:crosses val="autoZero"/>
        <c:crossBetween val="midCat"/>
      </c:valAx>
      <c:valAx>
        <c:axId val="996857360"/>
        <c:scaling>
          <c:orientation val="minMax"/>
          <c:min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853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г. Санкт-Петербург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'ВРП (в текущих  ценах; миллионо'!$AC$3:$AO$3</c:f>
              <c:numCache>
                <c:formatCode>General</c:formatCode>
                <c:ptCount val="13"/>
                <c:pt idx="0">
                  <c:v>260015.65205699229</c:v>
                </c:pt>
                <c:pt idx="1">
                  <c:v>313723.78976804746</c:v>
                </c:pt>
                <c:pt idx="2">
                  <c:v>316315.93911702337</c:v>
                </c:pt>
                <c:pt idx="3">
                  <c:v>309748.548713225</c:v>
                </c:pt>
                <c:pt idx="4">
                  <c:v>304509.10368127254</c:v>
                </c:pt>
                <c:pt idx="5">
                  <c:v>305317.72156274645</c:v>
                </c:pt>
                <c:pt idx="6">
                  <c:v>327694.31877837668</c:v>
                </c:pt>
                <c:pt idx="7">
                  <c:v>347342.27708978642</c:v>
                </c:pt>
                <c:pt idx="8">
                  <c:v>363033.6188091691</c:v>
                </c:pt>
                <c:pt idx="9">
                  <c:v>370173.45821509662</c:v>
                </c:pt>
                <c:pt idx="10">
                  <c:v>369060.64622918819</c:v>
                </c:pt>
                <c:pt idx="11">
                  <c:v>461978.24976161774</c:v>
                </c:pt>
                <c:pt idx="12">
                  <c:v>434068.92550661619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8-4CB1-804D-F634A66C6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89744"/>
        <c:axId val="998878512"/>
      </c:scatterChart>
      <c:valAx>
        <c:axId val="99888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78512"/>
        <c:crosses val="autoZero"/>
        <c:crossBetween val="midCat"/>
      </c:valAx>
      <c:valAx>
        <c:axId val="998878512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8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'ВРП (в текущих  ценах; миллионо'!#REF!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3-4170-AD18-0773A21A9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59376"/>
        <c:axId val="998859792"/>
      </c:scatterChart>
      <c:valAx>
        <c:axId val="99885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59792"/>
        <c:crosses val="autoZero"/>
        <c:crossBetween val="midCat"/>
      </c:valAx>
      <c:valAx>
        <c:axId val="998859792"/>
        <c:scaling>
          <c:orientation val="minMax"/>
          <c:min val="3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5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'ВРП (в текущих  ценах; миллионо'!$AC$39:$AO$39</c:f>
              <c:numCache>
                <c:formatCode>General</c:formatCode>
                <c:ptCount val="13"/>
                <c:pt idx="0">
                  <c:v>91782.538577829546</c:v>
                </c:pt>
                <c:pt idx="1">
                  <c:v>98413.905359928962</c:v>
                </c:pt>
                <c:pt idx="2">
                  <c:v>111074.17304350686</c:v>
                </c:pt>
                <c:pt idx="3">
                  <c:v>117011.95769929397</c:v>
                </c:pt>
                <c:pt idx="4">
                  <c:v>105039.56754820238</c:v>
                </c:pt>
                <c:pt idx="5">
                  <c:v>94657.812671917243</c:v>
                </c:pt>
                <c:pt idx="6">
                  <c:v>104782.22328415141</c:v>
                </c:pt>
                <c:pt idx="7">
                  <c:v>108581.84971699725</c:v>
                </c:pt>
                <c:pt idx="8">
                  <c:v>108527.12718445418</c:v>
                </c:pt>
                <c:pt idx="9">
                  <c:v>112509.61461317888</c:v>
                </c:pt>
                <c:pt idx="10">
                  <c:v>111517.63021466372</c:v>
                </c:pt>
                <c:pt idx="11">
                  <c:v>119213.20238612907</c:v>
                </c:pt>
                <c:pt idx="12">
                  <c:v>108334.31565569626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24-4676-B439-92606340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84752"/>
        <c:axId val="998897648"/>
      </c:scatterChart>
      <c:valAx>
        <c:axId val="99888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97648"/>
        <c:crosses val="autoZero"/>
        <c:crossBetween val="midCat"/>
      </c:valAx>
      <c:valAx>
        <c:axId val="998897648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8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'Индекс производительности (в %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'Индекс производительности (в %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A4F-4392-992F-D91DA7806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8112"/>
        <c:axId val="68076432"/>
      </c:scatterChart>
      <c:valAx>
        <c:axId val="6806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76432"/>
        <c:crosses val="autoZero"/>
        <c:crossBetween val="midCat"/>
      </c:valAx>
      <c:valAx>
        <c:axId val="680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6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'Индекс производительности (в % '!$A$2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'Индекс производительности (в % '!$B$2:$N$2</c:f>
              <c:numCache>
                <c:formatCode>General</c:formatCode>
                <c:ptCount val="13"/>
                <c:pt idx="0">
                  <c:v>110</c:v>
                </c:pt>
                <c:pt idx="1">
                  <c:v>107.7</c:v>
                </c:pt>
                <c:pt idx="2">
                  <c:v>103.5</c:v>
                </c:pt>
                <c:pt idx="3">
                  <c:v>103.6</c:v>
                </c:pt>
                <c:pt idx="4">
                  <c:v>102.4</c:v>
                </c:pt>
                <c:pt idx="5">
                  <c:v>106</c:v>
                </c:pt>
                <c:pt idx="6">
                  <c:v>102.3</c:v>
                </c:pt>
                <c:pt idx="7">
                  <c:v>103.1</c:v>
                </c:pt>
                <c:pt idx="8">
                  <c:v>102.8</c:v>
                </c:pt>
                <c:pt idx="9">
                  <c:v>102.2</c:v>
                </c:pt>
                <c:pt idx="10">
                  <c:v>101.1</c:v>
                </c:pt>
                <c:pt idx="11">
                  <c:v>101.8</c:v>
                </c:pt>
                <c:pt idx="12">
                  <c:v>99.3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09-4714-AD93-B4B9771FB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10544"/>
        <c:axId val="1903296"/>
      </c:scatterChart>
      <c:valAx>
        <c:axId val="6811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3296"/>
        <c:crosses val="autoZero"/>
        <c:crossBetween val="midCat"/>
      </c:valAx>
      <c:valAx>
        <c:axId val="19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1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'Индекс производительности (в % '!$A$20</c:f>
              <c:strCache>
                <c:ptCount val="1"/>
                <c:pt idx="0">
                  <c:v>Республика Карелия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'Индекс производительности (в % '!$B$20:$N$20</c:f>
              <c:numCache>
                <c:formatCode>General</c:formatCode>
                <c:ptCount val="13"/>
                <c:pt idx="0">
                  <c:v>104.9</c:v>
                </c:pt>
                <c:pt idx="1">
                  <c:v>106.8</c:v>
                </c:pt>
                <c:pt idx="2">
                  <c:v>104.3</c:v>
                </c:pt>
                <c:pt idx="3">
                  <c:v>103.2</c:v>
                </c:pt>
                <c:pt idx="4">
                  <c:v>103.4</c:v>
                </c:pt>
                <c:pt idx="5">
                  <c:v>102.7</c:v>
                </c:pt>
                <c:pt idx="6">
                  <c:v>100.1</c:v>
                </c:pt>
                <c:pt idx="7">
                  <c:v>103.1</c:v>
                </c:pt>
                <c:pt idx="8">
                  <c:v>102.1</c:v>
                </c:pt>
                <c:pt idx="9">
                  <c:v>100.9</c:v>
                </c:pt>
                <c:pt idx="10">
                  <c:v>102</c:v>
                </c:pt>
                <c:pt idx="11">
                  <c:v>100.4</c:v>
                </c:pt>
                <c:pt idx="12">
                  <c:v>99.1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E-416F-8B0B-0AE6F015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15520"/>
        <c:axId val="2116317600"/>
      </c:scatterChart>
      <c:valAx>
        <c:axId val="211631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17600"/>
        <c:crosses val="autoZero"/>
        <c:crossBetween val="midCat"/>
      </c:valAx>
      <c:valAx>
        <c:axId val="21163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1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'Индекс производительности (в % '!$A$36</c:f>
              <c:strCache>
                <c:ptCount val="1"/>
                <c:pt idx="0">
                  <c:v>Республика Дагестан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'Индекс производительности (в % '!$B$36:$N$36</c:f>
              <c:numCache>
                <c:formatCode>General</c:formatCode>
                <c:ptCount val="13"/>
                <c:pt idx="0">
                  <c:v>102.7</c:v>
                </c:pt>
                <c:pt idx="1">
                  <c:v>107.4</c:v>
                </c:pt>
                <c:pt idx="2">
                  <c:v>103.5</c:v>
                </c:pt>
                <c:pt idx="3">
                  <c:v>105.4</c:v>
                </c:pt>
                <c:pt idx="4">
                  <c:v>103.9</c:v>
                </c:pt>
                <c:pt idx="5">
                  <c:v>98.7</c:v>
                </c:pt>
                <c:pt idx="6">
                  <c:v>99.6</c:v>
                </c:pt>
                <c:pt idx="7">
                  <c:v>101.8</c:v>
                </c:pt>
                <c:pt idx="8">
                  <c:v>98</c:v>
                </c:pt>
                <c:pt idx="9">
                  <c:v>101.5</c:v>
                </c:pt>
                <c:pt idx="10">
                  <c:v>106.9</c:v>
                </c:pt>
                <c:pt idx="11">
                  <c:v>96.1</c:v>
                </c:pt>
                <c:pt idx="12">
                  <c:v>98.6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0-4193-A421-F0A5E72C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8112"/>
        <c:axId val="10255184"/>
      </c:scatterChart>
      <c:valAx>
        <c:axId val="102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55184"/>
        <c:crosses val="autoZero"/>
        <c:crossBetween val="midCat"/>
      </c:valAx>
      <c:valAx>
        <c:axId val="102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4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'Индекс производительности (в % '!$A$29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'Индекс производительности (в % '!$B$29:$N$29</c:f>
              <c:numCache>
                <c:formatCode>General</c:formatCode>
                <c:ptCount val="13"/>
                <c:pt idx="0">
                  <c:v>104.7</c:v>
                </c:pt>
                <c:pt idx="1">
                  <c:v>103.8</c:v>
                </c:pt>
                <c:pt idx="2">
                  <c:v>103.3</c:v>
                </c:pt>
                <c:pt idx="3">
                  <c:v>100.4</c:v>
                </c:pt>
                <c:pt idx="4">
                  <c:v>100.9</c:v>
                </c:pt>
                <c:pt idx="5">
                  <c:v>99.8</c:v>
                </c:pt>
                <c:pt idx="6">
                  <c:v>102</c:v>
                </c:pt>
                <c:pt idx="7">
                  <c:v>100.4</c:v>
                </c:pt>
                <c:pt idx="8">
                  <c:v>104.6</c:v>
                </c:pt>
                <c:pt idx="9">
                  <c:v>101.4</c:v>
                </c:pt>
                <c:pt idx="10">
                  <c:v>98.7</c:v>
                </c:pt>
                <c:pt idx="11">
                  <c:v>120.3</c:v>
                </c:pt>
                <c:pt idx="12">
                  <c:v>100.7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76E-806E-E51AFD948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715919"/>
        <c:axId val="1638698447"/>
      </c:scatterChart>
      <c:valAx>
        <c:axId val="163871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698447"/>
        <c:crosses val="autoZero"/>
        <c:crossBetween val="midCat"/>
      </c:valAx>
      <c:valAx>
        <c:axId val="1638698447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71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'!$A$88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'!$B$88:$N$88</c:f>
              <c:numCache>
                <c:formatCode>#,##0</c:formatCode>
                <c:ptCount val="13"/>
                <c:pt idx="0">
                  <c:v>18958.350713517069</c:v>
                </c:pt>
                <c:pt idx="1">
                  <c:v>20780</c:v>
                </c:pt>
                <c:pt idx="2">
                  <c:v>23221.1</c:v>
                </c:pt>
                <c:pt idx="3">
                  <c:v>25684.374666428863</c:v>
                </c:pt>
                <c:pt idx="4">
                  <c:v>27412.351691179705</c:v>
                </c:pt>
                <c:pt idx="5">
                  <c:v>30254.437853214837</c:v>
                </c:pt>
                <c:pt idx="6">
                  <c:v>30864.962055116757</c:v>
                </c:pt>
                <c:pt idx="7">
                  <c:v>31896.512358648743</c:v>
                </c:pt>
                <c:pt idx="8">
                  <c:v>33361</c:v>
                </c:pt>
                <c:pt idx="9">
                  <c:v>35506</c:v>
                </c:pt>
                <c:pt idx="10">
                  <c:v>36240</c:v>
                </c:pt>
                <c:pt idx="11">
                  <c:v>40304</c:v>
                </c:pt>
                <c:pt idx="12">
                  <c:v>44937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38-4D70-800C-918786469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9680"/>
        <c:axId val="180910928"/>
      </c:scatterChart>
      <c:valAx>
        <c:axId val="18090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0910928"/>
        <c:crosses val="autoZero"/>
        <c:crossBetween val="midCat"/>
      </c:valAx>
      <c:valAx>
        <c:axId val="1809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090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'!$A$89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'!$B$89:$N$89</c:f>
              <c:numCache>
                <c:formatCode>General</c:formatCode>
                <c:ptCount val="13"/>
                <c:pt idx="0">
                  <c:v>24689</c:v>
                </c:pt>
                <c:pt idx="1">
                  <c:v>27096.9</c:v>
                </c:pt>
                <c:pt idx="2">
                  <c:v>30017.599999999999</c:v>
                </c:pt>
                <c:pt idx="3">
                  <c:v>33499.362826594566</c:v>
                </c:pt>
                <c:pt idx="4">
                  <c:v>34825.265896110439</c:v>
                </c:pt>
                <c:pt idx="5">
                  <c:v>38831.734923351447</c:v>
                </c:pt>
                <c:pt idx="6">
                  <c:v>40200.082188474837</c:v>
                </c:pt>
                <c:pt idx="7">
                  <c:v>41897.064302393723</c:v>
                </c:pt>
                <c:pt idx="8">
                  <c:v>44194</c:v>
                </c:pt>
                <c:pt idx="9">
                  <c:v>47584</c:v>
                </c:pt>
                <c:pt idx="10">
                  <c:v>48566</c:v>
                </c:pt>
                <c:pt idx="11">
                  <c:v>54796</c:v>
                </c:pt>
                <c:pt idx="12">
                  <c:v>59427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2A-4FC1-9042-942AB50B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31328"/>
        <c:axId val="2116315104"/>
      </c:scatterChart>
      <c:valAx>
        <c:axId val="211633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15104"/>
        <c:crosses val="autoZero"/>
        <c:crossBetween val="midCat"/>
      </c:valAx>
      <c:valAx>
        <c:axId val="21163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3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'!$A$90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'!$B$90:$N$90</c:f>
              <c:numCache>
                <c:formatCode>General</c:formatCode>
                <c:ptCount val="13"/>
                <c:pt idx="0">
                  <c:v>19876.8</c:v>
                </c:pt>
                <c:pt idx="1">
                  <c:v>21231.5</c:v>
                </c:pt>
                <c:pt idx="2">
                  <c:v>23452.6</c:v>
                </c:pt>
                <c:pt idx="3">
                  <c:v>25490.089857485607</c:v>
                </c:pt>
                <c:pt idx="4">
                  <c:v>27778.444204153053</c:v>
                </c:pt>
                <c:pt idx="5">
                  <c:v>31253.054117887757</c:v>
                </c:pt>
                <c:pt idx="6">
                  <c:v>32821.631152673297</c:v>
                </c:pt>
                <c:pt idx="7">
                  <c:v>34298.771191341606</c:v>
                </c:pt>
                <c:pt idx="8">
                  <c:v>36255</c:v>
                </c:pt>
                <c:pt idx="9">
                  <c:v>38079</c:v>
                </c:pt>
                <c:pt idx="10">
                  <c:v>39486</c:v>
                </c:pt>
                <c:pt idx="11">
                  <c:v>44632</c:v>
                </c:pt>
                <c:pt idx="12">
                  <c:v>50157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D1-4DB9-8F1C-B4CE9D264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22592"/>
        <c:axId val="2116323008"/>
      </c:scatterChart>
      <c:valAx>
        <c:axId val="211632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23008"/>
        <c:crosses val="autoZero"/>
        <c:crossBetween val="midCat"/>
      </c:valAx>
      <c:valAx>
        <c:axId val="21163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2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'!$A$91</c:f>
              <c:strCache>
                <c:ptCount val="1"/>
                <c:pt idx="0">
                  <c:v>Южный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'!$B$91:$N$91</c:f>
              <c:numCache>
                <c:formatCode>General</c:formatCode>
                <c:ptCount val="13"/>
                <c:pt idx="0">
                  <c:v>15113.9</c:v>
                </c:pt>
                <c:pt idx="1">
                  <c:v>16584</c:v>
                </c:pt>
                <c:pt idx="2">
                  <c:v>18864.400000000001</c:v>
                </c:pt>
                <c:pt idx="3">
                  <c:v>21562.597873276703</c:v>
                </c:pt>
                <c:pt idx="4">
                  <c:v>23997.354043126845</c:v>
                </c:pt>
                <c:pt idx="5">
                  <c:v>25317.013720755382</c:v>
                </c:pt>
                <c:pt idx="6">
                  <c:v>26434.571981175501</c:v>
                </c:pt>
                <c:pt idx="7">
                  <c:v>27347.693790130565</c:v>
                </c:pt>
                <c:pt idx="8">
                  <c:v>28650</c:v>
                </c:pt>
                <c:pt idx="9">
                  <c:v>30204</c:v>
                </c:pt>
                <c:pt idx="10">
                  <c:v>30910</c:v>
                </c:pt>
                <c:pt idx="11">
                  <c:v>34994</c:v>
                </c:pt>
                <c:pt idx="12">
                  <c:v>39252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4-4174-B2E8-A1D125D61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39648"/>
        <c:axId val="2116344640"/>
      </c:scatterChart>
      <c:valAx>
        <c:axId val="211633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44640"/>
        <c:crosses val="autoZero"/>
        <c:crossBetween val="midCat"/>
      </c:valAx>
      <c:valAx>
        <c:axId val="211634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3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'!$O$3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'!$P$3:$AB$3</c:f>
              <c:numCache>
                <c:formatCode>General</c:formatCode>
                <c:ptCount val="13"/>
                <c:pt idx="0">
                  <c:v>16992.779797924417</c:v>
                </c:pt>
                <c:pt idx="1">
                  <c:v>17817.931949578237</c:v>
                </c:pt>
                <c:pt idx="2">
                  <c:v>19322.652423741023</c:v>
                </c:pt>
                <c:pt idx="3">
                  <c:v>19520.583946323317</c:v>
                </c:pt>
                <c:pt idx="4">
                  <c:v>18803.043431023467</c:v>
                </c:pt>
                <c:pt idx="5">
                  <c:v>19128.064623665035</c:v>
                </c:pt>
                <c:pt idx="6">
                  <c:v>19472.475257902217</c:v>
                </c:pt>
                <c:pt idx="7">
                  <c:v>19526.943779990186</c:v>
                </c:pt>
                <c:pt idx="8">
                  <c:v>18981.754827902274</c:v>
                </c:pt>
                <c:pt idx="9">
                  <c:v>19436.633730318063</c:v>
                </c:pt>
                <c:pt idx="10">
                  <c:v>18803.089243487328</c:v>
                </c:pt>
                <c:pt idx="11">
                  <c:v>18659.36144079901</c:v>
                </c:pt>
                <c:pt idx="12">
                  <c:v>19050.614771433589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0-4D66-8429-C0D89F456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10128"/>
        <c:axId val="998924272"/>
      </c:scatterChart>
      <c:valAx>
        <c:axId val="99891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24272"/>
        <c:crosses val="autoZero"/>
        <c:crossBetween val="midCat"/>
      </c:valAx>
      <c:valAx>
        <c:axId val="9989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1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'!$O$20</c:f>
              <c:strCache>
                <c:ptCount val="1"/>
                <c:pt idx="0">
                  <c:v>г. Москва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'!$P$20:$AB$20</c:f>
              <c:numCache>
                <c:formatCode>General</c:formatCode>
                <c:ptCount val="13"/>
                <c:pt idx="0">
                  <c:v>44051.462462017844</c:v>
                </c:pt>
                <c:pt idx="1">
                  <c:v>45010.809286587086</c:v>
                </c:pt>
                <c:pt idx="2">
                  <c:v>42878.327856407901</c:v>
                </c:pt>
                <c:pt idx="3">
                  <c:v>46147.775449776753</c:v>
                </c:pt>
                <c:pt idx="4">
                  <c:v>40989.898805761812</c:v>
                </c:pt>
                <c:pt idx="5">
                  <c:v>39182.349166067179</c:v>
                </c:pt>
                <c:pt idx="6">
                  <c:v>37800.780498932392</c:v>
                </c:pt>
                <c:pt idx="7">
                  <c:v>38445.616203662277</c:v>
                </c:pt>
                <c:pt idx="8">
                  <c:v>39387.878941659648</c:v>
                </c:pt>
                <c:pt idx="9">
                  <c:v>41362.206938778952</c:v>
                </c:pt>
                <c:pt idx="10">
                  <c:v>41018.914035253212</c:v>
                </c:pt>
                <c:pt idx="11">
                  <c:v>43589.193246560579</c:v>
                </c:pt>
                <c:pt idx="12">
                  <c:v>41921.882765267168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0C-4E7B-B9C0-91B085C19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080224"/>
        <c:axId val="915084384"/>
      </c:scatterChart>
      <c:valAx>
        <c:axId val="91508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5084384"/>
        <c:crosses val="autoZero"/>
        <c:crossBetween val="midCat"/>
      </c:valAx>
      <c:valAx>
        <c:axId val="915084384"/>
        <c:scaling>
          <c:orientation val="minMax"/>
          <c:min val="3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5080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'!$O$30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'!$P$30:$AB$30</c:f>
              <c:numCache>
                <c:formatCode>General</c:formatCode>
                <c:ptCount val="13"/>
                <c:pt idx="0">
                  <c:v>24824.277566289882</c:v>
                </c:pt>
                <c:pt idx="1">
                  <c:v>24628.058573453</c:v>
                </c:pt>
                <c:pt idx="2">
                  <c:v>24779.30261745911</c:v>
                </c:pt>
                <c:pt idx="3">
                  <c:v>25448.03173921401</c:v>
                </c:pt>
                <c:pt idx="4">
                  <c:v>24433.520768081999</c:v>
                </c:pt>
                <c:pt idx="5">
                  <c:v>24358.987576583691</c:v>
                </c:pt>
                <c:pt idx="6">
                  <c:v>24662.638457140263</c:v>
                </c:pt>
                <c:pt idx="7">
                  <c:v>25277.644728657495</c:v>
                </c:pt>
                <c:pt idx="8">
                  <c:v>25932.096165905281</c:v>
                </c:pt>
                <c:pt idx="9">
                  <c:v>26492.083234156496</c:v>
                </c:pt>
                <c:pt idx="10">
                  <c:v>26312.133077232811</c:v>
                </c:pt>
                <c:pt idx="11">
                  <c:v>28412.389007050951</c:v>
                </c:pt>
                <c:pt idx="12">
                  <c:v>27927.008001640621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64-406F-BE7F-75B5E37AC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721743"/>
        <c:axId val="1638728815"/>
      </c:scatterChart>
      <c:valAx>
        <c:axId val="163872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728815"/>
        <c:crosses val="autoZero"/>
        <c:crossBetween val="midCat"/>
      </c:valAx>
      <c:valAx>
        <c:axId val="163872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72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'!$O$17</c:f>
              <c:strCache>
                <c:ptCount val="1"/>
                <c:pt idx="0">
                  <c:v>Тверская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'!$P$17:$AB$17</c:f>
              <c:numCache>
                <c:formatCode>General</c:formatCode>
                <c:ptCount val="13"/>
                <c:pt idx="0">
                  <c:v>13872.601685537944</c:v>
                </c:pt>
                <c:pt idx="1">
                  <c:v>14195.212311199772</c:v>
                </c:pt>
                <c:pt idx="2">
                  <c:v>15387.503889480289</c:v>
                </c:pt>
                <c:pt idx="3">
                  <c:v>16003.292147630713</c:v>
                </c:pt>
                <c:pt idx="4">
                  <c:v>15262.417362739325</c:v>
                </c:pt>
                <c:pt idx="5">
                  <c:v>15436.597423197903</c:v>
                </c:pt>
                <c:pt idx="6">
                  <c:v>14976.975467829499</c:v>
                </c:pt>
                <c:pt idx="7">
                  <c:v>14860.191041148953</c:v>
                </c:pt>
                <c:pt idx="8">
                  <c:v>14679.764630860007</c:v>
                </c:pt>
                <c:pt idx="9">
                  <c:v>15566.021669017842</c:v>
                </c:pt>
                <c:pt idx="10">
                  <c:v>15061.89505919118</c:v>
                </c:pt>
                <c:pt idx="11">
                  <c:v>15289.930402098558</c:v>
                </c:pt>
                <c:pt idx="12">
                  <c:v>15619.378357791507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36-421B-8FBD-BE4BD114A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046735"/>
        <c:axId val="1543049231"/>
      </c:scatterChart>
      <c:valAx>
        <c:axId val="154304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049231"/>
        <c:crosses val="autoZero"/>
        <c:crossBetween val="midCat"/>
      </c:valAx>
      <c:valAx>
        <c:axId val="154304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04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'!$O$42</c:f>
              <c:strCache>
                <c:ptCount val="1"/>
                <c:pt idx="0">
                  <c:v>Ставропольский край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'!$P$42:$AB$42</c:f>
              <c:numCache>
                <c:formatCode>General</c:formatCode>
                <c:ptCount val="13"/>
                <c:pt idx="0">
                  <c:v>13016.120340378415</c:v>
                </c:pt>
                <c:pt idx="1">
                  <c:v>13884.51923076923</c:v>
                </c:pt>
                <c:pt idx="2">
                  <c:v>15500.272133526851</c:v>
                </c:pt>
                <c:pt idx="3">
                  <c:v>15979.474325136984</c:v>
                </c:pt>
                <c:pt idx="4">
                  <c:v>16072.34160336791</c:v>
                </c:pt>
                <c:pt idx="5">
                  <c:v>14467.290102125651</c:v>
                </c:pt>
                <c:pt idx="6">
                  <c:v>13528.117645168115</c:v>
                </c:pt>
                <c:pt idx="7">
                  <c:v>14091.812141561786</c:v>
                </c:pt>
                <c:pt idx="8">
                  <c:v>14043.938617583379</c:v>
                </c:pt>
                <c:pt idx="9">
                  <c:v>14197.615804161067</c:v>
                </c:pt>
                <c:pt idx="10">
                  <c:v>13317.29854292333</c:v>
                </c:pt>
                <c:pt idx="11">
                  <c:v>13227.47035028637</c:v>
                </c:pt>
                <c:pt idx="12">
                  <c:v>12549.999304898252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E6-4550-848C-E744D43E9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73887"/>
        <c:axId val="1454282207"/>
      </c:scatterChart>
      <c:valAx>
        <c:axId val="145427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4282207"/>
        <c:crosses val="autoZero"/>
        <c:crossBetween val="midCat"/>
      </c:valAx>
      <c:valAx>
        <c:axId val="145428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427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'Среднедушевые денежные доходы '!$O$53</c:f>
              <c:strCache>
                <c:ptCount val="1"/>
                <c:pt idx="0">
                  <c:v>Пензенская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'Среднедушевые денежные доходы '!$P$53:$AB$53</c:f>
              <c:numCache>
                <c:formatCode>General</c:formatCode>
                <c:ptCount val="13"/>
                <c:pt idx="0">
                  <c:v>12920.422702617039</c:v>
                </c:pt>
                <c:pt idx="1">
                  <c:v>13421.252012501183</c:v>
                </c:pt>
                <c:pt idx="2">
                  <c:v>14252.612663480853</c:v>
                </c:pt>
                <c:pt idx="3">
                  <c:v>14164.81134689335</c:v>
                </c:pt>
                <c:pt idx="4">
                  <c:v>14232.888134033623</c:v>
                </c:pt>
                <c:pt idx="5">
                  <c:v>14650.897739414193</c:v>
                </c:pt>
                <c:pt idx="6">
                  <c:v>13524.734973703802</c:v>
                </c:pt>
                <c:pt idx="7">
                  <c:v>13793.959959916259</c:v>
                </c:pt>
                <c:pt idx="8">
                  <c:v>13527.446837787462</c:v>
                </c:pt>
                <c:pt idx="9">
                  <c:v>13908.600136579455</c:v>
                </c:pt>
                <c:pt idx="10">
                  <c:v>13759.24209563677</c:v>
                </c:pt>
                <c:pt idx="11">
                  <c:v>13906.758446490549</c:v>
                </c:pt>
                <c:pt idx="12">
                  <c:v>14107.604019454804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1-4DFF-A055-8C24C681D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715503"/>
        <c:axId val="1638705519"/>
      </c:scatterChart>
      <c:valAx>
        <c:axId val="163871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705519"/>
        <c:crosses val="autoZero"/>
        <c:crossBetween val="midCat"/>
      </c:valAx>
      <c:valAx>
        <c:axId val="163870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71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организаций'!$A$87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организаций'!$O$87:$AA$87</c:f>
              <c:numCache>
                <c:formatCode>General</c:formatCode>
                <c:ptCount val="13"/>
                <c:pt idx="0">
                  <c:v>24656.083564133398</c:v>
                </c:pt>
                <c:pt idx="1">
                  <c:v>27459.286401566504</c:v>
                </c:pt>
                <c:pt idx="2">
                  <c:v>28883.032767462344</c:v>
                </c:pt>
                <c:pt idx="3">
                  <c:v>29935.126158832882</c:v>
                </c:pt>
                <c:pt idx="4">
                  <c:v>30910.952505894405</c:v>
                </c:pt>
                <c:pt idx="5">
                  <c:v>32205.203558632867</c:v>
                </c:pt>
                <c:pt idx="6">
                  <c:v>46097.696870242806</c:v>
                </c:pt>
                <c:pt idx="7">
                  <c:v>42745.455395407218</c:v>
                </c:pt>
                <c:pt idx="8">
                  <c:v>45099.887204691528</c:v>
                </c:pt>
                <c:pt idx="9">
                  <c:v>41846.615964858844</c:v>
                </c:pt>
                <c:pt idx="10">
                  <c:v>51644.970278978188</c:v>
                </c:pt>
                <c:pt idx="11">
                  <c:v>65101.178701057863</c:v>
                </c:pt>
                <c:pt idx="12">
                  <c:v>69384.178740501491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B-4C16-8384-050B9341F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32544"/>
        <c:axId val="2033932960"/>
      </c:scatterChart>
      <c:valAx>
        <c:axId val="203393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32960"/>
        <c:crosses val="autoZero"/>
        <c:crossBetween val="midCat"/>
      </c:valAx>
      <c:valAx>
        <c:axId val="203393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3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организаций'!$A$89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организаций'!$O$89:$AA$89</c:f>
              <c:numCache>
                <c:formatCode>General</c:formatCode>
                <c:ptCount val="13"/>
                <c:pt idx="0">
                  <c:v>33003.11213021713</c:v>
                </c:pt>
                <c:pt idx="1">
                  <c:v>32466.59196386471</c:v>
                </c:pt>
                <c:pt idx="2">
                  <c:v>36080.232970626792</c:v>
                </c:pt>
                <c:pt idx="3">
                  <c:v>34762.208108831946</c:v>
                </c:pt>
                <c:pt idx="4">
                  <c:v>37440.022711443344</c:v>
                </c:pt>
                <c:pt idx="5">
                  <c:v>40048.042892344907</c:v>
                </c:pt>
                <c:pt idx="6">
                  <c:v>63461.399976737652</c:v>
                </c:pt>
                <c:pt idx="7">
                  <c:v>60804.743144595843</c:v>
                </c:pt>
                <c:pt idx="8">
                  <c:v>70112.4653802307</c:v>
                </c:pt>
                <c:pt idx="9">
                  <c:v>58173.458647977532</c:v>
                </c:pt>
                <c:pt idx="10">
                  <c:v>69829.534515744759</c:v>
                </c:pt>
                <c:pt idx="11">
                  <c:v>89939.125370990543</c:v>
                </c:pt>
                <c:pt idx="12">
                  <c:v>93641.492214725018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B-4D6D-B2AD-7AB5C7822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8112"/>
        <c:axId val="68052720"/>
      </c:scatterChart>
      <c:valAx>
        <c:axId val="6806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52720"/>
        <c:crosses val="autoZero"/>
        <c:crossBetween val="midCat"/>
      </c:valAx>
      <c:valAx>
        <c:axId val="680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6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организаций'!$A$88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организаций'!$O$88:$AA$88</c:f>
              <c:numCache>
                <c:formatCode>General</c:formatCode>
                <c:ptCount val="13"/>
                <c:pt idx="0">
                  <c:v>27277.190628973418</c:v>
                </c:pt>
                <c:pt idx="1">
                  <c:v>28856.061863435596</c:v>
                </c:pt>
                <c:pt idx="2">
                  <c:v>28828.027991937477</c:v>
                </c:pt>
                <c:pt idx="3">
                  <c:v>33086.969050406311</c:v>
                </c:pt>
                <c:pt idx="4">
                  <c:v>35748.382000611229</c:v>
                </c:pt>
                <c:pt idx="5">
                  <c:v>36087.492180913963</c:v>
                </c:pt>
                <c:pt idx="6">
                  <c:v>52827.648294874853</c:v>
                </c:pt>
                <c:pt idx="7">
                  <c:v>51174.627030966345</c:v>
                </c:pt>
                <c:pt idx="8">
                  <c:v>53564.824946340988</c:v>
                </c:pt>
                <c:pt idx="9">
                  <c:v>53562.920744143106</c:v>
                </c:pt>
                <c:pt idx="10">
                  <c:v>75746.24110288739</c:v>
                </c:pt>
                <c:pt idx="11">
                  <c:v>92946.502294163409</c:v>
                </c:pt>
                <c:pt idx="12">
                  <c:v>101162.60747931468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A-4346-9EE9-D2270A2D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6016"/>
        <c:axId val="10253520"/>
      </c:scatterChart>
      <c:valAx>
        <c:axId val="1025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53520"/>
        <c:crosses val="autoZero"/>
        <c:crossBetween val="midCat"/>
      </c:valAx>
      <c:valAx>
        <c:axId val="1025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5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организаций'!$A$91</c:f>
              <c:strCache>
                <c:ptCount val="1"/>
                <c:pt idx="0">
                  <c:v>Северо-Кавказский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организаций'!$O$91:$AA$91</c:f>
              <c:numCache>
                <c:formatCode>General</c:formatCode>
                <c:ptCount val="13"/>
                <c:pt idx="0">
                  <c:v>9125.5266567199978</c:v>
                </c:pt>
                <c:pt idx="1">
                  <c:v>11668.881092544614</c:v>
                </c:pt>
                <c:pt idx="2">
                  <c:v>11611.005467890422</c:v>
                </c:pt>
                <c:pt idx="3">
                  <c:v>12816.998560021711</c:v>
                </c:pt>
                <c:pt idx="4">
                  <c:v>11813.520922763782</c:v>
                </c:pt>
                <c:pt idx="5">
                  <c:v>13158.632451884818</c:v>
                </c:pt>
                <c:pt idx="6">
                  <c:v>20681.995500922039</c:v>
                </c:pt>
                <c:pt idx="7">
                  <c:v>15375.572412209654</c:v>
                </c:pt>
                <c:pt idx="8">
                  <c:v>16405.71235640339</c:v>
                </c:pt>
                <c:pt idx="9">
                  <c:v>16820.830145670589</c:v>
                </c:pt>
                <c:pt idx="10">
                  <c:v>16471.38384240531</c:v>
                </c:pt>
                <c:pt idx="11">
                  <c:v>20989.715114265044</c:v>
                </c:pt>
                <c:pt idx="12">
                  <c:v>20078.452167809824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E5-4DFA-9E29-3E7FF789D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30480"/>
        <c:axId val="2033931296"/>
      </c:scatterChart>
      <c:valAx>
        <c:axId val="18093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31296"/>
        <c:crosses val="autoZero"/>
        <c:crossBetween val="midCat"/>
      </c:valAx>
      <c:valAx>
        <c:axId val="20339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093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организаций'!$A$92</c:f>
              <c:strCache>
                <c:ptCount val="1"/>
                <c:pt idx="0">
                  <c:v>Приволжский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организаций'!$O$92:$AA$92</c:f>
              <c:numCache>
                <c:formatCode>General</c:formatCode>
                <c:ptCount val="13"/>
                <c:pt idx="0">
                  <c:v>22780.747701975448</c:v>
                </c:pt>
                <c:pt idx="1">
                  <c:v>27798.830535071902</c:v>
                </c:pt>
                <c:pt idx="2">
                  <c:v>28756.180883795892</c:v>
                </c:pt>
                <c:pt idx="3">
                  <c:v>29117.271794978649</c:v>
                </c:pt>
                <c:pt idx="4">
                  <c:v>30568.023304493137</c:v>
                </c:pt>
                <c:pt idx="5">
                  <c:v>31173.383449830031</c:v>
                </c:pt>
                <c:pt idx="6">
                  <c:v>42173.795017917488</c:v>
                </c:pt>
                <c:pt idx="7">
                  <c:v>40424.429608543665</c:v>
                </c:pt>
                <c:pt idx="8">
                  <c:v>42006.0277019774</c:v>
                </c:pt>
                <c:pt idx="9">
                  <c:v>38308.775961705716</c:v>
                </c:pt>
                <c:pt idx="10">
                  <c:v>43618.393375704763</c:v>
                </c:pt>
                <c:pt idx="11">
                  <c:v>54808.014360056615</c:v>
                </c:pt>
                <c:pt idx="12">
                  <c:v>58457.708558995757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2C-4067-AEF2-DB877BCBB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1456"/>
        <c:axId val="1905376"/>
      </c:scatterChart>
      <c:valAx>
        <c:axId val="6806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376"/>
        <c:crosses val="autoZero"/>
        <c:crossBetween val="midCat"/>
      </c:valAx>
      <c:valAx>
        <c:axId val="19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06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организаций'!$AB$54</c:f>
              <c:strCache>
                <c:ptCount val="1"/>
                <c:pt idx="0">
                  <c:v>Самарская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организаций'!$AC$54:$AO$54</c:f>
              <c:numCache>
                <c:formatCode>General</c:formatCode>
                <c:ptCount val="13"/>
                <c:pt idx="0">
                  <c:v>31582.312568557321</c:v>
                </c:pt>
                <c:pt idx="1">
                  <c:v>28815.456034472325</c:v>
                </c:pt>
                <c:pt idx="2">
                  <c:v>29578.110539082525</c:v>
                </c:pt>
                <c:pt idx="3">
                  <c:v>28997.492132924497</c:v>
                </c:pt>
                <c:pt idx="4">
                  <c:v>27241.256873628303</c:v>
                </c:pt>
                <c:pt idx="5">
                  <c:v>24349.899182705656</c:v>
                </c:pt>
                <c:pt idx="6">
                  <c:v>26294.846823517375</c:v>
                </c:pt>
                <c:pt idx="7">
                  <c:v>31917.6144722436</c:v>
                </c:pt>
                <c:pt idx="8">
                  <c:v>30369.736968512218</c:v>
                </c:pt>
                <c:pt idx="9">
                  <c:v>31704.231998454874</c:v>
                </c:pt>
                <c:pt idx="10">
                  <c:v>29807.688139537178</c:v>
                </c:pt>
                <c:pt idx="11">
                  <c:v>33545.916393241139</c:v>
                </c:pt>
                <c:pt idx="12">
                  <c:v>30865.195086314925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67-49B7-B140-1AC8BCA82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62128"/>
        <c:axId val="998973360"/>
      </c:scatterChart>
      <c:valAx>
        <c:axId val="99896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73360"/>
        <c:crosses val="autoZero"/>
        <c:crossBetween val="midCat"/>
      </c:valAx>
      <c:valAx>
        <c:axId val="998973360"/>
        <c:scaling>
          <c:orientation val="minMax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62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организаций'!$AB$3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организаций'!$AC$3:$AO$3</c:f>
              <c:numCache>
                <c:formatCode>General</c:formatCode>
                <c:ptCount val="13"/>
                <c:pt idx="0">
                  <c:v>29305.823766192992</c:v>
                </c:pt>
                <c:pt idx="1">
                  <c:v>26812.098267000791</c:v>
                </c:pt>
                <c:pt idx="2">
                  <c:v>21744.223127865404</c:v>
                </c:pt>
                <c:pt idx="3">
                  <c:v>46978.908767900182</c:v>
                </c:pt>
                <c:pt idx="4">
                  <c:v>44520.764251357265</c:v>
                </c:pt>
                <c:pt idx="5">
                  <c:v>30526.061039318083</c:v>
                </c:pt>
                <c:pt idx="6">
                  <c:v>36283.603839295276</c:v>
                </c:pt>
                <c:pt idx="7">
                  <c:v>29128.423053494775</c:v>
                </c:pt>
                <c:pt idx="8">
                  <c:v>25063.93960030672</c:v>
                </c:pt>
                <c:pt idx="9">
                  <c:v>23602.054643093674</c:v>
                </c:pt>
                <c:pt idx="10">
                  <c:v>33781.678750375118</c:v>
                </c:pt>
                <c:pt idx="11">
                  <c:v>31455.715771087162</c:v>
                </c:pt>
                <c:pt idx="12">
                  <c:v>36608.775531391155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A-40D8-AD26-7DA6A295B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582944"/>
        <c:axId val="953566304"/>
      </c:scatterChart>
      <c:valAx>
        <c:axId val="95358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566304"/>
        <c:crosses val="autoZero"/>
        <c:crossBetween val="midCat"/>
      </c:valAx>
      <c:valAx>
        <c:axId val="953566304"/>
        <c:scaling>
          <c:orientation val="minMax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58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организаций'!$AB$20</c:f>
              <c:strCache>
                <c:ptCount val="1"/>
                <c:pt idx="0">
                  <c:v>г. Москва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организаций'!$AC$20:$AO$20</c:f>
              <c:numCache>
                <c:formatCode>General</c:formatCode>
                <c:ptCount val="13"/>
                <c:pt idx="0">
                  <c:v>27988.740092923948</c:v>
                </c:pt>
                <c:pt idx="1">
                  <c:v>24736.228244529906</c:v>
                </c:pt>
                <c:pt idx="2">
                  <c:v>19689.115525004952</c:v>
                </c:pt>
                <c:pt idx="3">
                  <c:v>26550.480276148803</c:v>
                </c:pt>
                <c:pt idx="4">
                  <c:v>23584.990213788929</c:v>
                </c:pt>
                <c:pt idx="5">
                  <c:v>18208.030929908189</c:v>
                </c:pt>
                <c:pt idx="6">
                  <c:v>31495.685236941423</c:v>
                </c:pt>
                <c:pt idx="7">
                  <c:v>32988.176094835646</c:v>
                </c:pt>
                <c:pt idx="8">
                  <c:v>31943.906134543638</c:v>
                </c:pt>
                <c:pt idx="9">
                  <c:v>33571.067985266323</c:v>
                </c:pt>
                <c:pt idx="10">
                  <c:v>57430.436521469434</c:v>
                </c:pt>
                <c:pt idx="11">
                  <c:v>62342.828651461896</c:v>
                </c:pt>
                <c:pt idx="12">
                  <c:v>64250.255877377451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01-4D86-8A3B-83E271BF3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872688"/>
        <c:axId val="998863952"/>
      </c:scatterChart>
      <c:valAx>
        <c:axId val="99887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63952"/>
        <c:crosses val="autoZero"/>
        <c:crossBetween val="midCat"/>
      </c:valAx>
      <c:valAx>
        <c:axId val="99886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87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организаций'!$AB$37</c:f>
              <c:strCache>
                <c:ptCount val="1"/>
                <c:pt idx="0">
                  <c:v>Республика Дагестан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организаций'!$AC$37:$AO$37</c:f>
              <c:numCache>
                <c:formatCode>General</c:formatCode>
                <c:ptCount val="13"/>
                <c:pt idx="0">
                  <c:v>2745.446260929953</c:v>
                </c:pt>
                <c:pt idx="1">
                  <c:v>2728.966749019517</c:v>
                </c:pt>
                <c:pt idx="2">
                  <c:v>2471.0470909001765</c:v>
                </c:pt>
                <c:pt idx="3">
                  <c:v>2835.8133084675983</c:v>
                </c:pt>
                <c:pt idx="4">
                  <c:v>1375.3838923469189</c:v>
                </c:pt>
                <c:pt idx="5">
                  <c:v>1024.8335601132176</c:v>
                </c:pt>
                <c:pt idx="6">
                  <c:v>2469.0493215862389</c:v>
                </c:pt>
                <c:pt idx="7">
                  <c:v>2444.9251118257257</c:v>
                </c:pt>
                <c:pt idx="8">
                  <c:v>2742.0147607612071</c:v>
                </c:pt>
                <c:pt idx="9">
                  <c:v>2839.7008363736977</c:v>
                </c:pt>
                <c:pt idx="10">
                  <c:v>2381.487125531939</c:v>
                </c:pt>
                <c:pt idx="11">
                  <c:v>2398.9858004615489</c:v>
                </c:pt>
                <c:pt idx="12">
                  <c:v>2943.364344387247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6-43F8-A346-C99508D0D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591680"/>
        <c:axId val="953592096"/>
      </c:scatterChart>
      <c:valAx>
        <c:axId val="95359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592096"/>
        <c:crosses val="autoZero"/>
        <c:crossBetween val="midCat"/>
      </c:valAx>
      <c:valAx>
        <c:axId val="95359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59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 Оборот  средних организаций'!$AB$30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  Оборот  средних организаций'!$AC$30:$AO$30</c:f>
              <c:numCache>
                <c:formatCode>General</c:formatCode>
                <c:ptCount val="13"/>
                <c:pt idx="0">
                  <c:v>44344.091575675724</c:v>
                </c:pt>
                <c:pt idx="1">
                  <c:v>33499.416663503507</c:v>
                </c:pt>
                <c:pt idx="2">
                  <c:v>35730.516993879959</c:v>
                </c:pt>
                <c:pt idx="3">
                  <c:v>32638.095983500323</c:v>
                </c:pt>
                <c:pt idx="4">
                  <c:v>31237.637656425002</c:v>
                </c:pt>
                <c:pt idx="5">
                  <c:v>34455.537869317377</c:v>
                </c:pt>
                <c:pt idx="6">
                  <c:v>52114.663972616378</c:v>
                </c:pt>
                <c:pt idx="7">
                  <c:v>53081.297913051501</c:v>
                </c:pt>
                <c:pt idx="8">
                  <c:v>58109.620079590844</c:v>
                </c:pt>
                <c:pt idx="9">
                  <c:v>49505.131715272837</c:v>
                </c:pt>
                <c:pt idx="10">
                  <c:v>51963.100445127893</c:v>
                </c:pt>
                <c:pt idx="11">
                  <c:v>66882.104262056804</c:v>
                </c:pt>
                <c:pt idx="12">
                  <c:v>62591.069278979194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89-4C8E-810B-08D0DAF94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77472"/>
        <c:axId val="784575392"/>
      </c:scatterChart>
      <c:valAx>
        <c:axId val="78457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575392"/>
        <c:crosses val="autoZero"/>
        <c:crossBetween val="midCat"/>
      </c:valAx>
      <c:valAx>
        <c:axId val="784575392"/>
        <c:scaling>
          <c:orientation val="minMax"/>
          <c:min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57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'Численность ИП'!$A$30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'Численность ИП'!$P$30:$AB$30</c:f>
              <c:numCache>
                <c:formatCode>General</c:formatCode>
                <c:ptCount val="13"/>
                <c:pt idx="0">
                  <c:v>1482.4543593040107</c:v>
                </c:pt>
                <c:pt idx="1">
                  <c:v>1439.2195654287686</c:v>
                </c:pt>
                <c:pt idx="2">
                  <c:v>1354.2034649478651</c:v>
                </c:pt>
                <c:pt idx="3">
                  <c:v>1492.0557617356478</c:v>
                </c:pt>
                <c:pt idx="4">
                  <c:v>1516.57866146333</c:v>
                </c:pt>
                <c:pt idx="5">
                  <c:v>1503.8773857302103</c:v>
                </c:pt>
                <c:pt idx="6">
                  <c:v>1224.9913125949133</c:v>
                </c:pt>
                <c:pt idx="7">
                  <c:v>1523.5358991509495</c:v>
                </c:pt>
                <c:pt idx="8">
                  <c:v>1897.4912714649174</c:v>
                </c:pt>
                <c:pt idx="9">
                  <c:v>1783.8779771352436</c:v>
                </c:pt>
                <c:pt idx="10">
                  <c:v>1777.2767181061736</c:v>
                </c:pt>
                <c:pt idx="11">
                  <c:v>2747.1087337230338</c:v>
                </c:pt>
                <c:pt idx="12">
                  <c:v>2917.02983545602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5-43A5-A279-1FC69B9FC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09519"/>
        <c:axId val="1638702191"/>
      </c:scatterChart>
      <c:valAx>
        <c:axId val="163880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702191"/>
        <c:crosses val="autoZero"/>
        <c:crossBetween val="midCat"/>
      </c:valAx>
      <c:valAx>
        <c:axId val="1638702191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80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'Численность ИП'!$A$37</c:f>
              <c:strCache>
                <c:ptCount val="1"/>
                <c:pt idx="0">
                  <c:v>Республика Дагестан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'Численность ИП'!$P$37:$AB$37</c:f>
              <c:numCache>
                <c:formatCode>General</c:formatCode>
                <c:ptCount val="13"/>
                <c:pt idx="0">
                  <c:v>1941.5310008953888</c:v>
                </c:pt>
                <c:pt idx="1">
                  <c:v>1885.4843710113107</c:v>
                </c:pt>
                <c:pt idx="2">
                  <c:v>1616.0343497914737</c:v>
                </c:pt>
                <c:pt idx="3">
                  <c:v>1713.1103602871899</c:v>
                </c:pt>
                <c:pt idx="4">
                  <c:v>1099.7452592148716</c:v>
                </c:pt>
                <c:pt idx="5">
                  <c:v>968.57685999428202</c:v>
                </c:pt>
                <c:pt idx="6">
                  <c:v>478.2526893805059</c:v>
                </c:pt>
                <c:pt idx="7">
                  <c:v>752.51421364377734</c:v>
                </c:pt>
                <c:pt idx="8">
                  <c:v>698.97657696374449</c:v>
                </c:pt>
                <c:pt idx="9">
                  <c:v>810.14476069314992</c:v>
                </c:pt>
                <c:pt idx="10">
                  <c:v>842.03845500924626</c:v>
                </c:pt>
                <c:pt idx="11">
                  <c:v>611.91056810861539</c:v>
                </c:pt>
                <c:pt idx="12">
                  <c:v>808.85179111361663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E-4D77-AB57-9BA4A8725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04943"/>
        <c:axId val="1638805359"/>
      </c:scatterChart>
      <c:valAx>
        <c:axId val="1638804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805359"/>
        <c:crosses val="autoZero"/>
        <c:crossBetween val="midCat"/>
      </c:valAx>
      <c:valAx>
        <c:axId val="163880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804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'Численность ИП'!$A$20</c:f>
              <c:strCache>
                <c:ptCount val="1"/>
                <c:pt idx="0">
                  <c:v>г. Москва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'Численность ИП'!$P$20:$AB$20</c:f>
              <c:numCache>
                <c:formatCode>General</c:formatCode>
                <c:ptCount val="13"/>
                <c:pt idx="0">
                  <c:v>697.07356658053288</c:v>
                </c:pt>
                <c:pt idx="1">
                  <c:v>691.39607931878606</c:v>
                </c:pt>
                <c:pt idx="2">
                  <c:v>870.77149856369147</c:v>
                </c:pt>
                <c:pt idx="3">
                  <c:v>876.66006332005759</c:v>
                </c:pt>
                <c:pt idx="4">
                  <c:v>966.49975487384677</c:v>
                </c:pt>
                <c:pt idx="5">
                  <c:v>948.33999096085915</c:v>
                </c:pt>
                <c:pt idx="6">
                  <c:v>914.91578386284698</c:v>
                </c:pt>
                <c:pt idx="7">
                  <c:v>1417.0085213787177</c:v>
                </c:pt>
                <c:pt idx="8">
                  <c:v>1707.2437274009717</c:v>
                </c:pt>
                <c:pt idx="9">
                  <c:v>2082.3473018157256</c:v>
                </c:pt>
                <c:pt idx="10">
                  <c:v>1981.2411219932644</c:v>
                </c:pt>
                <c:pt idx="11">
                  <c:v>2355.0056105638482</c:v>
                </c:pt>
                <c:pt idx="12">
                  <c:v>2209.225626679372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4-411F-867B-5343D0553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695951"/>
        <c:axId val="1638699279"/>
      </c:scatterChart>
      <c:valAx>
        <c:axId val="163869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699279"/>
        <c:crosses val="autoZero"/>
        <c:crossBetween val="midCat"/>
      </c:valAx>
      <c:valAx>
        <c:axId val="163869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695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'Численность ИП'!$A$11</c:f>
              <c:strCache>
                <c:ptCount val="1"/>
                <c:pt idx="0">
                  <c:v>Липецкая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'Численность ИП'!$P$11:$AB$11</c:f>
              <c:numCache>
                <c:formatCode>General</c:formatCode>
                <c:ptCount val="13"/>
                <c:pt idx="0">
                  <c:v>1909.0042987078334</c:v>
                </c:pt>
                <c:pt idx="1">
                  <c:v>1924.7697333808965</c:v>
                </c:pt>
                <c:pt idx="2">
                  <c:v>1951.2488456499793</c:v>
                </c:pt>
                <c:pt idx="3">
                  <c:v>1856.8521107169281</c:v>
                </c:pt>
                <c:pt idx="4">
                  <c:v>1933.0103739345186</c:v>
                </c:pt>
                <c:pt idx="5">
                  <c:v>1914.7427543897943</c:v>
                </c:pt>
                <c:pt idx="6">
                  <c:v>1809.1080304828349</c:v>
                </c:pt>
                <c:pt idx="7">
                  <c:v>1963.8336315915572</c:v>
                </c:pt>
                <c:pt idx="8">
                  <c:v>2050.2752748629696</c:v>
                </c:pt>
                <c:pt idx="9">
                  <c:v>2118.2650782221185</c:v>
                </c:pt>
                <c:pt idx="10">
                  <c:v>2152.4961461331545</c:v>
                </c:pt>
                <c:pt idx="11">
                  <c:v>1943.7629576168233</c:v>
                </c:pt>
                <c:pt idx="12">
                  <c:v>1956.1079643176556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3-4531-871F-C7D544EDA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087951"/>
        <c:axId val="1612136623"/>
      </c:scatterChart>
      <c:valAx>
        <c:axId val="161208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2136623"/>
        <c:crosses val="autoZero"/>
        <c:crossBetween val="midCat"/>
      </c:valAx>
      <c:valAx>
        <c:axId val="161213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2087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Преступность!$B$88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Преступность!$Q$88:$AC$88</c:f>
              <c:numCache>
                <c:formatCode>0.00</c:formatCode>
                <c:ptCount val="13"/>
                <c:pt idx="0">
                  <c:v>1840.2581660297117</c:v>
                </c:pt>
                <c:pt idx="1">
                  <c:v>1682.143065291667</c:v>
                </c:pt>
                <c:pt idx="2">
                  <c:v>1607.6398970093383</c:v>
                </c:pt>
                <c:pt idx="3">
                  <c:v>1537.3808085104145</c:v>
                </c:pt>
                <c:pt idx="4">
                  <c:v>1499.4652668067042</c:v>
                </c:pt>
                <c:pt idx="5">
                  <c:v>1631.405827844527</c:v>
                </c:pt>
                <c:pt idx="6">
                  <c:v>1472.6911604925356</c:v>
                </c:pt>
                <c:pt idx="7">
                  <c:v>1401.8267108013304</c:v>
                </c:pt>
                <c:pt idx="8">
                  <c:v>1356.3469325104802</c:v>
                </c:pt>
                <c:pt idx="9">
                  <c:v>1379.3082537481521</c:v>
                </c:pt>
                <c:pt idx="10">
                  <c:v>1395.7556668296215</c:v>
                </c:pt>
                <c:pt idx="11">
                  <c:v>1374.1567024736471</c:v>
                </c:pt>
                <c:pt idx="12">
                  <c:v>1340.566302640101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B7-4DCF-9586-B55627B1C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66064"/>
        <c:axId val="260260240"/>
      </c:scatterChart>
      <c:valAx>
        <c:axId val="26026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60240"/>
        <c:crosses val="autoZero"/>
        <c:crossBetween val="midCat"/>
      </c:valAx>
      <c:valAx>
        <c:axId val="26026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6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Преступность!$B$90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Преступность!$Q$90:$AC$90</c:f>
              <c:numCache>
                <c:formatCode>0.00</c:formatCode>
                <c:ptCount val="13"/>
                <c:pt idx="0">
                  <c:v>1702.6683030011861</c:v>
                </c:pt>
                <c:pt idx="1">
                  <c:v>1606.8371131729493</c:v>
                </c:pt>
                <c:pt idx="2">
                  <c:v>1501.6287606282915</c:v>
                </c:pt>
                <c:pt idx="3">
                  <c:v>1458.1667023397808</c:v>
                </c:pt>
                <c:pt idx="4">
                  <c:v>1473.5886504134282</c:v>
                </c:pt>
                <c:pt idx="5">
                  <c:v>1645.4846600294254</c:v>
                </c:pt>
                <c:pt idx="6">
                  <c:v>1431.5207103346363</c:v>
                </c:pt>
                <c:pt idx="7">
                  <c:v>1356.6614025220786</c:v>
                </c:pt>
                <c:pt idx="8">
                  <c:v>1318.8548347207502</c:v>
                </c:pt>
                <c:pt idx="9">
                  <c:v>1330.9836688492712</c:v>
                </c:pt>
                <c:pt idx="10">
                  <c:v>1451.5065775789901</c:v>
                </c:pt>
                <c:pt idx="11">
                  <c:v>1426.1236241977706</c:v>
                </c:pt>
                <c:pt idx="12">
                  <c:v>1419.2872408727421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49-4C44-BDF9-A4652E52C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79376"/>
        <c:axId val="260280624"/>
      </c:scatterChart>
      <c:valAx>
        <c:axId val="26027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80624"/>
        <c:crosses val="autoZero"/>
        <c:crossBetween val="midCat"/>
      </c:valAx>
      <c:valAx>
        <c:axId val="2602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7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Преступность!$B$91</c:f>
              <c:strCache>
                <c:ptCount val="1"/>
                <c:pt idx="0">
                  <c:v>Южный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Преступность!$Q$91:$AC$91</c:f>
              <c:numCache>
                <c:formatCode>0.00</c:formatCode>
                <c:ptCount val="13"/>
                <c:pt idx="0">
                  <c:v>1480.4434046350636</c:v>
                </c:pt>
                <c:pt idx="1">
                  <c:v>1396.7849328194486</c:v>
                </c:pt>
                <c:pt idx="2">
                  <c:v>1339.1775212000882</c:v>
                </c:pt>
                <c:pt idx="3">
                  <c:v>1271.3041310747262</c:v>
                </c:pt>
                <c:pt idx="4">
                  <c:v>1302.9028984934123</c:v>
                </c:pt>
                <c:pt idx="5">
                  <c:v>1439.7893812725486</c:v>
                </c:pt>
                <c:pt idx="6">
                  <c:v>1334.7499113165022</c:v>
                </c:pt>
                <c:pt idx="7">
                  <c:v>1300.2615430155663</c:v>
                </c:pt>
                <c:pt idx="8">
                  <c:v>1270.0355497844414</c:v>
                </c:pt>
                <c:pt idx="9">
                  <c:v>1333.248928316508</c:v>
                </c:pt>
                <c:pt idx="10">
                  <c:v>1352.3742394662809</c:v>
                </c:pt>
                <c:pt idx="11">
                  <c:v>1353.2727051898958</c:v>
                </c:pt>
                <c:pt idx="12">
                  <c:v>1304.5283585353779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DF-41A1-B824-F416F0DCA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53584"/>
        <c:axId val="260254416"/>
      </c:scatterChart>
      <c:valAx>
        <c:axId val="26025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54416"/>
        <c:crosses val="autoZero"/>
        <c:crossBetween val="midCat"/>
      </c:valAx>
      <c:valAx>
        <c:axId val="2602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5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Преступность!$B$92</c:f>
              <c:strCache>
                <c:ptCount val="1"/>
                <c:pt idx="0">
                  <c:v>Северо-Кавказский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Преступность!$Q$92:$AC$92</c:f>
              <c:numCache>
                <c:formatCode>0.00</c:formatCode>
                <c:ptCount val="13"/>
                <c:pt idx="0">
                  <c:v>777.40673774500965</c:v>
                </c:pt>
                <c:pt idx="1">
                  <c:v>763.8515842266645</c:v>
                </c:pt>
                <c:pt idx="2">
                  <c:v>774.29119540082286</c:v>
                </c:pt>
                <c:pt idx="3">
                  <c:v>747.92309215421972</c:v>
                </c:pt>
                <c:pt idx="4">
                  <c:v>724.1366233175213</c:v>
                </c:pt>
                <c:pt idx="5">
                  <c:v>784.11340759715461</c:v>
                </c:pt>
                <c:pt idx="6">
                  <c:v>758.03697714326404</c:v>
                </c:pt>
                <c:pt idx="7">
                  <c:v>712.47624271336906</c:v>
                </c:pt>
                <c:pt idx="8">
                  <c:v>710.88054439999382</c:v>
                </c:pt>
                <c:pt idx="9">
                  <c:v>762.68524769717988</c:v>
                </c:pt>
                <c:pt idx="10">
                  <c:v>749.1418585187007</c:v>
                </c:pt>
                <c:pt idx="11">
                  <c:v>742.76335416283064</c:v>
                </c:pt>
                <c:pt idx="12">
                  <c:v>711.40920101794757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B-47CA-9392-A8A65795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3712"/>
        <c:axId val="257193696"/>
      </c:scatterChart>
      <c:valAx>
        <c:axId val="25718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193696"/>
        <c:crosses val="autoZero"/>
        <c:crossBetween val="midCat"/>
      </c:valAx>
      <c:valAx>
        <c:axId val="2571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18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Преступность!$B$93</c:f>
              <c:strCache>
                <c:ptCount val="1"/>
                <c:pt idx="0">
                  <c:v>Приволжский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Преступность!$Q$93:$AC$93</c:f>
              <c:numCache>
                <c:formatCode>0.00</c:formatCode>
                <c:ptCount val="13"/>
                <c:pt idx="0">
                  <c:v>1850.0409183139243</c:v>
                </c:pt>
                <c:pt idx="1">
                  <c:v>1643.1023451853814</c:v>
                </c:pt>
                <c:pt idx="2">
                  <c:v>1567.1094811951295</c:v>
                </c:pt>
                <c:pt idx="3">
                  <c:v>1402.5256141420411</c:v>
                </c:pt>
                <c:pt idx="4">
                  <c:v>1351.8789881691623</c:v>
                </c:pt>
                <c:pt idx="5">
                  <c:v>1519.4911038716975</c:v>
                </c:pt>
                <c:pt idx="6">
                  <c:v>1366.7965273707136</c:v>
                </c:pt>
                <c:pt idx="7">
                  <c:v>1325.1734940292438</c:v>
                </c:pt>
                <c:pt idx="8">
                  <c:v>1290.9792801169626</c:v>
                </c:pt>
                <c:pt idx="9">
                  <c:v>1328.8359580632127</c:v>
                </c:pt>
                <c:pt idx="10">
                  <c:v>1358.1258328905244</c:v>
                </c:pt>
                <c:pt idx="11">
                  <c:v>1324.8843669280539</c:v>
                </c:pt>
                <c:pt idx="12">
                  <c:v>1315.2657438962983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D-475E-95A8-0DE4A7DB4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49008"/>
        <c:axId val="260252752"/>
      </c:scatterChart>
      <c:valAx>
        <c:axId val="26024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52752"/>
        <c:crosses val="autoZero"/>
        <c:crossBetween val="midCat"/>
      </c:valAx>
      <c:valAx>
        <c:axId val="26025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4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Преступность!$B$3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Преступность!$Q$3:$AC$3</c:f>
              <c:numCache>
                <c:formatCode>0.00</c:formatCode>
                <c:ptCount val="13"/>
                <c:pt idx="0">
                  <c:v>1099.2991820853788</c:v>
                </c:pt>
                <c:pt idx="1">
                  <c:v>1036.0360653963955</c:v>
                </c:pt>
                <c:pt idx="2">
                  <c:v>967.67756733867213</c:v>
                </c:pt>
                <c:pt idx="3">
                  <c:v>967.88037439402126</c:v>
                </c:pt>
                <c:pt idx="4">
                  <c:v>924.69576758933567</c:v>
                </c:pt>
                <c:pt idx="5">
                  <c:v>1019.4720978259396</c:v>
                </c:pt>
                <c:pt idx="6">
                  <c:v>883.98324202384788</c:v>
                </c:pt>
                <c:pt idx="7">
                  <c:v>821.4674771331147</c:v>
                </c:pt>
                <c:pt idx="8">
                  <c:v>849.96774603896176</c:v>
                </c:pt>
                <c:pt idx="9">
                  <c:v>917.46733803359086</c:v>
                </c:pt>
                <c:pt idx="10">
                  <c:v>928.09691917900852</c:v>
                </c:pt>
                <c:pt idx="11">
                  <c:v>915.4698591945272</c:v>
                </c:pt>
                <c:pt idx="12">
                  <c:v>956.27913806394781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E8-4638-BB5D-5F5C11809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772912"/>
        <c:axId val="996772496"/>
      </c:scatterChart>
      <c:valAx>
        <c:axId val="996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772496"/>
        <c:crosses val="autoZero"/>
        <c:crossBetween val="midCat"/>
      </c:valAx>
      <c:valAx>
        <c:axId val="996772496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77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Преступность!$B$20</c:f>
              <c:strCache>
                <c:ptCount val="1"/>
                <c:pt idx="0">
                  <c:v>г. Москва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Преступность!$Q$20:$AC$20</c:f>
              <c:numCache>
                <c:formatCode>0.00</c:formatCode>
                <c:ptCount val="13"/>
                <c:pt idx="0">
                  <c:v>1622.0291858985863</c:v>
                </c:pt>
                <c:pt idx="1">
                  <c:v>1469.3478391672238</c:v>
                </c:pt>
                <c:pt idx="2">
                  <c:v>1512.3276857660967</c:v>
                </c:pt>
                <c:pt idx="3">
                  <c:v>1452.9355250831272</c:v>
                </c:pt>
                <c:pt idx="4">
                  <c:v>1504.7651898810213</c:v>
                </c:pt>
                <c:pt idx="5">
                  <c:v>1591.9864062386227</c:v>
                </c:pt>
                <c:pt idx="6">
                  <c:v>1407.4661311920825</c:v>
                </c:pt>
                <c:pt idx="7">
                  <c:v>1126.1562802817134</c:v>
                </c:pt>
                <c:pt idx="8">
                  <c:v>1118.8871983659099</c:v>
                </c:pt>
                <c:pt idx="9">
                  <c:v>1123.4649033157241</c:v>
                </c:pt>
                <c:pt idx="10">
                  <c:v>1157.0540237230853</c:v>
                </c:pt>
                <c:pt idx="11">
                  <c:v>1135.3188681480442</c:v>
                </c:pt>
                <c:pt idx="12">
                  <c:v>1058.0680907935443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D3-4909-93E2-814D24F45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16784"/>
        <c:axId val="998921360"/>
      </c:scatterChart>
      <c:valAx>
        <c:axId val="99891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21360"/>
        <c:crosses val="autoZero"/>
        <c:crossBetween val="midCat"/>
      </c:valAx>
      <c:valAx>
        <c:axId val="998921360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1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Преступность!$B$30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Преступность!$Q$30:$AC$30</c:f>
              <c:numCache>
                <c:formatCode>0.00</c:formatCode>
                <c:ptCount val="13"/>
                <c:pt idx="0">
                  <c:v>1322.8383091672674</c:v>
                </c:pt>
                <c:pt idx="1">
                  <c:v>1204.1132042609829</c:v>
                </c:pt>
                <c:pt idx="2">
                  <c:v>1130.9040640130293</c:v>
                </c:pt>
                <c:pt idx="3">
                  <c:v>1084.8487127190294</c:v>
                </c:pt>
                <c:pt idx="4">
                  <c:v>1093.8592154389075</c:v>
                </c:pt>
                <c:pt idx="5">
                  <c:v>1084.3417442773518</c:v>
                </c:pt>
                <c:pt idx="6">
                  <c:v>996.47215622557633</c:v>
                </c:pt>
                <c:pt idx="7">
                  <c:v>980.63537603843838</c:v>
                </c:pt>
                <c:pt idx="8">
                  <c:v>957.91436223246592</c:v>
                </c:pt>
                <c:pt idx="9">
                  <c:v>902.00718719445467</c:v>
                </c:pt>
                <c:pt idx="10">
                  <c:v>1137.2044421254402</c:v>
                </c:pt>
                <c:pt idx="11">
                  <c:v>1166.2499474997037</c:v>
                </c:pt>
                <c:pt idx="12">
                  <c:v>1123.6835249233582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C-444D-9BFE-704B10A11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988864"/>
        <c:axId val="1031990112"/>
      </c:scatterChart>
      <c:valAx>
        <c:axId val="103198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1990112"/>
        <c:crosses val="autoZero"/>
        <c:crossBetween val="midCat"/>
      </c:valAx>
      <c:valAx>
        <c:axId val="1031990112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198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'Число реализованных турпакетов '!$B$86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'Число реализованных турпакетов '!$Q$86:$AC$86</c:f>
              <c:numCache>
                <c:formatCode>General</c:formatCode>
                <c:ptCount val="13"/>
                <c:pt idx="0">
                  <c:v>3050.7722996910284</c:v>
                </c:pt>
                <c:pt idx="1">
                  <c:v>3096.6220499942547</c:v>
                </c:pt>
                <c:pt idx="2">
                  <c:v>3325.9684078796795</c:v>
                </c:pt>
                <c:pt idx="3">
                  <c:v>3751.7530068830442</c:v>
                </c:pt>
                <c:pt idx="4">
                  <c:v>3000.9340846560758</c:v>
                </c:pt>
                <c:pt idx="5">
                  <c:v>2748.4884686999744</c:v>
                </c:pt>
                <c:pt idx="6">
                  <c:v>2285.0189113596748</c:v>
                </c:pt>
                <c:pt idx="7">
                  <c:v>2989.3334419123262</c:v>
                </c:pt>
                <c:pt idx="8">
                  <c:v>3123.0327879598644</c:v>
                </c:pt>
                <c:pt idx="9">
                  <c:v>3636.0954890671737</c:v>
                </c:pt>
                <c:pt idx="10">
                  <c:v>2133.9192979796649</c:v>
                </c:pt>
                <c:pt idx="11">
                  <c:v>3298.3321703345418</c:v>
                </c:pt>
                <c:pt idx="12">
                  <c:v>3598.2784516648858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E2-439E-9CC5-38A5AA467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16976"/>
        <c:axId val="260219472"/>
      </c:scatterChart>
      <c:valAx>
        <c:axId val="26021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19472"/>
        <c:crosses val="autoZero"/>
        <c:crossBetween val="midCat"/>
      </c:valAx>
      <c:valAx>
        <c:axId val="2602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16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'Число реализованных турпакетов '!$B$87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'Число реализованных турпакетов '!$Q$87:$AC$87</c:f>
              <c:numCache>
                <c:formatCode>General</c:formatCode>
                <c:ptCount val="13"/>
                <c:pt idx="0">
                  <c:v>4300.2517798317058</c:v>
                </c:pt>
                <c:pt idx="1">
                  <c:v>3617.7369934448443</c:v>
                </c:pt>
                <c:pt idx="2">
                  <c:v>3939.9884895097575</c:v>
                </c:pt>
                <c:pt idx="3">
                  <c:v>4160.5476462419001</c:v>
                </c:pt>
                <c:pt idx="4">
                  <c:v>3855.7051187691836</c:v>
                </c:pt>
                <c:pt idx="5">
                  <c:v>3703.6351867160465</c:v>
                </c:pt>
                <c:pt idx="6">
                  <c:v>2367.7201620657384</c:v>
                </c:pt>
                <c:pt idx="7">
                  <c:v>3829.3732290405487</c:v>
                </c:pt>
                <c:pt idx="8">
                  <c:v>3874.7521396509055</c:v>
                </c:pt>
                <c:pt idx="9">
                  <c:v>5654.5650746348119</c:v>
                </c:pt>
                <c:pt idx="10">
                  <c:v>4749.0487200810894</c:v>
                </c:pt>
                <c:pt idx="11">
                  <c:v>6630.8852387379757</c:v>
                </c:pt>
                <c:pt idx="12">
                  <c:v>6916.2731643861125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4F-4843-8DD7-EF529795A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98096"/>
        <c:axId val="260303088"/>
      </c:scatterChart>
      <c:valAx>
        <c:axId val="26029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303088"/>
        <c:crosses val="autoZero"/>
        <c:crossBetween val="midCat"/>
      </c:valAx>
      <c:valAx>
        <c:axId val="26030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9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'Число реализованных турпакетов '!$B$88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'Число реализованных турпакетов '!$Q$88:$AC$88</c:f>
              <c:numCache>
                <c:formatCode>General</c:formatCode>
                <c:ptCount val="13"/>
                <c:pt idx="0">
                  <c:v>4006.1673231615491</c:v>
                </c:pt>
                <c:pt idx="1">
                  <c:v>4591.3307172326577</c:v>
                </c:pt>
                <c:pt idx="2">
                  <c:v>5773.5677922666882</c:v>
                </c:pt>
                <c:pt idx="3">
                  <c:v>7479.2602328842631</c:v>
                </c:pt>
                <c:pt idx="4">
                  <c:v>3593.0050317220089</c:v>
                </c:pt>
                <c:pt idx="5">
                  <c:v>3330.7855473016275</c:v>
                </c:pt>
                <c:pt idx="6">
                  <c:v>4557.445385011295</c:v>
                </c:pt>
                <c:pt idx="7">
                  <c:v>4657.3389433144121</c:v>
                </c:pt>
                <c:pt idx="8">
                  <c:v>5426.1924674744814</c:v>
                </c:pt>
                <c:pt idx="9">
                  <c:v>6037.7772647138008</c:v>
                </c:pt>
                <c:pt idx="10">
                  <c:v>2167.2218889360647</c:v>
                </c:pt>
                <c:pt idx="11">
                  <c:v>4120.0763077923848</c:v>
                </c:pt>
                <c:pt idx="12">
                  <c:v>4300.9762473385535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4B-47E5-A044-D121DEA23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856"/>
        <c:axId val="10200688"/>
      </c:scatterChart>
      <c:valAx>
        <c:axId val="1019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00688"/>
        <c:crosses val="autoZero"/>
        <c:crossBetween val="midCat"/>
      </c:valAx>
      <c:valAx>
        <c:axId val="102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9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'Число реализованных турпакетов '!$B$89</c:f>
              <c:strCache>
                <c:ptCount val="1"/>
                <c:pt idx="0">
                  <c:v>Южный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'Число реализованных турпакетов '!$Q$89:$AC$89</c:f>
              <c:numCache>
                <c:formatCode>General</c:formatCode>
                <c:ptCount val="13"/>
                <c:pt idx="0">
                  <c:v>1764.2614108503863</c:v>
                </c:pt>
                <c:pt idx="1">
                  <c:v>1985.3610951026931</c:v>
                </c:pt>
                <c:pt idx="2">
                  <c:v>1933.1210686076361</c:v>
                </c:pt>
                <c:pt idx="3">
                  <c:v>2494.4487802169001</c:v>
                </c:pt>
                <c:pt idx="4">
                  <c:v>2401.1840515177114</c:v>
                </c:pt>
                <c:pt idx="5">
                  <c:v>2540.7074797257656</c:v>
                </c:pt>
                <c:pt idx="6">
                  <c:v>2064.2932643290242</c:v>
                </c:pt>
                <c:pt idx="7">
                  <c:v>2121.1056421433204</c:v>
                </c:pt>
                <c:pt idx="8">
                  <c:v>2651.311228504564</c:v>
                </c:pt>
                <c:pt idx="9">
                  <c:v>2783.5976670437149</c:v>
                </c:pt>
                <c:pt idx="10">
                  <c:v>1369.1822516617715</c:v>
                </c:pt>
                <c:pt idx="11">
                  <c:v>2689.2900912605883</c:v>
                </c:pt>
                <c:pt idx="12">
                  <c:v>2712.7609572300644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7-49CD-8AEB-A33C9CD79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33376"/>
        <c:axId val="2033935040"/>
      </c:scatterChart>
      <c:valAx>
        <c:axId val="203393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35040"/>
        <c:crosses val="autoZero"/>
        <c:crossBetween val="midCat"/>
      </c:valAx>
      <c:valAx>
        <c:axId val="20339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3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'Число реализованных турпакетов '!$B$90</c:f>
              <c:strCache>
                <c:ptCount val="1"/>
                <c:pt idx="0">
                  <c:v>Северо-Кавказский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'Число реализованных турпакетов '!$Q$90:$AC$90</c:f>
              <c:numCache>
                <c:formatCode>General</c:formatCode>
                <c:ptCount val="13"/>
                <c:pt idx="0">
                  <c:v>293.37669595431561</c:v>
                </c:pt>
                <c:pt idx="1">
                  <c:v>550.8571488938012</c:v>
                </c:pt>
                <c:pt idx="2">
                  <c:v>661.72223469719393</c:v>
                </c:pt>
                <c:pt idx="3">
                  <c:v>781.6278257247825</c:v>
                </c:pt>
                <c:pt idx="4">
                  <c:v>864.22607151595935</c:v>
                </c:pt>
                <c:pt idx="5">
                  <c:v>704.59663506982804</c:v>
                </c:pt>
                <c:pt idx="6">
                  <c:v>541.1574527495244</c:v>
                </c:pt>
                <c:pt idx="7">
                  <c:v>830.48075819227779</c:v>
                </c:pt>
                <c:pt idx="8">
                  <c:v>845.42444099682348</c:v>
                </c:pt>
                <c:pt idx="9">
                  <c:v>854.16060324638011</c:v>
                </c:pt>
                <c:pt idx="10">
                  <c:v>369.35941149350236</c:v>
                </c:pt>
                <c:pt idx="11">
                  <c:v>752.7009257769588</c:v>
                </c:pt>
                <c:pt idx="12">
                  <c:v>1028.6443970686314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6-41F9-A93F-3F724E313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584"/>
        <c:axId val="1880000"/>
      </c:scatterChart>
      <c:valAx>
        <c:axId val="187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0000"/>
        <c:crosses val="autoZero"/>
        <c:crossBetween val="midCat"/>
      </c:valAx>
      <c:valAx>
        <c:axId val="18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'Число реализованных турпакетов '!$B$91</c:f>
              <c:strCache>
                <c:ptCount val="1"/>
                <c:pt idx="0">
                  <c:v>Приволжский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'Число реализованных турпакетов '!$Q$91:$AC$91</c:f>
              <c:numCache>
                <c:formatCode>General</c:formatCode>
                <c:ptCount val="13"/>
                <c:pt idx="0">
                  <c:v>1665.8876281117018</c:v>
                </c:pt>
                <c:pt idx="1">
                  <c:v>1857.9814823718659</c:v>
                </c:pt>
                <c:pt idx="2">
                  <c:v>2003.2924434113804</c:v>
                </c:pt>
                <c:pt idx="3">
                  <c:v>2127.6176012294859</c:v>
                </c:pt>
                <c:pt idx="4">
                  <c:v>2048.1752989178945</c:v>
                </c:pt>
                <c:pt idx="5">
                  <c:v>1962.2660012291144</c:v>
                </c:pt>
                <c:pt idx="6">
                  <c:v>1690.221405019958</c:v>
                </c:pt>
                <c:pt idx="7">
                  <c:v>1957.509783408954</c:v>
                </c:pt>
                <c:pt idx="8">
                  <c:v>2144.1940493018756</c:v>
                </c:pt>
                <c:pt idx="9">
                  <c:v>2144.7665170949608</c:v>
                </c:pt>
                <c:pt idx="10">
                  <c:v>1088.2697313553756</c:v>
                </c:pt>
                <c:pt idx="11">
                  <c:v>1765.3774943498317</c:v>
                </c:pt>
                <c:pt idx="12">
                  <c:v>2112.7215748744024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B-4561-92BC-2A3AE3598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59408"/>
        <c:axId val="154261072"/>
      </c:scatterChart>
      <c:valAx>
        <c:axId val="15425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261072"/>
        <c:crosses val="autoZero"/>
        <c:crossBetween val="midCat"/>
      </c:valAx>
      <c:valAx>
        <c:axId val="15426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25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'Число реализованных турпакетов '!$B$3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'Число реализованных турпакетов '!$Q$3:$AC$3</c:f>
              <c:numCache>
                <c:formatCode>General</c:formatCode>
                <c:ptCount val="13"/>
                <c:pt idx="0">
                  <c:v>893.23769782914189</c:v>
                </c:pt>
                <c:pt idx="1">
                  <c:v>857.18215137011623</c:v>
                </c:pt>
                <c:pt idx="2">
                  <c:v>993.15645008966351</c:v>
                </c:pt>
                <c:pt idx="3">
                  <c:v>972.02935925411612</c:v>
                </c:pt>
                <c:pt idx="4">
                  <c:v>1024.5649803172271</c:v>
                </c:pt>
                <c:pt idx="5">
                  <c:v>919.66815511830907</c:v>
                </c:pt>
                <c:pt idx="6">
                  <c:v>732.25910409281335</c:v>
                </c:pt>
                <c:pt idx="7">
                  <c:v>834.2948490688874</c:v>
                </c:pt>
                <c:pt idx="8">
                  <c:v>912.92592824575252</c:v>
                </c:pt>
                <c:pt idx="9">
                  <c:v>1333.4762872961292</c:v>
                </c:pt>
                <c:pt idx="10">
                  <c:v>627.36012373762708</c:v>
                </c:pt>
                <c:pt idx="11">
                  <c:v>969.74595662597915</c:v>
                </c:pt>
                <c:pt idx="12">
                  <c:v>997.8393912537299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79-443A-8C36-EAD3F8DEF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792464"/>
        <c:axId val="996779152"/>
      </c:scatterChart>
      <c:valAx>
        <c:axId val="99679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779152"/>
        <c:crosses val="autoZero"/>
        <c:crossBetween val="midCat"/>
      </c:valAx>
      <c:valAx>
        <c:axId val="996779152"/>
        <c:scaling>
          <c:orientation val="minMax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79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'Число реализованных турпакетов '!$B$20</c:f>
              <c:strCache>
                <c:ptCount val="1"/>
                <c:pt idx="0">
                  <c:v>г. Москва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'Число реализованных турпакетов '!$Q$20:$AC$20</c:f>
              <c:numCache>
                <c:formatCode>General</c:formatCode>
                <c:ptCount val="13"/>
                <c:pt idx="0">
                  <c:v>11756.328571387441</c:v>
                </c:pt>
                <c:pt idx="1">
                  <c:v>9199.8414781963547</c:v>
                </c:pt>
                <c:pt idx="2">
                  <c:v>10208.706926266139</c:v>
                </c:pt>
                <c:pt idx="3">
                  <c:v>10409.557773387725</c:v>
                </c:pt>
                <c:pt idx="4">
                  <c:v>9274.1616298823847</c:v>
                </c:pt>
                <c:pt idx="5">
                  <c:v>8974.873410584154</c:v>
                </c:pt>
                <c:pt idx="6">
                  <c:v>4930.9633564932565</c:v>
                </c:pt>
                <c:pt idx="7">
                  <c:v>9311.888569562776</c:v>
                </c:pt>
                <c:pt idx="8">
                  <c:v>9084.599454193989</c:v>
                </c:pt>
                <c:pt idx="9">
                  <c:v>14199.846457714313</c:v>
                </c:pt>
                <c:pt idx="10">
                  <c:v>13192.092726007406</c:v>
                </c:pt>
                <c:pt idx="11">
                  <c:v>17883.763225708797</c:v>
                </c:pt>
                <c:pt idx="12">
                  <c:v>18525.900883568789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A5-49F4-BE66-0FAE3E614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50896"/>
        <c:axId val="998956304"/>
      </c:scatterChart>
      <c:valAx>
        <c:axId val="99895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56304"/>
        <c:crosses val="autoZero"/>
        <c:crossBetween val="midCat"/>
      </c:valAx>
      <c:valAx>
        <c:axId val="99895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895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'Число реализованных турпакетов '!$B$30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'Число реализованных турпакетов '!$Q$30:$AC$30</c:f>
              <c:numCache>
                <c:formatCode>General</c:formatCode>
                <c:ptCount val="13"/>
                <c:pt idx="0">
                  <c:v>7471.9300163664502</c:v>
                </c:pt>
                <c:pt idx="1">
                  <c:v>8551.1159432439999</c:v>
                </c:pt>
                <c:pt idx="2">
                  <c:v>10683.646023962205</c:v>
                </c:pt>
                <c:pt idx="3">
                  <c:v>15417.292736513651</c:v>
                </c:pt>
                <c:pt idx="4">
                  <c:v>4984.4085879853137</c:v>
                </c:pt>
                <c:pt idx="5">
                  <c:v>4974.8785203189291</c:v>
                </c:pt>
                <c:pt idx="6">
                  <c:v>9121.1721258085363</c:v>
                </c:pt>
                <c:pt idx="7">
                  <c:v>8550.1932851172241</c:v>
                </c:pt>
                <c:pt idx="8">
                  <c:v>9667.4274839080826</c:v>
                </c:pt>
                <c:pt idx="9">
                  <c:v>11123.568139875202</c:v>
                </c:pt>
                <c:pt idx="10">
                  <c:v>3644.0475344742167</c:v>
                </c:pt>
                <c:pt idx="11">
                  <c:v>7278.7154320393411</c:v>
                </c:pt>
                <c:pt idx="12">
                  <c:v>7387.2854649731089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7B-4098-8AB5-9B71D4096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651456"/>
        <c:axId val="907661856"/>
      </c:scatterChart>
      <c:valAx>
        <c:axId val="90765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661856"/>
        <c:crosses val="autoZero"/>
        <c:crossBetween val="midCat"/>
      </c:valAx>
      <c:valAx>
        <c:axId val="90766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65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'Розничная торовля'!$A$86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'Розничная торовля'!$B$86:$N$86</c:f>
              <c:numCache>
                <c:formatCode>General</c:formatCode>
                <c:ptCount val="13"/>
                <c:pt idx="0">
                  <c:v>115590.53898611649</c:v>
                </c:pt>
                <c:pt idx="1">
                  <c:v>133633.29015789408</c:v>
                </c:pt>
                <c:pt idx="2">
                  <c:v>149401.32039334919</c:v>
                </c:pt>
                <c:pt idx="3">
                  <c:v>165050.58516485558</c:v>
                </c:pt>
                <c:pt idx="4">
                  <c:v>180410.20404233638</c:v>
                </c:pt>
                <c:pt idx="5">
                  <c:v>188016.83939194324</c:v>
                </c:pt>
                <c:pt idx="6">
                  <c:v>192541.1506827214</c:v>
                </c:pt>
                <c:pt idx="7">
                  <c:v>202567.75493612365</c:v>
                </c:pt>
                <c:pt idx="8">
                  <c:v>215073.54173338896</c:v>
                </c:pt>
                <c:pt idx="9">
                  <c:v>229103.54880744274</c:v>
                </c:pt>
                <c:pt idx="10">
                  <c:v>231282.98349547829</c:v>
                </c:pt>
                <c:pt idx="11">
                  <c:v>270607.80932984455</c:v>
                </c:pt>
                <c:pt idx="12">
                  <c:v>290204.68723233376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65-4203-B284-964E8BCF2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7824"/>
        <c:axId val="154214480"/>
      </c:scatterChart>
      <c:valAx>
        <c:axId val="15420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214480"/>
        <c:crosses val="autoZero"/>
        <c:crossBetween val="midCat"/>
      </c:valAx>
      <c:valAx>
        <c:axId val="15421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20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'Розничная торовля'!$A$87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'Розничная торовля'!$B$87:$N$87</c:f>
              <c:numCache>
                <c:formatCode>General</c:formatCode>
                <c:ptCount val="13"/>
                <c:pt idx="0">
                  <c:v>147032.40431622718</c:v>
                </c:pt>
                <c:pt idx="1">
                  <c:v>171319.73716818384</c:v>
                </c:pt>
                <c:pt idx="2">
                  <c:v>188757.07944362165</c:v>
                </c:pt>
                <c:pt idx="3">
                  <c:v>207394.38918709286</c:v>
                </c:pt>
                <c:pt idx="4">
                  <c:v>231873.3227114272</c:v>
                </c:pt>
                <c:pt idx="5">
                  <c:v>237737.09929914496</c:v>
                </c:pt>
                <c:pt idx="6">
                  <c:v>243426.25766307133</c:v>
                </c:pt>
                <c:pt idx="7">
                  <c:v>258278.32851228738</c:v>
                </c:pt>
                <c:pt idx="8">
                  <c:v>277011.11528617196</c:v>
                </c:pt>
                <c:pt idx="9">
                  <c:v>296367.99977221631</c:v>
                </c:pt>
                <c:pt idx="10">
                  <c:v>301191.72112592013</c:v>
                </c:pt>
                <c:pt idx="11">
                  <c:v>354141.17426044622</c:v>
                </c:pt>
                <c:pt idx="12">
                  <c:v>354412.48515240353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6B-4E83-9D49-ABC7F4BEC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38608"/>
        <c:axId val="154218640"/>
      </c:scatterChart>
      <c:valAx>
        <c:axId val="15423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218640"/>
        <c:crosses val="autoZero"/>
        <c:crossBetween val="midCat"/>
      </c:valAx>
      <c:valAx>
        <c:axId val="15421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23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'Розничная торовля'!$A$88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'Розничная торовля'!$B$88:$N$88</c:f>
              <c:numCache>
                <c:formatCode>General</c:formatCode>
                <c:ptCount val="13"/>
                <c:pt idx="0">
                  <c:v>113456.26358843049</c:v>
                </c:pt>
                <c:pt idx="1">
                  <c:v>127789.21510456207</c:v>
                </c:pt>
                <c:pt idx="2">
                  <c:v>143732.29592131925</c:v>
                </c:pt>
                <c:pt idx="3">
                  <c:v>156056.00472992787</c:v>
                </c:pt>
                <c:pt idx="4">
                  <c:v>172437.5523934231</c:v>
                </c:pt>
                <c:pt idx="5">
                  <c:v>187811.37477547408</c:v>
                </c:pt>
                <c:pt idx="6">
                  <c:v>197631.71583155467</c:v>
                </c:pt>
                <c:pt idx="7">
                  <c:v>209898.84426270475</c:v>
                </c:pt>
                <c:pt idx="8">
                  <c:v>222891.48782516478</c:v>
                </c:pt>
                <c:pt idx="9">
                  <c:v>236244.24242888208</c:v>
                </c:pt>
                <c:pt idx="10">
                  <c:v>244858.81511327624</c:v>
                </c:pt>
                <c:pt idx="11">
                  <c:v>292488.26672156493</c:v>
                </c:pt>
                <c:pt idx="12">
                  <c:v>316820.41756431595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C3-4589-A933-04F5A8F34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39024"/>
        <c:axId val="154228624"/>
      </c:scatterChart>
      <c:valAx>
        <c:axId val="15423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228624"/>
        <c:crosses val="autoZero"/>
        <c:crossBetween val="midCat"/>
      </c:valAx>
      <c:valAx>
        <c:axId val="1542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23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'Розничная торовля'!$A$89</c:f>
              <c:strCache>
                <c:ptCount val="1"/>
                <c:pt idx="0">
                  <c:v>Южный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'Розничная торовля'!$B$89:$N$89</c:f>
              <c:numCache>
                <c:formatCode>General</c:formatCode>
                <c:ptCount val="13"/>
                <c:pt idx="0">
                  <c:v>107030.04698272279</c:v>
                </c:pt>
                <c:pt idx="1">
                  <c:v>122762.13856309596</c:v>
                </c:pt>
                <c:pt idx="2">
                  <c:v>138131.02319388377</c:v>
                </c:pt>
                <c:pt idx="3">
                  <c:v>153159.78077677541</c:v>
                </c:pt>
                <c:pt idx="4">
                  <c:v>171997.11295550846</c:v>
                </c:pt>
                <c:pt idx="5">
                  <c:v>185237.62204257719</c:v>
                </c:pt>
                <c:pt idx="6">
                  <c:v>182610.46652489909</c:v>
                </c:pt>
                <c:pt idx="7">
                  <c:v>189852.39871482807</c:v>
                </c:pt>
                <c:pt idx="8">
                  <c:v>200035.20749776828</c:v>
                </c:pt>
                <c:pt idx="9">
                  <c:v>212894.13806550624</c:v>
                </c:pt>
                <c:pt idx="10">
                  <c:v>214521.78868328495</c:v>
                </c:pt>
                <c:pt idx="11">
                  <c:v>263475.48374588438</c:v>
                </c:pt>
                <c:pt idx="12">
                  <c:v>288017.97564143396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6-4F75-A65B-EBCF7974B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84784"/>
        <c:axId val="260271888"/>
      </c:scatterChart>
      <c:valAx>
        <c:axId val="26028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71888"/>
        <c:crosses val="autoZero"/>
        <c:crossBetween val="midCat"/>
      </c:valAx>
      <c:valAx>
        <c:axId val="2602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8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'Розничная торовля'!$AB$3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'Розничная торовля'!$AC$3:$AO$3</c:f>
              <c:numCache>
                <c:formatCode>General</c:formatCode>
                <c:ptCount val="13"/>
                <c:pt idx="0">
                  <c:v>93535.073857735988</c:v>
                </c:pt>
                <c:pt idx="1">
                  <c:v>102893.27676429336</c:v>
                </c:pt>
                <c:pt idx="2">
                  <c:v>115888.64941281655</c:v>
                </c:pt>
                <c:pt idx="3">
                  <c:v>121751.85733205834</c:v>
                </c:pt>
                <c:pt idx="4">
                  <c:v>124653.07849241195</c:v>
                </c:pt>
                <c:pt idx="5">
                  <c:v>121478.3198294844</c:v>
                </c:pt>
                <c:pt idx="6">
                  <c:v>125795.5006886309</c:v>
                </c:pt>
                <c:pt idx="7">
                  <c:v>130834.0575248165</c:v>
                </c:pt>
                <c:pt idx="8">
                  <c:v>133867.36236697558</c:v>
                </c:pt>
                <c:pt idx="9">
                  <c:v>138406.9307646339</c:v>
                </c:pt>
                <c:pt idx="10">
                  <c:v>135559.99424409855</c:v>
                </c:pt>
                <c:pt idx="11">
                  <c:v>135785.70350563718</c:v>
                </c:pt>
                <c:pt idx="12">
                  <c:v>132845.12479703352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F0-46AD-A29D-D233D49E7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835312"/>
        <c:axId val="996839056"/>
      </c:scatterChart>
      <c:valAx>
        <c:axId val="99683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839056"/>
        <c:crosses val="autoZero"/>
        <c:crossBetween val="midCat"/>
      </c:valAx>
      <c:valAx>
        <c:axId val="996839056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83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'Розничная торовля'!$AB$20</c:f>
              <c:strCache>
                <c:ptCount val="1"/>
                <c:pt idx="0">
                  <c:v>г. Москва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'Розничная торовля'!$AC$20:$AO$20</c:f>
              <c:numCache>
                <c:formatCode>General</c:formatCode>
                <c:ptCount val="13"/>
                <c:pt idx="0">
                  <c:v>251484.00781703755</c:v>
                </c:pt>
                <c:pt idx="1">
                  <c:v>264246.85038669594</c:v>
                </c:pt>
                <c:pt idx="2">
                  <c:v>267598.09963407379</c:v>
                </c:pt>
                <c:pt idx="3">
                  <c:v>275162.36186274025</c:v>
                </c:pt>
                <c:pt idx="4">
                  <c:v>269771.08879498782</c:v>
                </c:pt>
                <c:pt idx="5">
                  <c:v>227480.20774126524</c:v>
                </c:pt>
                <c:pt idx="6">
                  <c:v>211306.38349703699</c:v>
                </c:pt>
                <c:pt idx="7">
                  <c:v>213390.33022594973</c:v>
                </c:pt>
                <c:pt idx="8">
                  <c:v>215181.74240522765</c:v>
                </c:pt>
                <c:pt idx="9">
                  <c:v>219875.60859528821</c:v>
                </c:pt>
                <c:pt idx="10">
                  <c:v>214623.0986313078</c:v>
                </c:pt>
                <c:pt idx="11">
                  <c:v>234258.43448251853</c:v>
                </c:pt>
                <c:pt idx="12">
                  <c:v>200025.2616593432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13-4ECB-805E-CCC32B96C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592816"/>
        <c:axId val="785583664"/>
      </c:scatterChart>
      <c:valAx>
        <c:axId val="78559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5583664"/>
        <c:crosses val="autoZero"/>
        <c:crossBetween val="midCat"/>
      </c:valAx>
      <c:valAx>
        <c:axId val="785583664"/>
        <c:scaling>
          <c:orientation val="minMax"/>
          <c:min val="16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559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'Розничная торовля'!$AB$28</c:f>
              <c:strCache>
                <c:ptCount val="1"/>
                <c:pt idx="0">
                  <c:v>Новгородская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'Розничная торовля'!$AC$28:$AO$28</c:f>
              <c:numCache>
                <c:formatCode>General</c:formatCode>
                <c:ptCount val="13"/>
                <c:pt idx="0">
                  <c:v>93968.8517195366</c:v>
                </c:pt>
                <c:pt idx="1">
                  <c:v>102322.66463021157</c:v>
                </c:pt>
                <c:pt idx="2">
                  <c:v>109590.8982653658</c:v>
                </c:pt>
                <c:pt idx="3">
                  <c:v>114544.89886027655</c:v>
                </c:pt>
                <c:pt idx="4">
                  <c:v>117191.07932495355</c:v>
                </c:pt>
                <c:pt idx="5">
                  <c:v>116227.94676141557</c:v>
                </c:pt>
                <c:pt idx="6">
                  <c:v>112613.03436798656</c:v>
                </c:pt>
                <c:pt idx="7">
                  <c:v>114220.21463047905</c:v>
                </c:pt>
                <c:pt idx="8">
                  <c:v>113353.32930874267</c:v>
                </c:pt>
                <c:pt idx="9">
                  <c:v>116478.05342539558</c:v>
                </c:pt>
                <c:pt idx="10">
                  <c:v>112060.96329698966</c:v>
                </c:pt>
                <c:pt idx="11">
                  <c:v>118553.4978446911</c:v>
                </c:pt>
                <c:pt idx="12">
                  <c:v>121728.35957008932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0A-49CD-829D-5D4497F3C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699712"/>
        <c:axId val="907691392"/>
      </c:scatterChart>
      <c:valAx>
        <c:axId val="90769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691392"/>
        <c:crosses val="autoZero"/>
        <c:crossBetween val="midCat"/>
      </c:valAx>
      <c:valAx>
        <c:axId val="907691392"/>
        <c:scaling>
          <c:orientation val="minMax"/>
          <c:min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69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'Розничная торовля'!$AB$59</c:f>
              <c:strCache>
                <c:ptCount val="1"/>
                <c:pt idx="0">
                  <c:v>Тюменская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'Розничная торовля'!$AC$59:$AO$59</c:f>
              <c:numCache>
                <c:formatCode>General</c:formatCode>
                <c:ptCount val="13"/>
                <c:pt idx="0">
                  <c:v>153108.10930327856</c:v>
                </c:pt>
                <c:pt idx="1">
                  <c:v>159481.01698542832</c:v>
                </c:pt>
                <c:pt idx="2">
                  <c:v>169315.20238567042</c:v>
                </c:pt>
                <c:pt idx="3">
                  <c:v>180625.49841048554</c:v>
                </c:pt>
                <c:pt idx="4">
                  <c:v>175218.11557885839</c:v>
                </c:pt>
                <c:pt idx="5">
                  <c:v>160613.70902942098</c:v>
                </c:pt>
                <c:pt idx="6">
                  <c:v>147538.68976823715</c:v>
                </c:pt>
                <c:pt idx="7">
                  <c:v>151366.98626434867</c:v>
                </c:pt>
                <c:pt idx="8">
                  <c:v>157696.5177567678</c:v>
                </c:pt>
                <c:pt idx="9">
                  <c:v>158862.26935727368</c:v>
                </c:pt>
                <c:pt idx="10">
                  <c:v>153563.78391836776</c:v>
                </c:pt>
                <c:pt idx="11">
                  <c:v>161701.90775609028</c:v>
                </c:pt>
                <c:pt idx="12">
                  <c:v>155107.79135391739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8B-4E50-B6B3-A969BDD1E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286496"/>
        <c:axId val="784575808"/>
      </c:scatterChart>
      <c:valAx>
        <c:axId val="43528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575808"/>
        <c:crosses val="autoZero"/>
        <c:crossBetween val="midCat"/>
      </c:valAx>
      <c:valAx>
        <c:axId val="784575808"/>
        <c:scaling>
          <c:orientation val="minMax"/>
          <c:min val="14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528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'Розничная торовля'!$AB$30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'Розничная торовля'!$AC$30:$AO$30</c:f>
              <c:numCache>
                <c:formatCode>General</c:formatCode>
                <c:ptCount val="13"/>
                <c:pt idx="0">
                  <c:v>140781.66447871909</c:v>
                </c:pt>
                <c:pt idx="1">
                  <c:v>142316.40458705596</c:v>
                </c:pt>
                <c:pt idx="2">
                  <c:v>150692.41186939509</c:v>
                </c:pt>
                <c:pt idx="3">
                  <c:v>151235.88616303779</c:v>
                </c:pt>
                <c:pt idx="4">
                  <c:v>145217.62697507624</c:v>
                </c:pt>
                <c:pt idx="5">
                  <c:v>143018.8402162618</c:v>
                </c:pt>
                <c:pt idx="6">
                  <c:v>145392.68636872547</c:v>
                </c:pt>
                <c:pt idx="7">
                  <c:v>148937.59394581334</c:v>
                </c:pt>
                <c:pt idx="8">
                  <c:v>151167.73263263478</c:v>
                </c:pt>
                <c:pt idx="9">
                  <c:v>155154.76994837745</c:v>
                </c:pt>
                <c:pt idx="10">
                  <c:v>151075.06532703209</c:v>
                </c:pt>
                <c:pt idx="11">
                  <c:v>175426.6715875857</c:v>
                </c:pt>
                <c:pt idx="12">
                  <c:v>161000.09332242672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58-4A4B-AB87-9C14E0547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067567"/>
        <c:axId val="1612054671"/>
      </c:scatterChart>
      <c:valAx>
        <c:axId val="1612067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2054671"/>
        <c:crosses val="autoZero"/>
        <c:crossBetween val="midCat"/>
      </c:valAx>
      <c:valAx>
        <c:axId val="1612054671"/>
        <c:scaling>
          <c:orientation val="minMax"/>
          <c:min val="1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2067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'Ликвидация основных фондов'!$AB$2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'Ликвидация основных фондов'!$AC$2:$AO$2</c:f>
              <c:numCache>
                <c:formatCode>General</c:formatCode>
                <c:ptCount val="13"/>
                <c:pt idx="0">
                  <c:v>1910.4908597339411</c:v>
                </c:pt>
                <c:pt idx="1">
                  <c:v>2131.2765850564765</c:v>
                </c:pt>
                <c:pt idx="2">
                  <c:v>2979.8283374426751</c:v>
                </c:pt>
                <c:pt idx="3">
                  <c:v>2481.7710900678676</c:v>
                </c:pt>
                <c:pt idx="4">
                  <c:v>2199.0112585521388</c:v>
                </c:pt>
                <c:pt idx="5">
                  <c:v>2193.7382172380703</c:v>
                </c:pt>
                <c:pt idx="6">
                  <c:v>2261.7681422693154</c:v>
                </c:pt>
                <c:pt idx="7">
                  <c:v>2627.5505980444768</c:v>
                </c:pt>
                <c:pt idx="8">
                  <c:v>2668.9961805079315</c:v>
                </c:pt>
                <c:pt idx="9">
                  <c:v>2806.5365926760592</c:v>
                </c:pt>
                <c:pt idx="10">
                  <c:v>4041.2979458161417</c:v>
                </c:pt>
                <c:pt idx="11">
                  <c:v>2843.8653250856059</c:v>
                </c:pt>
                <c:pt idx="12">
                  <c:v>4243.514746758703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D6-4AA5-8A10-36D0E2BA1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32095"/>
        <c:axId val="690932511"/>
      </c:scatterChart>
      <c:valAx>
        <c:axId val="69093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0932511"/>
        <c:crosses val="autoZero"/>
        <c:crossBetween val="midCat"/>
      </c:valAx>
      <c:valAx>
        <c:axId val="69093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093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'Ликвидация основных фондов'!$AB$19</c:f>
              <c:strCache>
                <c:ptCount val="1"/>
                <c:pt idx="0">
                  <c:v>г. Москва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'Ликвидация основных фондов'!$AC$19:$AO$19</c:f>
              <c:numCache>
                <c:formatCode>General</c:formatCode>
                <c:ptCount val="13"/>
                <c:pt idx="0">
                  <c:v>12935.942537323004</c:v>
                </c:pt>
                <c:pt idx="1">
                  <c:v>9869.5836339101934</c:v>
                </c:pt>
                <c:pt idx="2">
                  <c:v>10059.02060785886</c:v>
                </c:pt>
                <c:pt idx="3">
                  <c:v>9185.8770782038973</c:v>
                </c:pt>
                <c:pt idx="4">
                  <c:v>18221.548201056914</c:v>
                </c:pt>
                <c:pt idx="5">
                  <c:v>23525.09345472703</c:v>
                </c:pt>
                <c:pt idx="6">
                  <c:v>21159.108689387878</c:v>
                </c:pt>
                <c:pt idx="7">
                  <c:v>14617.983332760488</c:v>
                </c:pt>
                <c:pt idx="8">
                  <c:v>23920.717009173986</c:v>
                </c:pt>
                <c:pt idx="9">
                  <c:v>9521.0262321687478</c:v>
                </c:pt>
                <c:pt idx="10">
                  <c:v>10000.004667037962</c:v>
                </c:pt>
                <c:pt idx="11">
                  <c:v>14297.266972553825</c:v>
                </c:pt>
                <c:pt idx="12">
                  <c:v>16875.494743653515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7-4942-A532-47AAE206E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99727"/>
        <c:axId val="694297647"/>
      </c:scatterChart>
      <c:valAx>
        <c:axId val="694299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4297647"/>
        <c:crosses val="autoZero"/>
        <c:crossBetween val="midCat"/>
      </c:valAx>
      <c:valAx>
        <c:axId val="6942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4299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'Ликвидация основных фондов'!$AB$29</c:f>
              <c:strCache>
                <c:ptCount val="1"/>
                <c:pt idx="0">
                  <c:v>г.Санкт-Петербург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'Ликвидация основных фондов'!$AC$29:$AO$29</c:f>
              <c:numCache>
                <c:formatCode>General</c:formatCode>
                <c:ptCount val="13"/>
                <c:pt idx="0">
                  <c:v>3527.9113334588287</c:v>
                </c:pt>
                <c:pt idx="1">
                  <c:v>2943.3489110186315</c:v>
                </c:pt>
                <c:pt idx="2">
                  <c:v>3645.4760124160298</c:v>
                </c:pt>
                <c:pt idx="3">
                  <c:v>4687.2707950939366</c:v>
                </c:pt>
                <c:pt idx="4">
                  <c:v>8117.2193018399603</c:v>
                </c:pt>
                <c:pt idx="5">
                  <c:v>3701.0230908064923</c:v>
                </c:pt>
                <c:pt idx="6">
                  <c:v>4076.9957475445663</c:v>
                </c:pt>
                <c:pt idx="7">
                  <c:v>4595.5271409928237</c:v>
                </c:pt>
                <c:pt idx="8">
                  <c:v>5475.1512883371106</c:v>
                </c:pt>
                <c:pt idx="9">
                  <c:v>4926.8850986756079</c:v>
                </c:pt>
                <c:pt idx="10">
                  <c:v>5221.2934721618394</c:v>
                </c:pt>
                <c:pt idx="11">
                  <c:v>6264.732707213293</c:v>
                </c:pt>
                <c:pt idx="12">
                  <c:v>5163.4777021441314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D1-4E8F-8295-B590EADC6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65407"/>
        <c:axId val="678761247"/>
      </c:scatterChart>
      <c:valAx>
        <c:axId val="67876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8761247"/>
        <c:crosses val="autoZero"/>
        <c:crossBetween val="midCat"/>
      </c:valAx>
      <c:valAx>
        <c:axId val="67876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8765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'Ликвидация основных фондов'!$AB$53</c:f>
              <c:strCache>
                <c:ptCount val="1"/>
                <c:pt idx="0">
                  <c:v>Самарская область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'Ликвидация основных фондов'!$AC$53:$AO$53</c:f>
              <c:numCache>
                <c:formatCode>General</c:formatCode>
                <c:ptCount val="13"/>
                <c:pt idx="0">
                  <c:v>2646.5844859249682</c:v>
                </c:pt>
                <c:pt idx="1">
                  <c:v>3121.9061400969249</c:v>
                </c:pt>
                <c:pt idx="2">
                  <c:v>3254.7051643993254</c:v>
                </c:pt>
                <c:pt idx="3">
                  <c:v>5058.2170822414118</c:v>
                </c:pt>
                <c:pt idx="4">
                  <c:v>4420.6309747395253</c:v>
                </c:pt>
                <c:pt idx="5">
                  <c:v>4904.3576625610813</c:v>
                </c:pt>
                <c:pt idx="6">
                  <c:v>3478.6691827997488</c:v>
                </c:pt>
                <c:pt idx="7">
                  <c:v>3988.8454064991856</c:v>
                </c:pt>
                <c:pt idx="8">
                  <c:v>4020.4380535580676</c:v>
                </c:pt>
                <c:pt idx="9">
                  <c:v>3720.3232598049308</c:v>
                </c:pt>
                <c:pt idx="10">
                  <c:v>4888.8308895021155</c:v>
                </c:pt>
                <c:pt idx="11">
                  <c:v>3844.4140351052665</c:v>
                </c:pt>
                <c:pt idx="12">
                  <c:v>3434.1917629626182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49-4240-99FA-1302E093D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222239"/>
        <c:axId val="677218079"/>
      </c:scatterChart>
      <c:valAx>
        <c:axId val="67722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7218079"/>
        <c:crosses val="autoZero"/>
        <c:crossBetween val="midCat"/>
      </c:valAx>
      <c:valAx>
        <c:axId val="6772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722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'Индекс потребительских цен'!$A$86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'Индекс потребительских цен'!$B$86:$N$86</c:f>
              <c:numCache>
                <c:formatCode>0.00</c:formatCode>
                <c:ptCount val="13"/>
                <c:pt idx="0">
                  <c:v>108.78</c:v>
                </c:pt>
                <c:pt idx="1">
                  <c:v>106.1</c:v>
                </c:pt>
                <c:pt idx="2">
                  <c:v>106.57</c:v>
                </c:pt>
                <c:pt idx="3">
                  <c:v>106.47</c:v>
                </c:pt>
                <c:pt idx="4">
                  <c:v>111.35</c:v>
                </c:pt>
                <c:pt idx="5">
                  <c:v>112.91</c:v>
                </c:pt>
                <c:pt idx="6">
                  <c:v>105.39</c:v>
                </c:pt>
                <c:pt idx="7">
                  <c:v>102.51</c:v>
                </c:pt>
                <c:pt idx="8">
                  <c:v>104.26</c:v>
                </c:pt>
                <c:pt idx="9">
                  <c:v>103.04</c:v>
                </c:pt>
                <c:pt idx="10">
                  <c:v>104.91</c:v>
                </c:pt>
                <c:pt idx="11">
                  <c:v>108.39</c:v>
                </c:pt>
                <c:pt idx="12">
                  <c:v>111.94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37-4652-B3FF-3086BDBA2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31536"/>
        <c:axId val="260224464"/>
      </c:scatterChart>
      <c:valAx>
        <c:axId val="26023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24464"/>
        <c:crosses val="autoZero"/>
        <c:crossBetween val="midCat"/>
      </c:valAx>
      <c:valAx>
        <c:axId val="26022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3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'Индекс потребительских цен'!$A$87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'Индекс потребительских цен'!$B$87:$N$87</c:f>
              <c:numCache>
                <c:formatCode>0.00</c:formatCode>
                <c:ptCount val="13"/>
                <c:pt idx="0">
                  <c:v>108.86</c:v>
                </c:pt>
                <c:pt idx="1">
                  <c:v>106</c:v>
                </c:pt>
                <c:pt idx="2">
                  <c:v>106.88</c:v>
                </c:pt>
                <c:pt idx="3">
                  <c:v>106.68</c:v>
                </c:pt>
                <c:pt idx="4">
                  <c:v>111.99</c:v>
                </c:pt>
                <c:pt idx="5">
                  <c:v>113.68</c:v>
                </c:pt>
                <c:pt idx="6">
                  <c:v>105.85</c:v>
                </c:pt>
                <c:pt idx="7">
                  <c:v>103.18</c:v>
                </c:pt>
                <c:pt idx="8">
                  <c:v>104.65</c:v>
                </c:pt>
                <c:pt idx="9">
                  <c:v>103.01</c:v>
                </c:pt>
                <c:pt idx="10">
                  <c:v>104.7</c:v>
                </c:pt>
                <c:pt idx="11">
                  <c:v>108.32</c:v>
                </c:pt>
                <c:pt idx="12">
                  <c:v>112.46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C6-4917-B7CC-9FA805CCD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312240"/>
        <c:axId val="260315568"/>
      </c:scatterChart>
      <c:valAx>
        <c:axId val="26031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315568"/>
        <c:crosses val="autoZero"/>
        <c:crossBetween val="midCat"/>
      </c:valAx>
      <c:valAx>
        <c:axId val="26031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31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'Индекс потребительских цен'!$A$88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'Индекс потребительских цен'!$B$88:$N$88</c:f>
              <c:numCache>
                <c:formatCode>0.00</c:formatCode>
                <c:ptCount val="13"/>
                <c:pt idx="0">
                  <c:v>109.19</c:v>
                </c:pt>
                <c:pt idx="1">
                  <c:v>105.79</c:v>
                </c:pt>
                <c:pt idx="2">
                  <c:v>106.1</c:v>
                </c:pt>
                <c:pt idx="3">
                  <c:v>106.62</c:v>
                </c:pt>
                <c:pt idx="4">
                  <c:v>112.54</c:v>
                </c:pt>
                <c:pt idx="5">
                  <c:v>113.07</c:v>
                </c:pt>
                <c:pt idx="6">
                  <c:v>105.14</c:v>
                </c:pt>
                <c:pt idx="7">
                  <c:v>103.06</c:v>
                </c:pt>
                <c:pt idx="8">
                  <c:v>104.13</c:v>
                </c:pt>
                <c:pt idx="9">
                  <c:v>102.95</c:v>
                </c:pt>
                <c:pt idx="10">
                  <c:v>104.84</c:v>
                </c:pt>
                <c:pt idx="11">
                  <c:v>108.53</c:v>
                </c:pt>
                <c:pt idx="12">
                  <c:v>111.9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2A-4B3D-81D2-7C9855D35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213664"/>
        <c:axId val="257221568"/>
      </c:scatterChart>
      <c:valAx>
        <c:axId val="25721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221568"/>
        <c:crosses val="autoZero"/>
        <c:crossBetween val="midCat"/>
      </c:valAx>
      <c:valAx>
        <c:axId val="25722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213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'Индекс потребительских цен'!$A$89</c:f>
              <c:strCache>
                <c:ptCount val="1"/>
                <c:pt idx="0">
                  <c:v>Южный федеральный округ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'Индекс потребительских цен'!$B$89:$N$89</c:f>
              <c:numCache>
                <c:formatCode>0.00</c:formatCode>
                <c:ptCount val="13"/>
                <c:pt idx="0">
                  <c:v>109.03</c:v>
                </c:pt>
                <c:pt idx="1">
                  <c:v>106.07</c:v>
                </c:pt>
                <c:pt idx="2">
                  <c:v>106.63</c:v>
                </c:pt>
                <c:pt idx="3">
                  <c:v>106.56</c:v>
                </c:pt>
                <c:pt idx="4">
                  <c:v>111.89</c:v>
                </c:pt>
                <c:pt idx="5">
                  <c:v>112.61</c:v>
                </c:pt>
                <c:pt idx="6">
                  <c:v>105.65</c:v>
                </c:pt>
                <c:pt idx="7">
                  <c:v>102.07</c:v>
                </c:pt>
                <c:pt idx="8">
                  <c:v>104.46</c:v>
                </c:pt>
                <c:pt idx="9">
                  <c:v>102.67</c:v>
                </c:pt>
                <c:pt idx="10">
                  <c:v>105.15</c:v>
                </c:pt>
                <c:pt idx="11">
                  <c:v>108.81</c:v>
                </c:pt>
                <c:pt idx="12">
                  <c:v>111.73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F-4861-BFFD-2BB3B9E38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35696"/>
        <c:axId val="260231536"/>
      </c:scatterChart>
      <c:valAx>
        <c:axId val="26023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31536"/>
        <c:crosses val="autoZero"/>
        <c:crossBetween val="midCat"/>
      </c:valAx>
      <c:valAx>
        <c:axId val="2602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235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оценивание'!$C$1</c:f>
              <c:strCache>
                <c:ptCount val="1"/>
                <c:pt idx="0">
                  <c:v>Инвестиции в основной капитал (средний относительный прирост)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оценивание'!$C$2:$C$81</c:f>
              <c:numCache>
                <c:formatCode>General</c:formatCode>
                <c:ptCount val="80"/>
                <c:pt idx="0">
                  <c:v>64066.741067357245</c:v>
                </c:pt>
                <c:pt idx="1">
                  <c:v>32815.012098261548</c:v>
                </c:pt>
                <c:pt idx="2">
                  <c:v>37569.698393850362</c:v>
                </c:pt>
                <c:pt idx="3">
                  <c:v>68726.694506975298</c:v>
                </c:pt>
                <c:pt idx="4">
                  <c:v>22039.981294487436</c:v>
                </c:pt>
                <c:pt idx="5">
                  <c:v>62530.274788649665</c:v>
                </c:pt>
                <c:pt idx="6">
                  <c:v>25957.763640872479</c:v>
                </c:pt>
                <c:pt idx="7">
                  <c:v>59457.349948268668</c:v>
                </c:pt>
                <c:pt idx="8">
                  <c:v>75538.304871461849</c:v>
                </c:pt>
                <c:pt idx="9">
                  <c:v>65092.729494182073</c:v>
                </c:pt>
                <c:pt idx="10">
                  <c:v>39423.183600470729</c:v>
                </c:pt>
                <c:pt idx="11">
                  <c:v>36461.02969764467</c:v>
                </c:pt>
                <c:pt idx="12">
                  <c:v>42597.964676423864</c:v>
                </c:pt>
                <c:pt idx="13">
                  <c:v>57950.905212377111</c:v>
                </c:pt>
                <c:pt idx="14">
                  <c:v>46059.803061612693</c:v>
                </c:pt>
                <c:pt idx="15">
                  <c:v>52373.86717590638</c:v>
                </c:pt>
                <c:pt idx="16">
                  <c:v>45528.638452766034</c:v>
                </c:pt>
                <c:pt idx="17">
                  <c:v>113593.14398990628</c:v>
                </c:pt>
                <c:pt idx="18">
                  <c:v>47404.873329683658</c:v>
                </c:pt>
                <c:pt idx="19">
                  <c:v>133453.42889036587</c:v>
                </c:pt>
                <c:pt idx="20">
                  <c:v>98671.564878626421</c:v>
                </c:pt>
                <c:pt idx="21">
                  <c:v>75357.828272754894</c:v>
                </c:pt>
                <c:pt idx="22">
                  <c:v>60417.263343781888</c:v>
                </c:pt>
                <c:pt idx="23">
                  <c:v>125427.49387048565</c:v>
                </c:pt>
                <c:pt idx="24">
                  <c:v>105854.76702152567</c:v>
                </c:pt>
                <c:pt idx="25">
                  <c:v>61542.734182416236</c:v>
                </c:pt>
                <c:pt idx="26">
                  <c:v>31915.194286987753</c:v>
                </c:pt>
                <c:pt idx="27">
                  <c:v>76242.455491574859</c:v>
                </c:pt>
                <c:pt idx="28">
                  <c:v>36099.331023617902</c:v>
                </c:pt>
                <c:pt idx="29">
                  <c:v>36243.261685130732</c:v>
                </c:pt>
                <c:pt idx="30">
                  <c:v>80289.097341654196</c:v>
                </c:pt>
                <c:pt idx="31">
                  <c:v>70858.457163642917</c:v>
                </c:pt>
                <c:pt idx="32">
                  <c:v>43533.076613906625</c:v>
                </c:pt>
                <c:pt idx="33">
                  <c:v>43837.644051131567</c:v>
                </c:pt>
                <c:pt idx="34">
                  <c:v>44013.225691722466</c:v>
                </c:pt>
                <c:pt idx="35">
                  <c:v>24385.193397952684</c:v>
                </c:pt>
                <c:pt idx="36">
                  <c:v>30079.490197517935</c:v>
                </c:pt>
                <c:pt idx="37">
                  <c:v>27233.15590437896</c:v>
                </c:pt>
                <c:pt idx="38">
                  <c:v>31046.529118373917</c:v>
                </c:pt>
                <c:pt idx="39">
                  <c:v>37294.849966748727</c:v>
                </c:pt>
                <c:pt idx="40">
                  <c:v>49927.968121625883</c:v>
                </c:pt>
                <c:pt idx="41">
                  <c:v>33352.910983513793</c:v>
                </c:pt>
                <c:pt idx="42">
                  <c:v>44938.527420946244</c:v>
                </c:pt>
                <c:pt idx="43">
                  <c:v>102514.08105411449</c:v>
                </c:pt>
                <c:pt idx="44">
                  <c:v>40520.474451990282</c:v>
                </c:pt>
                <c:pt idx="45">
                  <c:v>33371.277031331789</c:v>
                </c:pt>
                <c:pt idx="46">
                  <c:v>58715.195018963845</c:v>
                </c:pt>
                <c:pt idx="47">
                  <c:v>30777.651826874124</c:v>
                </c:pt>
                <c:pt idx="48">
                  <c:v>57380.641158632898</c:v>
                </c:pt>
                <c:pt idx="49">
                  <c:v>59814.949497179565</c:v>
                </c:pt>
                <c:pt idx="50">
                  <c:v>40833.043155574691</c:v>
                </c:pt>
                <c:pt idx="51">
                  <c:v>58418.347347229574</c:v>
                </c:pt>
                <c:pt idx="52">
                  <c:v>39045.977659878219</c:v>
                </c:pt>
                <c:pt idx="53">
                  <c:v>40843.300306448007</c:v>
                </c:pt>
                <c:pt idx="54">
                  <c:v>26397.873305156092</c:v>
                </c:pt>
                <c:pt idx="55">
                  <c:v>56983.003233677133</c:v>
                </c:pt>
                <c:pt idx="56">
                  <c:v>369089.20809941844</c:v>
                </c:pt>
                <c:pt idx="57">
                  <c:v>354807.60817526159</c:v>
                </c:pt>
                <c:pt idx="58">
                  <c:v>42641.186605060524</c:v>
                </c:pt>
                <c:pt idx="59">
                  <c:v>46861.491450427086</c:v>
                </c:pt>
                <c:pt idx="60">
                  <c:v>28911.659529182783</c:v>
                </c:pt>
                <c:pt idx="61">
                  <c:v>44100.532097756055</c:v>
                </c:pt>
                <c:pt idx="62">
                  <c:v>27043.650454841303</c:v>
                </c:pt>
                <c:pt idx="63">
                  <c:v>102327.07634276406</c:v>
                </c:pt>
                <c:pt idx="64">
                  <c:v>77065.599489315297</c:v>
                </c:pt>
                <c:pt idx="65">
                  <c:v>59277.642901126339</c:v>
                </c:pt>
                <c:pt idx="66">
                  <c:v>50384.546111993295</c:v>
                </c:pt>
                <c:pt idx="67">
                  <c:v>42965.600789532647</c:v>
                </c:pt>
                <c:pt idx="68">
                  <c:v>65352.910762308748</c:v>
                </c:pt>
                <c:pt idx="69">
                  <c:v>33449.672957679242</c:v>
                </c:pt>
                <c:pt idx="70">
                  <c:v>179890.01551575429</c:v>
                </c:pt>
                <c:pt idx="71">
                  <c:v>58374.594340254334</c:v>
                </c:pt>
                <c:pt idx="72">
                  <c:v>94949.557625215733</c:v>
                </c:pt>
                <c:pt idx="73">
                  <c:v>70005.865359794712</c:v>
                </c:pt>
                <c:pt idx="74">
                  <c:v>85925.145927407546</c:v>
                </c:pt>
                <c:pt idx="75">
                  <c:v>157053.28056102322</c:v>
                </c:pt>
                <c:pt idx="76">
                  <c:v>189962.09577381451</c:v>
                </c:pt>
                <c:pt idx="77">
                  <c:v>299206.2020922777</c:v>
                </c:pt>
                <c:pt idx="78">
                  <c:v>67702.79045273771</c:v>
                </c:pt>
                <c:pt idx="79">
                  <c:v>304665.48465227993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46-4C83-85C9-97DCD162C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883664"/>
        <c:axId val="626880336"/>
      </c:scatterChart>
      <c:valAx>
        <c:axId val="62688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6880336"/>
        <c:crosses val="autoZero"/>
        <c:crossBetween val="midCat"/>
      </c:valAx>
      <c:valAx>
        <c:axId val="6268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6883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оценивание'!$D$1</c:f>
              <c:strCache>
                <c:ptCount val="1"/>
                <c:pt idx="0">
                  <c:v>Уровень занятости населения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оценивание'!$D$2:$D$81</c:f>
              <c:numCache>
                <c:formatCode>General</c:formatCode>
                <c:ptCount val="80"/>
                <c:pt idx="0">
                  <c:v>65.753846153846155</c:v>
                </c:pt>
                <c:pt idx="1">
                  <c:v>62.684615384615391</c:v>
                </c:pt>
                <c:pt idx="2">
                  <c:v>66.007692307692295</c:v>
                </c:pt>
                <c:pt idx="3">
                  <c:v>62.469230769230762</c:v>
                </c:pt>
                <c:pt idx="4">
                  <c:v>64.607692307692304</c:v>
                </c:pt>
                <c:pt idx="5">
                  <c:v>67.284615384615378</c:v>
                </c:pt>
                <c:pt idx="6">
                  <c:v>63.569230769230778</c:v>
                </c:pt>
                <c:pt idx="7">
                  <c:v>63.807692307692299</c:v>
                </c:pt>
                <c:pt idx="8">
                  <c:v>65.84615384615384</c:v>
                </c:pt>
                <c:pt idx="9">
                  <c:v>69.623076923076923</c:v>
                </c:pt>
                <c:pt idx="10">
                  <c:v>60.438461538461539</c:v>
                </c:pt>
                <c:pt idx="11">
                  <c:v>59.638461538461527</c:v>
                </c:pt>
                <c:pt idx="12">
                  <c:v>65.061538461538461</c:v>
                </c:pt>
                <c:pt idx="13">
                  <c:v>61.31538461538463</c:v>
                </c:pt>
                <c:pt idx="14">
                  <c:v>65.900000000000006</c:v>
                </c:pt>
                <c:pt idx="15">
                  <c:v>65.730769230769226</c:v>
                </c:pt>
                <c:pt idx="16">
                  <c:v>65.707692307692298</c:v>
                </c:pt>
                <c:pt idx="17">
                  <c:v>73.099999999999994</c:v>
                </c:pt>
                <c:pt idx="18">
                  <c:v>60.95384615384615</c:v>
                </c:pt>
                <c:pt idx="19">
                  <c:v>63.769230769230766</c:v>
                </c:pt>
                <c:pt idx="20">
                  <c:v>62.015384615384619</c:v>
                </c:pt>
                <c:pt idx="21">
                  <c:v>63.284615384615385</c:v>
                </c:pt>
                <c:pt idx="22">
                  <c:v>65.984615384615381</c:v>
                </c:pt>
                <c:pt idx="23">
                  <c:v>67.192307692307693</c:v>
                </c:pt>
                <c:pt idx="24">
                  <c:v>68.07692307692308</c:v>
                </c:pt>
                <c:pt idx="25">
                  <c:v>65.061538461538461</c:v>
                </c:pt>
                <c:pt idx="26">
                  <c:v>62.338461538461544</c:v>
                </c:pt>
                <c:pt idx="27">
                  <c:v>72.700000000000017</c:v>
                </c:pt>
                <c:pt idx="28">
                  <c:v>55.530769230769231</c:v>
                </c:pt>
                <c:pt idx="29">
                  <c:v>60.030769230769224</c:v>
                </c:pt>
                <c:pt idx="30">
                  <c:v>62.45384615384615</c:v>
                </c:pt>
                <c:pt idx="31">
                  <c:v>63.276923076923083</c:v>
                </c:pt>
                <c:pt idx="32">
                  <c:v>62.353846153846149</c:v>
                </c:pt>
                <c:pt idx="33">
                  <c:v>62.3</c:v>
                </c:pt>
                <c:pt idx="34">
                  <c:v>54.684615384615384</c:v>
                </c:pt>
                <c:pt idx="35">
                  <c:v>59.15384615384616</c:v>
                </c:pt>
                <c:pt idx="36">
                  <c:v>55.346153846153847</c:v>
                </c:pt>
                <c:pt idx="37">
                  <c:v>58.04615384615385</c:v>
                </c:pt>
                <c:pt idx="38">
                  <c:v>54.307692307692314</c:v>
                </c:pt>
                <c:pt idx="39">
                  <c:v>61.484615384615395</c:v>
                </c:pt>
                <c:pt idx="40">
                  <c:v>61.600000000000009</c:v>
                </c:pt>
                <c:pt idx="41">
                  <c:v>62.646153846153837</c:v>
                </c:pt>
                <c:pt idx="42">
                  <c:v>66.599999999999994</c:v>
                </c:pt>
                <c:pt idx="43">
                  <c:v>67.538461538461533</c:v>
                </c:pt>
                <c:pt idx="44">
                  <c:v>66.169230769230779</c:v>
                </c:pt>
                <c:pt idx="45">
                  <c:v>64.607692307692304</c:v>
                </c:pt>
                <c:pt idx="46">
                  <c:v>61.723076923076938</c:v>
                </c:pt>
                <c:pt idx="47">
                  <c:v>63.84615384615384</c:v>
                </c:pt>
                <c:pt idx="48">
                  <c:v>67.407692307692301</c:v>
                </c:pt>
                <c:pt idx="49">
                  <c:v>63.46153846153846</c:v>
                </c:pt>
                <c:pt idx="50">
                  <c:v>62.369230769230754</c:v>
                </c:pt>
                <c:pt idx="51">
                  <c:v>67.130769230769232</c:v>
                </c:pt>
                <c:pt idx="52">
                  <c:v>61.83846153846153</c:v>
                </c:pt>
                <c:pt idx="53">
                  <c:v>62.738461538461557</c:v>
                </c:pt>
                <c:pt idx="54">
                  <c:v>57.569230769230771</c:v>
                </c:pt>
                <c:pt idx="55">
                  <c:v>63.946153846153855</c:v>
                </c:pt>
                <c:pt idx="56">
                  <c:v>67.838461538461544</c:v>
                </c:pt>
                <c:pt idx="57">
                  <c:v>70.530769230769224</c:v>
                </c:pt>
                <c:pt idx="58">
                  <c:v>66.492307692307705</c:v>
                </c:pt>
                <c:pt idx="59">
                  <c:v>58.053846153846159</c:v>
                </c:pt>
                <c:pt idx="60">
                  <c:v>49.823076923076925</c:v>
                </c:pt>
                <c:pt idx="61">
                  <c:v>60.446153846153841</c:v>
                </c:pt>
                <c:pt idx="62">
                  <c:v>60.238461538461543</c:v>
                </c:pt>
                <c:pt idx="63">
                  <c:v>64.761538461538478</c:v>
                </c:pt>
                <c:pt idx="64">
                  <c:v>62.107692307692311</c:v>
                </c:pt>
                <c:pt idx="65">
                  <c:v>61.269230769230752</c:v>
                </c:pt>
                <c:pt idx="66">
                  <c:v>63.95384615384615</c:v>
                </c:pt>
                <c:pt idx="67">
                  <c:v>64.461538461538453</c:v>
                </c:pt>
                <c:pt idx="68">
                  <c:v>60.207692307692305</c:v>
                </c:pt>
                <c:pt idx="69">
                  <c:v>57.161538461538456</c:v>
                </c:pt>
                <c:pt idx="70">
                  <c:v>64.669230769230779</c:v>
                </c:pt>
                <c:pt idx="71">
                  <c:v>59.000000000000007</c:v>
                </c:pt>
                <c:pt idx="72">
                  <c:v>69.869230769230754</c:v>
                </c:pt>
                <c:pt idx="73">
                  <c:v>64.561538461538461</c:v>
                </c:pt>
                <c:pt idx="74">
                  <c:v>66.869230769230768</c:v>
                </c:pt>
                <c:pt idx="75">
                  <c:v>63.599999999999987</c:v>
                </c:pt>
                <c:pt idx="76">
                  <c:v>74.099999999999994</c:v>
                </c:pt>
                <c:pt idx="77">
                  <c:v>68.223076923076945</c:v>
                </c:pt>
                <c:pt idx="78">
                  <c:v>60.238461538461543</c:v>
                </c:pt>
                <c:pt idx="79">
                  <c:v>78.33846153846153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51-4B6A-9835-C85112695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27184"/>
        <c:axId val="201926768"/>
      </c:scatterChart>
      <c:valAx>
        <c:axId val="20192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926768"/>
        <c:crosses val="autoZero"/>
        <c:crossBetween val="midCat"/>
      </c:valAx>
      <c:valAx>
        <c:axId val="201926768"/>
        <c:scaling>
          <c:orientation val="minMax"/>
          <c:max val="80"/>
          <c:min val="4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92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оценивание'!$E$1</c:f>
              <c:strCache>
                <c:ptCount val="1"/>
                <c:pt idx="0">
                  <c:v>ВРП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оценивание'!$E$2:$E$81</c:f>
              <c:numCache>
                <c:formatCode>General</c:formatCode>
                <c:ptCount val="80"/>
                <c:pt idx="0">
                  <c:v>344844.78840685828</c:v>
                </c:pt>
                <c:pt idx="1">
                  <c:v>156943.25311613834</c:v>
                </c:pt>
                <c:pt idx="2">
                  <c:v>197055.35582442273</c:v>
                </c:pt>
                <c:pt idx="3">
                  <c:v>223687.81016504983</c:v>
                </c:pt>
                <c:pt idx="4">
                  <c:v>124202.29619466787</c:v>
                </c:pt>
                <c:pt idx="5">
                  <c:v>250116.32705047095</c:v>
                </c:pt>
                <c:pt idx="6">
                  <c:v>170255.91910870391</c:v>
                </c:pt>
                <c:pt idx="7">
                  <c:v>228050.08848210631</c:v>
                </c:pt>
                <c:pt idx="8">
                  <c:v>279800.73642622965</c:v>
                </c:pt>
                <c:pt idx="9">
                  <c:v>330507.47053233313</c:v>
                </c:pt>
                <c:pt idx="10">
                  <c:v>184687.57615380135</c:v>
                </c:pt>
                <c:pt idx="11">
                  <c:v>199045.10365502315</c:v>
                </c:pt>
                <c:pt idx="12">
                  <c:v>193251.62608128673</c:v>
                </c:pt>
                <c:pt idx="13">
                  <c:v>185841.36491525345</c:v>
                </c:pt>
                <c:pt idx="14">
                  <c:v>195946.24095486783</c:v>
                </c:pt>
                <c:pt idx="15">
                  <c:v>222817.25397696032</c:v>
                </c:pt>
                <c:pt idx="16">
                  <c:v>234103.57422706386</c:v>
                </c:pt>
                <c:pt idx="17">
                  <c:v>810639.99528188992</c:v>
                </c:pt>
                <c:pt idx="18">
                  <c:v>268549.70891831355</c:v>
                </c:pt>
                <c:pt idx="19">
                  <c:v>458395.91199162765</c:v>
                </c:pt>
                <c:pt idx="20">
                  <c:v>389811.15420408332</c:v>
                </c:pt>
                <c:pt idx="21">
                  <c:v>283392.39916037355</c:v>
                </c:pt>
                <c:pt idx="22">
                  <c:v>262646.65023005451</c:v>
                </c:pt>
                <c:pt idx="23">
                  <c:v>338163.23677553411</c:v>
                </c:pt>
                <c:pt idx="24">
                  <c:v>441274.96347466123</c:v>
                </c:pt>
                <c:pt idx="25">
                  <c:v>254678.9748197755</c:v>
                </c:pt>
                <c:pt idx="26">
                  <c:v>154272.78719986699</c:v>
                </c:pt>
                <c:pt idx="27">
                  <c:v>499024.28639073257</c:v>
                </c:pt>
                <c:pt idx="28">
                  <c:v>143908.28344791583</c:v>
                </c:pt>
                <c:pt idx="29">
                  <c:v>149734.91359722719</c:v>
                </c:pt>
                <c:pt idx="30">
                  <c:v>244898.74817163436</c:v>
                </c:pt>
                <c:pt idx="31">
                  <c:v>258727.25085253408</c:v>
                </c:pt>
                <c:pt idx="32">
                  <c:v>204987.26365217284</c:v>
                </c:pt>
                <c:pt idx="33">
                  <c:v>201071.35910984676</c:v>
                </c:pt>
                <c:pt idx="34">
                  <c:v>124226.48201531306</c:v>
                </c:pt>
                <c:pt idx="35">
                  <c:v>103018.56165347305</c:v>
                </c:pt>
                <c:pt idx="36">
                  <c:v>107034.30138122688</c:v>
                </c:pt>
                <c:pt idx="37">
                  <c:v>134616.91389752086</c:v>
                </c:pt>
                <c:pt idx="38">
                  <c:v>80025.096360577678</c:v>
                </c:pt>
                <c:pt idx="39">
                  <c:v>155386.03717205615</c:v>
                </c:pt>
                <c:pt idx="40">
                  <c:v>236787.08215553046</c:v>
                </c:pt>
                <c:pt idx="41">
                  <c:v>154509.86550718403</c:v>
                </c:pt>
                <c:pt idx="42">
                  <c:v>172784.41809453414</c:v>
                </c:pt>
                <c:pt idx="43">
                  <c:v>370508.65690661065</c:v>
                </c:pt>
                <c:pt idx="44">
                  <c:v>246467.28217407889</c:v>
                </c:pt>
                <c:pt idx="45">
                  <c:v>152642.68944676517</c:v>
                </c:pt>
                <c:pt idx="46">
                  <c:v>295659.14308611088</c:v>
                </c:pt>
                <c:pt idx="47">
                  <c:v>156686.82663469078</c:v>
                </c:pt>
                <c:pt idx="48">
                  <c:v>248467.69254886309</c:v>
                </c:pt>
                <c:pt idx="49">
                  <c:v>302205.15332504077</c:v>
                </c:pt>
                <c:pt idx="50">
                  <c:v>179914.1504394091</c:v>
                </c:pt>
                <c:pt idx="51">
                  <c:v>283020.79112741607</c:v>
                </c:pt>
                <c:pt idx="52">
                  <c:v>185481.61393525012</c:v>
                </c:pt>
                <c:pt idx="53">
                  <c:v>174308.49387889553</c:v>
                </c:pt>
                <c:pt idx="54">
                  <c:v>146818.25990034753</c:v>
                </c:pt>
                <c:pt idx="55">
                  <c:v>305952.49110300024</c:v>
                </c:pt>
                <c:pt idx="56">
                  <c:v>1259548.6100599708</c:v>
                </c:pt>
                <c:pt idx="57">
                  <c:v>1495189.3793227102</c:v>
                </c:pt>
                <c:pt idx="58">
                  <c:v>240212.78168826786</c:v>
                </c:pt>
                <c:pt idx="59">
                  <c:v>142837.33252328268</c:v>
                </c:pt>
                <c:pt idx="60">
                  <c:v>120756.52218246889</c:v>
                </c:pt>
                <c:pt idx="61">
                  <c:v>247066.02125586418</c:v>
                </c:pt>
                <c:pt idx="62">
                  <c:v>149496.97337904046</c:v>
                </c:pt>
                <c:pt idx="63">
                  <c:v>456585.53960768442</c:v>
                </c:pt>
                <c:pt idx="64">
                  <c:v>308861.77234492009</c:v>
                </c:pt>
                <c:pt idx="65">
                  <c:v>244034.12849672657</c:v>
                </c:pt>
                <c:pt idx="66">
                  <c:v>259713.81440029264</c:v>
                </c:pt>
                <c:pt idx="67">
                  <c:v>224551.75250922336</c:v>
                </c:pt>
                <c:pt idx="68">
                  <c:v>305685.88406059018</c:v>
                </c:pt>
                <c:pt idx="69">
                  <c:v>149362.93840787662</c:v>
                </c:pt>
                <c:pt idx="70">
                  <c:v>557686.06480845693</c:v>
                </c:pt>
                <c:pt idx="71">
                  <c:v>199775.7685415048</c:v>
                </c:pt>
                <c:pt idx="72">
                  <c:v>448424.49465052213</c:v>
                </c:pt>
                <c:pt idx="73">
                  <c:v>292592.23498254275</c:v>
                </c:pt>
                <c:pt idx="74">
                  <c:v>318727.46670378937</c:v>
                </c:pt>
                <c:pt idx="75">
                  <c:v>252394.52780077697</c:v>
                </c:pt>
                <c:pt idx="76">
                  <c:v>672316.95295234001</c:v>
                </c:pt>
                <c:pt idx="77">
                  <c:v>1217903.1136752719</c:v>
                </c:pt>
                <c:pt idx="78">
                  <c:v>196587.88412943293</c:v>
                </c:pt>
                <c:pt idx="79">
                  <c:v>1076499.4366411029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A-4A44-87A6-9B2A3CED5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288560"/>
        <c:axId val="611296880"/>
      </c:scatterChart>
      <c:valAx>
        <c:axId val="61128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1296880"/>
        <c:crosses val="autoZero"/>
        <c:crossBetween val="midCat"/>
      </c:valAx>
      <c:valAx>
        <c:axId val="6112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128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оценивание'!$F$1</c:f>
              <c:strCache>
                <c:ptCount val="1"/>
                <c:pt idx="0">
                  <c:v>Среднедушевые денежные доходы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оценивание'!$F$2:$F$81</c:f>
              <c:numCache>
                <c:formatCode>General</c:formatCode>
                <c:ptCount val="80"/>
                <c:pt idx="0">
                  <c:v>18885.840709545246</c:v>
                </c:pt>
                <c:pt idx="1">
                  <c:v>14782.630703013556</c:v>
                </c:pt>
                <c:pt idx="2">
                  <c:v>13989.327873668393</c:v>
                </c:pt>
                <c:pt idx="3">
                  <c:v>17399.909372181683</c:v>
                </c:pt>
                <c:pt idx="4">
                  <c:v>13701.972948539422</c:v>
                </c:pt>
                <c:pt idx="5">
                  <c:v>16541.458758254008</c:v>
                </c:pt>
                <c:pt idx="6">
                  <c:v>14029.260963129775</c:v>
                </c:pt>
                <c:pt idx="7">
                  <c:v>16164.941888611142</c:v>
                </c:pt>
                <c:pt idx="8">
                  <c:v>17727.058759454903</c:v>
                </c:pt>
                <c:pt idx="9">
                  <c:v>25190.104128694544</c:v>
                </c:pt>
                <c:pt idx="10">
                  <c:v>14234.375795302281</c:v>
                </c:pt>
                <c:pt idx="11">
                  <c:v>14521.615409254618</c:v>
                </c:pt>
                <c:pt idx="12">
                  <c:v>15229.082156497072</c:v>
                </c:pt>
                <c:pt idx="13">
                  <c:v>15296.502276636764</c:v>
                </c:pt>
                <c:pt idx="14">
                  <c:v>15093.213957517193</c:v>
                </c:pt>
                <c:pt idx="15">
                  <c:v>15982.541285453008</c:v>
                </c:pt>
                <c:pt idx="16">
                  <c:v>15684.549584605702</c:v>
                </c:pt>
                <c:pt idx="17">
                  <c:v>41675.930435133298</c:v>
                </c:pt>
                <c:pt idx="18">
                  <c:v>17717.276643264289</c:v>
                </c:pt>
                <c:pt idx="19">
                  <c:v>21231.165735303213</c:v>
                </c:pt>
                <c:pt idx="20">
                  <c:v>20471.417552280167</c:v>
                </c:pt>
                <c:pt idx="21">
                  <c:v>15940.575243420397</c:v>
                </c:pt>
                <c:pt idx="22">
                  <c:v>16080.676829438906</c:v>
                </c:pt>
                <c:pt idx="23">
                  <c:v>17085.497108619882</c:v>
                </c:pt>
                <c:pt idx="24">
                  <c:v>25227.427479663609</c:v>
                </c:pt>
                <c:pt idx="25">
                  <c:v>16030.795834214714</c:v>
                </c:pt>
                <c:pt idx="26">
                  <c:v>13980.898717942518</c:v>
                </c:pt>
                <c:pt idx="27">
                  <c:v>25652.936270220431</c:v>
                </c:pt>
                <c:pt idx="28">
                  <c:v>15649.460977409575</c:v>
                </c:pt>
                <c:pt idx="29">
                  <c:v>9492.8658800439553</c:v>
                </c:pt>
                <c:pt idx="30">
                  <c:v>19835.189942302324</c:v>
                </c:pt>
                <c:pt idx="31">
                  <c:v>15122.496547082188</c:v>
                </c:pt>
                <c:pt idx="32">
                  <c:v>14106.871189091333</c:v>
                </c:pt>
                <c:pt idx="33">
                  <c:v>16838.006474396916</c:v>
                </c:pt>
                <c:pt idx="34">
                  <c:v>16500.44112261615</c:v>
                </c:pt>
                <c:pt idx="35">
                  <c:v>11985.62570037305</c:v>
                </c:pt>
                <c:pt idx="36">
                  <c:v>11092.941022339366</c:v>
                </c:pt>
                <c:pt idx="37">
                  <c:v>13998.774416820419</c:v>
                </c:pt>
                <c:pt idx="38">
                  <c:v>13631.618192495789</c:v>
                </c:pt>
                <c:pt idx="39">
                  <c:v>14144.328472452871</c:v>
                </c:pt>
                <c:pt idx="40">
                  <c:v>18026.801220185778</c:v>
                </c:pt>
                <c:pt idx="41">
                  <c:v>11587.322248878914</c:v>
                </c:pt>
                <c:pt idx="42">
                  <c:v>11900.738931990152</c:v>
                </c:pt>
                <c:pt idx="43">
                  <c:v>21126.549948091113</c:v>
                </c:pt>
                <c:pt idx="44">
                  <c:v>14742.768677975981</c:v>
                </c:pt>
                <c:pt idx="45">
                  <c:v>11951.765055718832</c:v>
                </c:pt>
                <c:pt idx="46">
                  <c:v>18579.651125549633</c:v>
                </c:pt>
                <c:pt idx="47">
                  <c:v>13849.636660136457</c:v>
                </c:pt>
                <c:pt idx="48">
                  <c:v>18610.46738811551</c:v>
                </c:pt>
                <c:pt idx="49">
                  <c:v>14702.013677684163</c:v>
                </c:pt>
                <c:pt idx="50">
                  <c:v>13859.325466808408</c:v>
                </c:pt>
                <c:pt idx="51">
                  <c:v>18643.489777825453</c:v>
                </c:pt>
                <c:pt idx="52">
                  <c:v>13260.308730835801</c:v>
                </c:pt>
                <c:pt idx="53">
                  <c:v>13840.470771105873</c:v>
                </c:pt>
                <c:pt idx="54">
                  <c:v>12653.894842880805</c:v>
                </c:pt>
                <c:pt idx="55">
                  <c:v>22018.802148253835</c:v>
                </c:pt>
                <c:pt idx="56">
                  <c:v>29330.042468148338</c:v>
                </c:pt>
                <c:pt idx="57">
                  <c:v>31805.661122506412</c:v>
                </c:pt>
                <c:pt idx="58">
                  <c:v>16060.279614857183</c:v>
                </c:pt>
                <c:pt idx="59">
                  <c:v>12411.152871845685</c:v>
                </c:pt>
                <c:pt idx="60">
                  <c:v>10223.684384587668</c:v>
                </c:pt>
                <c:pt idx="61">
                  <c:v>13221.421462091115</c:v>
                </c:pt>
                <c:pt idx="62">
                  <c:v>13076.998028578886</c:v>
                </c:pt>
                <c:pt idx="63">
                  <c:v>19086.15986157228</c:v>
                </c:pt>
                <c:pt idx="64">
                  <c:v>14761.234347972411</c:v>
                </c:pt>
                <c:pt idx="65">
                  <c:v>14500.979551385359</c:v>
                </c:pt>
                <c:pt idx="66">
                  <c:v>18118.621642965074</c:v>
                </c:pt>
                <c:pt idx="67">
                  <c:v>16327.272359595368</c:v>
                </c:pt>
                <c:pt idx="68">
                  <c:v>16350.166779368265</c:v>
                </c:pt>
                <c:pt idx="69">
                  <c:v>14611.302779584787</c:v>
                </c:pt>
                <c:pt idx="70">
                  <c:v>25409.270559845143</c:v>
                </c:pt>
                <c:pt idx="71">
                  <c:v>14336.554460220652</c:v>
                </c:pt>
                <c:pt idx="72">
                  <c:v>30287.243006557514</c:v>
                </c:pt>
                <c:pt idx="73">
                  <c:v>20172.197729215804</c:v>
                </c:pt>
                <c:pt idx="74">
                  <c:v>22638.386314138879</c:v>
                </c:pt>
                <c:pt idx="75">
                  <c:v>17934.483969879358</c:v>
                </c:pt>
                <c:pt idx="76">
                  <c:v>33448.169027549353</c:v>
                </c:pt>
                <c:pt idx="77">
                  <c:v>32941.999661560367</c:v>
                </c:pt>
                <c:pt idx="78">
                  <c:v>14759.822227352744</c:v>
                </c:pt>
                <c:pt idx="79">
                  <c:v>49093.308172331228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69-4AFD-AD19-3260C7F6C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950064"/>
        <c:axId val="633951728"/>
      </c:scatterChart>
      <c:valAx>
        <c:axId val="63395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951728"/>
        <c:crosses val="autoZero"/>
        <c:crossBetween val="midCat"/>
      </c:valAx>
      <c:valAx>
        <c:axId val="6339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95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оценивание'!$G$1</c:f>
              <c:strCache>
                <c:ptCount val="1"/>
                <c:pt idx="0">
                  <c:v>Оборот средних организаций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оценивание'!$G$2:$G$81</c:f>
              <c:numCache>
                <c:formatCode>General</c:formatCode>
                <c:ptCount val="80"/>
                <c:pt idx="0">
                  <c:v>31985.543877590662</c:v>
                </c:pt>
                <c:pt idx="1">
                  <c:v>18723.202817234989</c:v>
                </c:pt>
                <c:pt idx="2">
                  <c:v>28065.939572696967</c:v>
                </c:pt>
                <c:pt idx="3">
                  <c:v>32275.420990219696</c:v>
                </c:pt>
                <c:pt idx="4">
                  <c:v>20007.628600070802</c:v>
                </c:pt>
                <c:pt idx="5">
                  <c:v>27527.960744007272</c:v>
                </c:pt>
                <c:pt idx="6">
                  <c:v>23749.828619334407</c:v>
                </c:pt>
                <c:pt idx="7">
                  <c:v>24020.860729153901</c:v>
                </c:pt>
                <c:pt idx="8">
                  <c:v>22510.073333364046</c:v>
                </c:pt>
                <c:pt idx="9">
                  <c:v>38329.991591019141</c:v>
                </c:pt>
                <c:pt idx="10">
                  <c:v>23216.356928634916</c:v>
                </c:pt>
                <c:pt idx="11">
                  <c:v>29783.012011396546</c:v>
                </c:pt>
                <c:pt idx="12">
                  <c:v>32084.911185034758</c:v>
                </c:pt>
                <c:pt idx="13">
                  <c:v>24639.764990960572</c:v>
                </c:pt>
                <c:pt idx="14">
                  <c:v>20025.583103376681</c:v>
                </c:pt>
                <c:pt idx="15">
                  <c:v>23794.836425201021</c:v>
                </c:pt>
                <c:pt idx="16">
                  <c:v>31071.403832064305</c:v>
                </c:pt>
                <c:pt idx="17">
                  <c:v>34983.072444938509</c:v>
                </c:pt>
                <c:pt idx="18">
                  <c:v>22905.238285866642</c:v>
                </c:pt>
                <c:pt idx="19">
                  <c:v>19801.126728168987</c:v>
                </c:pt>
                <c:pt idx="20">
                  <c:v>20981.186659844483</c:v>
                </c:pt>
                <c:pt idx="21">
                  <c:v>23711.300329025937</c:v>
                </c:pt>
                <c:pt idx="22">
                  <c:v>22164.650667852973</c:v>
                </c:pt>
                <c:pt idx="23">
                  <c:v>30994.63508683773</c:v>
                </c:pt>
                <c:pt idx="24">
                  <c:v>34751.2524448314</c:v>
                </c:pt>
                <c:pt idx="25">
                  <c:v>19942.488305923296</c:v>
                </c:pt>
                <c:pt idx="26">
                  <c:v>17895.603740610455</c:v>
                </c:pt>
                <c:pt idx="27">
                  <c:v>46627.098800692096</c:v>
                </c:pt>
                <c:pt idx="28">
                  <c:v>23423.875749428214</c:v>
                </c:pt>
                <c:pt idx="29">
                  <c:v>5319.9942457128072</c:v>
                </c:pt>
                <c:pt idx="30">
                  <c:v>26554.687075572536</c:v>
                </c:pt>
                <c:pt idx="31">
                  <c:v>8664.6432544681848</c:v>
                </c:pt>
                <c:pt idx="32">
                  <c:v>19162.272093916163</c:v>
                </c:pt>
                <c:pt idx="33">
                  <c:v>27750.114677558988</c:v>
                </c:pt>
                <c:pt idx="34">
                  <c:v>2415.4629355926909</c:v>
                </c:pt>
                <c:pt idx="35">
                  <c:v>10798.063193895468</c:v>
                </c:pt>
                <c:pt idx="36">
                  <c:v>18020.122818840508</c:v>
                </c:pt>
                <c:pt idx="37">
                  <c:v>7162.7288088354562</c:v>
                </c:pt>
                <c:pt idx="38">
                  <c:v>2144.3113894005678</c:v>
                </c:pt>
                <c:pt idx="39">
                  <c:v>22850.678736574966</c:v>
                </c:pt>
                <c:pt idx="40">
                  <c:v>16008.810102696405</c:v>
                </c:pt>
                <c:pt idx="41">
                  <c:v>21498.87963124588</c:v>
                </c:pt>
                <c:pt idx="42">
                  <c:v>22549.635891644186</c:v>
                </c:pt>
                <c:pt idx="43">
                  <c:v>34793.310392297135</c:v>
                </c:pt>
                <c:pt idx="44">
                  <c:v>24974.399124247378</c:v>
                </c:pt>
                <c:pt idx="45">
                  <c:v>23398.710650923778</c:v>
                </c:pt>
                <c:pt idx="46">
                  <c:v>24107.874601735384</c:v>
                </c:pt>
                <c:pt idx="47">
                  <c:v>22474.304526871751</c:v>
                </c:pt>
                <c:pt idx="48">
                  <c:v>31885.227800011991</c:v>
                </c:pt>
                <c:pt idx="49">
                  <c:v>21458.818956561914</c:v>
                </c:pt>
                <c:pt idx="50">
                  <c:v>18120.652457911736</c:v>
                </c:pt>
                <c:pt idx="51">
                  <c:v>29620.750554860919</c:v>
                </c:pt>
                <c:pt idx="52">
                  <c:v>21460.908019318864</c:v>
                </c:pt>
                <c:pt idx="53">
                  <c:v>19868.587064376476</c:v>
                </c:pt>
                <c:pt idx="54">
                  <c:v>12072.099475786157</c:v>
                </c:pt>
                <c:pt idx="55">
                  <c:v>26322.391631838695</c:v>
                </c:pt>
                <c:pt idx="56">
                  <c:v>32187.457146067922</c:v>
                </c:pt>
                <c:pt idx="57">
                  <c:v>33832.357541561039</c:v>
                </c:pt>
                <c:pt idx="58">
                  <c:v>24624.6822124512</c:v>
                </c:pt>
                <c:pt idx="59">
                  <c:v>8060.7234336626316</c:v>
                </c:pt>
                <c:pt idx="60">
                  <c:v>21815.609825446943</c:v>
                </c:pt>
                <c:pt idx="61">
                  <c:v>7193.2973849311102</c:v>
                </c:pt>
                <c:pt idx="62">
                  <c:v>13748.689820253649</c:v>
                </c:pt>
                <c:pt idx="63">
                  <c:v>22023.377345924284</c:v>
                </c:pt>
                <c:pt idx="64">
                  <c:v>12407.682070763123</c:v>
                </c:pt>
                <c:pt idx="65">
                  <c:v>24705.974228940184</c:v>
                </c:pt>
                <c:pt idx="66">
                  <c:v>29975.474881852875</c:v>
                </c:pt>
                <c:pt idx="67">
                  <c:v>27280.044300604826</c:v>
                </c:pt>
                <c:pt idx="68">
                  <c:v>62416.646536603112</c:v>
                </c:pt>
                <c:pt idx="69">
                  <c:v>19642.753020325697</c:v>
                </c:pt>
                <c:pt idx="70">
                  <c:v>106390.77593265986</c:v>
                </c:pt>
                <c:pt idx="71">
                  <c:v>16536.133555915887</c:v>
                </c:pt>
                <c:pt idx="72">
                  <c:v>47104.600567416092</c:v>
                </c:pt>
                <c:pt idx="73">
                  <c:v>31443.963115081777</c:v>
                </c:pt>
                <c:pt idx="74">
                  <c:v>29222.358567420921</c:v>
                </c:pt>
                <c:pt idx="75">
                  <c:v>14955.278731471442</c:v>
                </c:pt>
                <c:pt idx="76">
                  <c:v>67298.177402259054</c:v>
                </c:pt>
                <c:pt idx="77">
                  <c:v>50235.652598235574</c:v>
                </c:pt>
                <c:pt idx="78">
                  <c:v>13364.050845617718</c:v>
                </c:pt>
                <c:pt idx="79">
                  <c:v>80776.910986479517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7-4ADB-935B-39A86F553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06672"/>
        <c:axId val="607480720"/>
      </c:scatterChart>
      <c:valAx>
        <c:axId val="19630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7480720"/>
        <c:crosses val="autoZero"/>
        <c:crossBetween val="midCat"/>
      </c:valAx>
      <c:valAx>
        <c:axId val="6074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30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оценивание'!$H$1</c:f>
              <c:strCache>
                <c:ptCount val="1"/>
                <c:pt idx="0">
                  <c:v>Численность ИП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оценивание'!$H$2:$H$81</c:f>
              <c:numCache>
                <c:formatCode>General</c:formatCode>
                <c:ptCount val="80"/>
                <c:pt idx="0">
                  <c:v>2243.1683638982777</c:v>
                </c:pt>
                <c:pt idx="1">
                  <c:v>1673.840719780585</c:v>
                </c:pt>
                <c:pt idx="2">
                  <c:v>2104.4357475643069</c:v>
                </c:pt>
                <c:pt idx="3">
                  <c:v>1851.8985100711423</c:v>
                </c:pt>
                <c:pt idx="4">
                  <c:v>1876.4630862212798</c:v>
                </c:pt>
                <c:pt idx="5">
                  <c:v>1739.122202189129</c:v>
                </c:pt>
                <c:pt idx="6">
                  <c:v>1929.664772382263</c:v>
                </c:pt>
                <c:pt idx="7">
                  <c:v>1940.7793368160551</c:v>
                </c:pt>
                <c:pt idx="8">
                  <c:v>1960.2674769236203</c:v>
                </c:pt>
                <c:pt idx="9">
                  <c:v>1600.6180310533016</c:v>
                </c:pt>
                <c:pt idx="10">
                  <c:v>2030.3382392691251</c:v>
                </c:pt>
                <c:pt idx="11">
                  <c:v>1534.0562222934827</c:v>
                </c:pt>
                <c:pt idx="12">
                  <c:v>1784.4509435203267</c:v>
                </c:pt>
                <c:pt idx="13">
                  <c:v>1819.6025873559106</c:v>
                </c:pt>
                <c:pt idx="14">
                  <c:v>1689.3109957871675</c:v>
                </c:pt>
                <c:pt idx="15">
                  <c:v>1963.2903830209309</c:v>
                </c:pt>
                <c:pt idx="16">
                  <c:v>1805.3624022463932</c:v>
                </c:pt>
                <c:pt idx="17">
                  <c:v>1362.9022036394247</c:v>
                </c:pt>
                <c:pt idx="18">
                  <c:v>1819.1784786255287</c:v>
                </c:pt>
                <c:pt idx="19">
                  <c:v>1745.367199237354</c:v>
                </c:pt>
                <c:pt idx="20">
                  <c:v>1687.8050449727134</c:v>
                </c:pt>
                <c:pt idx="21">
                  <c:v>1947.2280313110432</c:v>
                </c:pt>
                <c:pt idx="22">
                  <c:v>1967.4707326863077</c:v>
                </c:pt>
                <c:pt idx="23">
                  <c:v>1679.8181772160683</c:v>
                </c:pt>
                <c:pt idx="24">
                  <c:v>1406.0180542967116</c:v>
                </c:pt>
                <c:pt idx="25">
                  <c:v>1878.1541011241529</c:v>
                </c:pt>
                <c:pt idx="26">
                  <c:v>1657.864500075146</c:v>
                </c:pt>
                <c:pt idx="27">
                  <c:v>1743.053918941622</c:v>
                </c:pt>
                <c:pt idx="28">
                  <c:v>2237.613892247743</c:v>
                </c:pt>
                <c:pt idx="29">
                  <c:v>2557.679314411454</c:v>
                </c:pt>
                <c:pt idx="30">
                  <c:v>3012.5245144471965</c:v>
                </c:pt>
                <c:pt idx="31">
                  <c:v>2061.0725487299578</c:v>
                </c:pt>
                <c:pt idx="32">
                  <c:v>1696.7210572491906</c:v>
                </c:pt>
                <c:pt idx="33">
                  <c:v>2599.1060240141455</c:v>
                </c:pt>
                <c:pt idx="34">
                  <c:v>1094.397788931321</c:v>
                </c:pt>
                <c:pt idx="35">
                  <c:v>1921.4173414320699</c:v>
                </c:pt>
                <c:pt idx="36">
                  <c:v>1669.5992135936942</c:v>
                </c:pt>
                <c:pt idx="37">
                  <c:v>1673.0121402572113</c:v>
                </c:pt>
                <c:pt idx="38">
                  <c:v>1423.1804856480974</c:v>
                </c:pt>
                <c:pt idx="39">
                  <c:v>2486.8676664846544</c:v>
                </c:pt>
                <c:pt idx="40">
                  <c:v>1543.2228177959166</c:v>
                </c:pt>
                <c:pt idx="41">
                  <c:v>1502.5374807266626</c:v>
                </c:pt>
                <c:pt idx="42">
                  <c:v>1704.2675531327359</c:v>
                </c:pt>
                <c:pt idx="43">
                  <c:v>1640.4845117753644</c:v>
                </c:pt>
                <c:pt idx="44">
                  <c:v>1700.3633643404039</c:v>
                </c:pt>
                <c:pt idx="45">
                  <c:v>2055.2479180134969</c:v>
                </c:pt>
                <c:pt idx="46">
                  <c:v>1733.3064596736444</c:v>
                </c:pt>
                <c:pt idx="47">
                  <c:v>1976.6754939892658</c:v>
                </c:pt>
                <c:pt idx="48">
                  <c:v>1239.3777852998801</c:v>
                </c:pt>
                <c:pt idx="49">
                  <c:v>1738.3514197666473</c:v>
                </c:pt>
                <c:pt idx="50">
                  <c:v>1942.3878286649485</c:v>
                </c:pt>
                <c:pt idx="51">
                  <c:v>1624.5726180028121</c:v>
                </c:pt>
                <c:pt idx="52">
                  <c:v>1541.3053773845304</c:v>
                </c:pt>
                <c:pt idx="53">
                  <c:v>1717.3701105372652</c:v>
                </c:pt>
                <c:pt idx="54">
                  <c:v>1373.7374047159869</c:v>
                </c:pt>
                <c:pt idx="55">
                  <c:v>1857.4649017429865</c:v>
                </c:pt>
                <c:pt idx="56">
                  <c:v>1710.8120222356106</c:v>
                </c:pt>
                <c:pt idx="57">
                  <c:v>1676.5307931536684</c:v>
                </c:pt>
                <c:pt idx="58">
                  <c:v>1669.9599612780671</c:v>
                </c:pt>
                <c:pt idx="59">
                  <c:v>2304.4334367068227</c:v>
                </c:pt>
                <c:pt idx="60">
                  <c:v>2325.6977562466423</c:v>
                </c:pt>
                <c:pt idx="61">
                  <c:v>2264.3376527657151</c:v>
                </c:pt>
                <c:pt idx="62">
                  <c:v>1732.3258055757744</c:v>
                </c:pt>
                <c:pt idx="63">
                  <c:v>1737.0042327168715</c:v>
                </c:pt>
                <c:pt idx="64">
                  <c:v>1749.9724911780127</c:v>
                </c:pt>
                <c:pt idx="65">
                  <c:v>1424.3507433223529</c:v>
                </c:pt>
                <c:pt idx="66">
                  <c:v>1751.3674417960087</c:v>
                </c:pt>
                <c:pt idx="67">
                  <c:v>1657.7396233677905</c:v>
                </c:pt>
                <c:pt idx="68">
                  <c:v>1674.1099463495996</c:v>
                </c:pt>
                <c:pt idx="69">
                  <c:v>1603.1807723938241</c:v>
                </c:pt>
                <c:pt idx="70">
                  <c:v>2374.8461849053156</c:v>
                </c:pt>
                <c:pt idx="71">
                  <c:v>1814.4869276767515</c:v>
                </c:pt>
                <c:pt idx="72">
                  <c:v>2483.0811006670947</c:v>
                </c:pt>
                <c:pt idx="73">
                  <c:v>1747.7961863122093</c:v>
                </c:pt>
                <c:pt idx="74">
                  <c:v>1628.4456366321613</c:v>
                </c:pt>
                <c:pt idx="75">
                  <c:v>1708.77343876651</c:v>
                </c:pt>
                <c:pt idx="76">
                  <c:v>2073.8757246627056</c:v>
                </c:pt>
                <c:pt idx="77">
                  <c:v>2690.7345729196313</c:v>
                </c:pt>
                <c:pt idx="78">
                  <c:v>1719.4673466189174</c:v>
                </c:pt>
                <c:pt idx="79">
                  <c:v>1925.2308836997358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96-47C8-96AC-DB4134FC5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432368"/>
        <c:axId val="725418640"/>
      </c:scatterChart>
      <c:valAx>
        <c:axId val="72543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418640"/>
        <c:crosses val="autoZero"/>
        <c:crossBetween val="midCat"/>
      </c:valAx>
      <c:valAx>
        <c:axId val="725418640"/>
        <c:scaling>
          <c:orientation val="minMax"/>
          <c:max val="3050"/>
          <c:min val="10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43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оценивание'!$I$1</c:f>
              <c:strCache>
                <c:ptCount val="1"/>
                <c:pt idx="0">
                  <c:v>Преступность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оценивание'!$I$2:$I$81</c:f>
              <c:numCache>
                <c:formatCode>General</c:formatCode>
                <c:ptCount val="80"/>
                <c:pt idx="0">
                  <c:v>945.21482879205712</c:v>
                </c:pt>
                <c:pt idx="1">
                  <c:v>1361.1171467879419</c:v>
                </c:pt>
                <c:pt idx="2">
                  <c:v>1387.5809237689853</c:v>
                </c:pt>
                <c:pt idx="3">
                  <c:v>1330.9231037887416</c:v>
                </c:pt>
                <c:pt idx="4">
                  <c:v>1449.3860105790457</c:v>
                </c:pt>
                <c:pt idx="5">
                  <c:v>1616.4201753243697</c:v>
                </c:pt>
                <c:pt idx="6">
                  <c:v>1347.2640283003502</c:v>
                </c:pt>
                <c:pt idx="7">
                  <c:v>1254.4417534964266</c:v>
                </c:pt>
                <c:pt idx="8">
                  <c:v>1168.3994746405235</c:v>
                </c:pt>
                <c:pt idx="9">
                  <c:v>1231.7316138051153</c:v>
                </c:pt>
                <c:pt idx="10">
                  <c:v>1384.1408972909735</c:v>
                </c:pt>
                <c:pt idx="11">
                  <c:v>864.57759611210645</c:v>
                </c:pt>
                <c:pt idx="12">
                  <c:v>1574.897652099783</c:v>
                </c:pt>
                <c:pt idx="13">
                  <c:v>1217.5831872791136</c:v>
                </c:pt>
                <c:pt idx="14">
                  <c:v>1734.4119329873986</c:v>
                </c:pt>
                <c:pt idx="15">
                  <c:v>911.00069839388095</c:v>
                </c:pt>
                <c:pt idx="16">
                  <c:v>1410.6422516713442</c:v>
                </c:pt>
                <c:pt idx="17">
                  <c:v>1329.2159482965217</c:v>
                </c:pt>
                <c:pt idx="18">
                  <c:v>2073.0870436683613</c:v>
                </c:pt>
                <c:pt idx="19">
                  <c:v>2140.4605484258595</c:v>
                </c:pt>
                <c:pt idx="20">
                  <c:v>1731.4041383606736</c:v>
                </c:pt>
                <c:pt idx="21">
                  <c:v>1862.8332881403492</c:v>
                </c:pt>
                <c:pt idx="22">
                  <c:v>1508.3239378591545</c:v>
                </c:pt>
                <c:pt idx="23">
                  <c:v>1266.0977796628349</c:v>
                </c:pt>
                <c:pt idx="24">
                  <c:v>1833.6307689309344</c:v>
                </c:pt>
                <c:pt idx="25">
                  <c:v>1896.5093357535172</c:v>
                </c:pt>
                <c:pt idx="26">
                  <c:v>1472.573625282962</c:v>
                </c:pt>
                <c:pt idx="27">
                  <c:v>1091.1594035473852</c:v>
                </c:pt>
                <c:pt idx="28">
                  <c:v>960.5275511504916</c:v>
                </c:pt>
                <c:pt idx="29">
                  <c:v>1136.1600978933966</c:v>
                </c:pt>
                <c:pt idx="30">
                  <c:v>1274.5276627087769</c:v>
                </c:pt>
                <c:pt idx="31">
                  <c:v>1617.4465118479695</c:v>
                </c:pt>
                <c:pt idx="32">
                  <c:v>1544.8992433421363</c:v>
                </c:pt>
                <c:pt idx="33">
                  <c:v>1359.7789476415469</c:v>
                </c:pt>
                <c:pt idx="34">
                  <c:v>464.19257879647068</c:v>
                </c:pt>
                <c:pt idx="35">
                  <c:v>910.77136735182341</c:v>
                </c:pt>
                <c:pt idx="36">
                  <c:v>864.72580360490917</c:v>
                </c:pt>
                <c:pt idx="37">
                  <c:v>1030.3487755751617</c:v>
                </c:pt>
                <c:pt idx="38">
                  <c:v>259.68442603335831</c:v>
                </c:pt>
                <c:pt idx="39">
                  <c:v>1224.0486673881696</c:v>
                </c:pt>
                <c:pt idx="40">
                  <c:v>1479.5465571492484</c:v>
                </c:pt>
                <c:pt idx="41">
                  <c:v>1231.5299400522313</c:v>
                </c:pt>
                <c:pt idx="42">
                  <c:v>1030.1881966566068</c:v>
                </c:pt>
                <c:pt idx="43">
                  <c:v>1301.6247899695347</c:v>
                </c:pt>
                <c:pt idx="44">
                  <c:v>1803.4779361877304</c:v>
                </c:pt>
                <c:pt idx="45">
                  <c:v>1160.1133019850849</c:v>
                </c:pt>
                <c:pt idx="46">
                  <c:v>1949.9683158205817</c:v>
                </c:pt>
                <c:pt idx="47">
                  <c:v>1625.9498280028761</c:v>
                </c:pt>
                <c:pt idx="48">
                  <c:v>1462.9777778028592</c:v>
                </c:pt>
                <c:pt idx="49">
                  <c:v>1401.4856175365069</c:v>
                </c:pt>
                <c:pt idx="50">
                  <c:v>1013.1855165378323</c:v>
                </c:pt>
                <c:pt idx="51">
                  <c:v>1564.2610008039157</c:v>
                </c:pt>
                <c:pt idx="52">
                  <c:v>1205.9377269626677</c:v>
                </c:pt>
                <c:pt idx="53">
                  <c:v>1162.8774895246409</c:v>
                </c:pt>
                <c:pt idx="54">
                  <c:v>2174.3549139973907</c:v>
                </c:pt>
                <c:pt idx="55">
                  <c:v>1528.4054589871726</c:v>
                </c:pt>
                <c:pt idx="56">
                  <c:v>803.65260830308898</c:v>
                </c:pt>
                <c:pt idx="57">
                  <c:v>1499.066411971048</c:v>
                </c:pt>
                <c:pt idx="58">
                  <c:v>1966.8527179547154</c:v>
                </c:pt>
                <c:pt idx="59">
                  <c:v>2206.5858052867329</c:v>
                </c:pt>
                <c:pt idx="60">
                  <c:v>2472.2129930495134</c:v>
                </c:pt>
                <c:pt idx="61">
                  <c:v>2121.3781591602078</c:v>
                </c:pt>
                <c:pt idx="62">
                  <c:v>1800.6562459703989</c:v>
                </c:pt>
                <c:pt idx="63">
                  <c:v>1917.4695405588097</c:v>
                </c:pt>
                <c:pt idx="64">
                  <c:v>2082.3958240252423</c:v>
                </c:pt>
                <c:pt idx="65">
                  <c:v>2157.9538564616919</c:v>
                </c:pt>
                <c:pt idx="66">
                  <c:v>1843.0226982524182</c:v>
                </c:pt>
                <c:pt idx="67">
                  <c:v>1432.1018018900281</c:v>
                </c:pt>
                <c:pt idx="68">
                  <c:v>1924.8024883438811</c:v>
                </c:pt>
                <c:pt idx="69">
                  <c:v>2392.695687881615</c:v>
                </c:pt>
                <c:pt idx="70">
                  <c:v>1181.9577692449836</c:v>
                </c:pt>
                <c:pt idx="71">
                  <c:v>2880.198374889585</c:v>
                </c:pt>
                <c:pt idx="72">
                  <c:v>1782.5106861907866</c:v>
                </c:pt>
                <c:pt idx="73">
                  <c:v>2139.0191009301748</c:v>
                </c:pt>
                <c:pt idx="74">
                  <c:v>1961.4135425947279</c:v>
                </c:pt>
                <c:pt idx="75">
                  <c:v>2257.5320390168381</c:v>
                </c:pt>
                <c:pt idx="76">
                  <c:v>2049.4279320377955</c:v>
                </c:pt>
                <c:pt idx="77">
                  <c:v>2136.8198398188297</c:v>
                </c:pt>
                <c:pt idx="78">
                  <c:v>2159.2266837300881</c:v>
                </c:pt>
                <c:pt idx="79">
                  <c:v>1552.9504833510987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84-4987-9BB6-FEBC137F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446048"/>
        <c:axId val="731436896"/>
      </c:scatterChart>
      <c:valAx>
        <c:axId val="73144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1436896"/>
        <c:crosses val="autoZero"/>
        <c:crossBetween val="midCat"/>
      </c:valAx>
      <c:valAx>
        <c:axId val="73143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144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оценивание'!$J$1</c:f>
              <c:strCache>
                <c:ptCount val="1"/>
                <c:pt idx="0">
                  <c:v>Индекс производительности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оценивание'!$J$2:$J$81</c:f>
              <c:numCache>
                <c:formatCode>General</c:formatCode>
                <c:ptCount val="80"/>
                <c:pt idx="0">
                  <c:v>103.5230769230769</c:v>
                </c:pt>
                <c:pt idx="1">
                  <c:v>104.34615384615384</c:v>
                </c:pt>
                <c:pt idx="2">
                  <c:v>103.26153846153845</c:v>
                </c:pt>
                <c:pt idx="3">
                  <c:v>102.99230769230772</c:v>
                </c:pt>
                <c:pt idx="4">
                  <c:v>100.33846153846153</c:v>
                </c:pt>
                <c:pt idx="5">
                  <c:v>104.26153846153848</c:v>
                </c:pt>
                <c:pt idx="6">
                  <c:v>102.69999999999999</c:v>
                </c:pt>
                <c:pt idx="7">
                  <c:v>103.82307692307693</c:v>
                </c:pt>
                <c:pt idx="8">
                  <c:v>102.36923076923077</c:v>
                </c:pt>
                <c:pt idx="9">
                  <c:v>103.45384615384614</c:v>
                </c:pt>
                <c:pt idx="10">
                  <c:v>103.31538461538463</c:v>
                </c:pt>
                <c:pt idx="11">
                  <c:v>102.26923076923077</c:v>
                </c:pt>
                <c:pt idx="12">
                  <c:v>103.26153846153845</c:v>
                </c:pt>
                <c:pt idx="13">
                  <c:v>103.52307692307691</c:v>
                </c:pt>
                <c:pt idx="14">
                  <c:v>101.83846153846154</c:v>
                </c:pt>
                <c:pt idx="15">
                  <c:v>103.7923076923077</c:v>
                </c:pt>
                <c:pt idx="16">
                  <c:v>102.83076923076926</c:v>
                </c:pt>
                <c:pt idx="17">
                  <c:v>100.96923076923075</c:v>
                </c:pt>
                <c:pt idx="18">
                  <c:v>102.53846153846156</c:v>
                </c:pt>
                <c:pt idx="19">
                  <c:v>100.96153846153848</c:v>
                </c:pt>
                <c:pt idx="20">
                  <c:v>101.98461538461538</c:v>
                </c:pt>
                <c:pt idx="21">
                  <c:v>102.30769230769229</c:v>
                </c:pt>
                <c:pt idx="22">
                  <c:v>102.6076923076923</c:v>
                </c:pt>
                <c:pt idx="23">
                  <c:v>103.23076923076925</c:v>
                </c:pt>
                <c:pt idx="24">
                  <c:v>103.53846153846153</c:v>
                </c:pt>
                <c:pt idx="25">
                  <c:v>103.90000000000002</c:v>
                </c:pt>
                <c:pt idx="26">
                  <c:v>101.33846153846156</c:v>
                </c:pt>
                <c:pt idx="27">
                  <c:v>103.15384615384615</c:v>
                </c:pt>
                <c:pt idx="28">
                  <c:v>103.65384615384619</c:v>
                </c:pt>
                <c:pt idx="29">
                  <c:v>100.20769230769231</c:v>
                </c:pt>
                <c:pt idx="30">
                  <c:v>101.47692307692309</c:v>
                </c:pt>
                <c:pt idx="31">
                  <c:v>105.01538461538462</c:v>
                </c:pt>
                <c:pt idx="32">
                  <c:v>100.82307692307693</c:v>
                </c:pt>
                <c:pt idx="33">
                  <c:v>103.35384615384615</c:v>
                </c:pt>
                <c:pt idx="34">
                  <c:v>101.85384615384613</c:v>
                </c:pt>
                <c:pt idx="35">
                  <c:v>101.78461538461536</c:v>
                </c:pt>
                <c:pt idx="36">
                  <c:v>100.77692307692307</c:v>
                </c:pt>
                <c:pt idx="37">
                  <c:v>102.26923076923077</c:v>
                </c:pt>
                <c:pt idx="38">
                  <c:v>101.23076923076924</c:v>
                </c:pt>
                <c:pt idx="39">
                  <c:v>101.88461538461537</c:v>
                </c:pt>
                <c:pt idx="40">
                  <c:v>102.58461538461539</c:v>
                </c:pt>
                <c:pt idx="41">
                  <c:v>102.93846153846154</c:v>
                </c:pt>
                <c:pt idx="42">
                  <c:v>103.78461538461539</c:v>
                </c:pt>
                <c:pt idx="43">
                  <c:v>101.86153846153844</c:v>
                </c:pt>
                <c:pt idx="44">
                  <c:v>101.55384615384615</c:v>
                </c:pt>
                <c:pt idx="45">
                  <c:v>103.23846153846155</c:v>
                </c:pt>
                <c:pt idx="46">
                  <c:v>102.13846153846156</c:v>
                </c:pt>
                <c:pt idx="47">
                  <c:v>102.8846153846154</c:v>
                </c:pt>
                <c:pt idx="48">
                  <c:v>102.96923076923076</c:v>
                </c:pt>
                <c:pt idx="49">
                  <c:v>101.87692307692309</c:v>
                </c:pt>
                <c:pt idx="50">
                  <c:v>103.67692307692309</c:v>
                </c:pt>
                <c:pt idx="51">
                  <c:v>101.89230769230771</c:v>
                </c:pt>
                <c:pt idx="52">
                  <c:v>102.63076923076923</c:v>
                </c:pt>
                <c:pt idx="53">
                  <c:v>102.33076923076922</c:v>
                </c:pt>
                <c:pt idx="54">
                  <c:v>101.24615384615383</c:v>
                </c:pt>
                <c:pt idx="55">
                  <c:v>103.06923076923078</c:v>
                </c:pt>
                <c:pt idx="56">
                  <c:v>101.46923076923076</c:v>
                </c:pt>
                <c:pt idx="57">
                  <c:v>99.123076923076937</c:v>
                </c:pt>
                <c:pt idx="58">
                  <c:v>101.82307692307693</c:v>
                </c:pt>
                <c:pt idx="59">
                  <c:v>102.82307692307695</c:v>
                </c:pt>
                <c:pt idx="60">
                  <c:v>100.73846153846154</c:v>
                </c:pt>
                <c:pt idx="61">
                  <c:v>103.09230769230768</c:v>
                </c:pt>
                <c:pt idx="62">
                  <c:v>102.16153846153846</c:v>
                </c:pt>
                <c:pt idx="63">
                  <c:v>101.79999999999998</c:v>
                </c:pt>
                <c:pt idx="64">
                  <c:v>103.48461538461538</c:v>
                </c:pt>
                <c:pt idx="65">
                  <c:v>101.19230769230769</c:v>
                </c:pt>
                <c:pt idx="66">
                  <c:v>102.23846153846155</c:v>
                </c:pt>
                <c:pt idx="67">
                  <c:v>101.49999999999999</c:v>
                </c:pt>
                <c:pt idx="68">
                  <c:v>100.75384615384615</c:v>
                </c:pt>
                <c:pt idx="69">
                  <c:v>101.38461538461539</c:v>
                </c:pt>
                <c:pt idx="70">
                  <c:v>102.47692307692309</c:v>
                </c:pt>
                <c:pt idx="71">
                  <c:v>102.66153846153844</c:v>
                </c:pt>
                <c:pt idx="72">
                  <c:v>102.11538461538461</c:v>
                </c:pt>
                <c:pt idx="73">
                  <c:v>101.79230769230769</c:v>
                </c:pt>
                <c:pt idx="74">
                  <c:v>101.49230769230768</c:v>
                </c:pt>
                <c:pt idx="75">
                  <c:v>102.79230769230769</c:v>
                </c:pt>
                <c:pt idx="76">
                  <c:v>104.23846153846155</c:v>
                </c:pt>
                <c:pt idx="77">
                  <c:v>101.55384615384615</c:v>
                </c:pt>
                <c:pt idx="78">
                  <c:v>102.83846153846154</c:v>
                </c:pt>
                <c:pt idx="79">
                  <c:v>100.95384615384614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A-4F4E-ABAE-75E276809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674736"/>
        <c:axId val="733676400"/>
      </c:scatterChart>
      <c:valAx>
        <c:axId val="7336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3676400"/>
        <c:crosses val="autoZero"/>
        <c:crossBetween val="midCat"/>
      </c:valAx>
      <c:valAx>
        <c:axId val="73367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36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оценивание'!$K$1</c:f>
              <c:strCache>
                <c:ptCount val="1"/>
                <c:pt idx="0">
                  <c:v>Число реализованных турпакетов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оценивание'!$K$2:$K$81</c:f>
              <c:numCache>
                <c:formatCode>General</c:formatCode>
                <c:ptCount val="80"/>
                <c:pt idx="0">
                  <c:v>928.28772571534569</c:v>
                </c:pt>
                <c:pt idx="1">
                  <c:v>818.43235082854574</c:v>
                </c:pt>
                <c:pt idx="2">
                  <c:v>1699.6154621724249</c:v>
                </c:pt>
                <c:pt idx="3">
                  <c:v>508.17580750701592</c:v>
                </c:pt>
                <c:pt idx="4">
                  <c:v>1371.4842672029069</c:v>
                </c:pt>
                <c:pt idx="5">
                  <c:v>2265.2989648428043</c:v>
                </c:pt>
                <c:pt idx="6">
                  <c:v>1391.2483813024219</c:v>
                </c:pt>
                <c:pt idx="7">
                  <c:v>857.56213367610098</c:v>
                </c:pt>
                <c:pt idx="8">
                  <c:v>810.53919236273077</c:v>
                </c:pt>
                <c:pt idx="9">
                  <c:v>1353.0094106552692</c:v>
                </c:pt>
                <c:pt idx="10">
                  <c:v>1054.5501581080996</c:v>
                </c:pt>
                <c:pt idx="11">
                  <c:v>1248.5774841809919</c:v>
                </c:pt>
                <c:pt idx="12">
                  <c:v>893.77332120779033</c:v>
                </c:pt>
                <c:pt idx="13">
                  <c:v>415.47199601389343</c:v>
                </c:pt>
                <c:pt idx="14">
                  <c:v>2545.8610540795771</c:v>
                </c:pt>
                <c:pt idx="15">
                  <c:v>1099.8754837683734</c:v>
                </c:pt>
                <c:pt idx="16">
                  <c:v>2087.5125270963317</c:v>
                </c:pt>
                <c:pt idx="17">
                  <c:v>11304.040343304117</c:v>
                </c:pt>
                <c:pt idx="18">
                  <c:v>4767.2000311904349</c:v>
                </c:pt>
                <c:pt idx="19">
                  <c:v>2094.4888705292574</c:v>
                </c:pt>
                <c:pt idx="20">
                  <c:v>3337.1337281059637</c:v>
                </c:pt>
                <c:pt idx="21">
                  <c:v>2523.1819511381718</c:v>
                </c:pt>
                <c:pt idx="22">
                  <c:v>3897.6703376632963</c:v>
                </c:pt>
                <c:pt idx="23">
                  <c:v>799.57614095070551</c:v>
                </c:pt>
                <c:pt idx="24">
                  <c:v>1856.8723221535161</c:v>
                </c:pt>
                <c:pt idx="25">
                  <c:v>1629.6646788419048</c:v>
                </c:pt>
                <c:pt idx="26">
                  <c:v>1488.3471395933141</c:v>
                </c:pt>
                <c:pt idx="27">
                  <c:v>8373.5139457374062</c:v>
                </c:pt>
                <c:pt idx="28">
                  <c:v>720.10966593198987</c:v>
                </c:pt>
                <c:pt idx="29">
                  <c:v>875.27256102825049</c:v>
                </c:pt>
                <c:pt idx="30">
                  <c:v>2785.3761243214522</c:v>
                </c:pt>
                <c:pt idx="31">
                  <c:v>2804.1330593451253</c:v>
                </c:pt>
                <c:pt idx="32">
                  <c:v>1293.498351369645</c:v>
                </c:pt>
                <c:pt idx="33">
                  <c:v>1740.1828955772439</c:v>
                </c:pt>
                <c:pt idx="34">
                  <c:v>234.18014135935067</c:v>
                </c:pt>
                <c:pt idx="35">
                  <c:v>198.57809447804999</c:v>
                </c:pt>
                <c:pt idx="36">
                  <c:v>279.74127791750919</c:v>
                </c:pt>
                <c:pt idx="37">
                  <c:v>354.90352561005085</c:v>
                </c:pt>
                <c:pt idx="38">
                  <c:v>108.6884651264527</c:v>
                </c:pt>
                <c:pt idx="39">
                  <c:v>1910.6478524685847</c:v>
                </c:pt>
                <c:pt idx="40">
                  <c:v>1265.7061353366059</c:v>
                </c:pt>
                <c:pt idx="41">
                  <c:v>1332.5816225031331</c:v>
                </c:pt>
                <c:pt idx="42">
                  <c:v>1182.7431536916124</c:v>
                </c:pt>
                <c:pt idx="43">
                  <c:v>3520.3909114964868</c:v>
                </c:pt>
                <c:pt idx="44">
                  <c:v>1260.8213706717854</c:v>
                </c:pt>
                <c:pt idx="45">
                  <c:v>1527.5861136963197</c:v>
                </c:pt>
                <c:pt idx="46">
                  <c:v>2769.4413993716998</c:v>
                </c:pt>
                <c:pt idx="47">
                  <c:v>1575.0596960729542</c:v>
                </c:pt>
                <c:pt idx="48">
                  <c:v>2533.0535680194466</c:v>
                </c:pt>
                <c:pt idx="49">
                  <c:v>840.86282358873621</c:v>
                </c:pt>
                <c:pt idx="50">
                  <c:v>1076.8809055493307</c:v>
                </c:pt>
                <c:pt idx="51">
                  <c:v>2201.445727974025</c:v>
                </c:pt>
                <c:pt idx="52">
                  <c:v>957.01686829188282</c:v>
                </c:pt>
                <c:pt idx="53">
                  <c:v>1161.6331439225319</c:v>
                </c:pt>
                <c:pt idx="54">
                  <c:v>1176.8571753451417</c:v>
                </c:pt>
                <c:pt idx="55">
                  <c:v>3599.9724037653837</c:v>
                </c:pt>
                <c:pt idx="56">
                  <c:v>1775.8605050823057</c:v>
                </c:pt>
                <c:pt idx="57">
                  <c:v>1725.4369968306767</c:v>
                </c:pt>
                <c:pt idx="58">
                  <c:v>1908.8714320583053</c:v>
                </c:pt>
                <c:pt idx="59">
                  <c:v>3800.6342036668016</c:v>
                </c:pt>
                <c:pt idx="60">
                  <c:v>258.97644747752776</c:v>
                </c:pt>
                <c:pt idx="61">
                  <c:v>1010.4815567240871</c:v>
                </c:pt>
                <c:pt idx="62">
                  <c:v>1444.20608781603</c:v>
                </c:pt>
                <c:pt idx="63">
                  <c:v>1782.2890498589263</c:v>
                </c:pt>
                <c:pt idx="64">
                  <c:v>2258.3342707636357</c:v>
                </c:pt>
                <c:pt idx="65">
                  <c:v>1630.4393795127876</c:v>
                </c:pt>
                <c:pt idx="66">
                  <c:v>3933.9319210076251</c:v>
                </c:pt>
                <c:pt idx="67">
                  <c:v>2277.7217816825582</c:v>
                </c:pt>
                <c:pt idx="68">
                  <c:v>2402.723950402697</c:v>
                </c:pt>
                <c:pt idx="69">
                  <c:v>1878.2221690656265</c:v>
                </c:pt>
                <c:pt idx="70">
                  <c:v>10527.118066927515</c:v>
                </c:pt>
                <c:pt idx="71">
                  <c:v>1777.5736579339266</c:v>
                </c:pt>
                <c:pt idx="72">
                  <c:v>3159.5276540781551</c:v>
                </c:pt>
                <c:pt idx="73">
                  <c:v>8141.2984476175707</c:v>
                </c:pt>
                <c:pt idx="74">
                  <c:v>5329.8358607396185</c:v>
                </c:pt>
                <c:pt idx="75">
                  <c:v>6907.000423305919</c:v>
                </c:pt>
                <c:pt idx="76">
                  <c:v>1519.0217645931298</c:v>
                </c:pt>
                <c:pt idx="77">
                  <c:v>1638.4990556415869</c:v>
                </c:pt>
                <c:pt idx="78">
                  <c:v>1903.1119843969332</c:v>
                </c:pt>
                <c:pt idx="79">
                  <c:v>107.97625388006085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62-478D-B97B-A8C880CE4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625504"/>
        <c:axId val="736616352"/>
      </c:scatterChart>
      <c:valAx>
        <c:axId val="73662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616352"/>
        <c:crosses val="autoZero"/>
        <c:crossBetween val="midCat"/>
      </c:valAx>
      <c:valAx>
        <c:axId val="7366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625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оценивание'!$L$1</c:f>
              <c:strCache>
                <c:ptCount val="1"/>
                <c:pt idx="0">
                  <c:v>Розничная торговля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оценивание'!$L$2:$L$81</c:f>
              <c:numCache>
                <c:formatCode>General</c:formatCode>
                <c:ptCount val="80"/>
                <c:pt idx="0">
                  <c:v>124099.60996774054</c:v>
                </c:pt>
                <c:pt idx="1">
                  <c:v>111645.16916255264</c:v>
                </c:pt>
                <c:pt idx="2">
                  <c:v>91538.788060490275</c:v>
                </c:pt>
                <c:pt idx="3">
                  <c:v>130100.59197881901</c:v>
                </c:pt>
                <c:pt idx="4">
                  <c:v>92466.159631538263</c:v>
                </c:pt>
                <c:pt idx="5">
                  <c:v>107761.10138517573</c:v>
                </c:pt>
                <c:pt idx="6">
                  <c:v>90833.752947947636</c:v>
                </c:pt>
                <c:pt idx="7">
                  <c:v>108331.69145125292</c:v>
                </c:pt>
                <c:pt idx="8">
                  <c:v>126172.6037213435</c:v>
                </c:pt>
                <c:pt idx="9">
                  <c:v>167973.91386936785</c:v>
                </c:pt>
                <c:pt idx="10">
                  <c:v>97941.976820354321</c:v>
                </c:pt>
                <c:pt idx="11">
                  <c:v>97136.250040867511</c:v>
                </c:pt>
                <c:pt idx="12">
                  <c:v>105074.22275338043</c:v>
                </c:pt>
                <c:pt idx="13">
                  <c:v>109070.62396316198</c:v>
                </c:pt>
                <c:pt idx="14">
                  <c:v>106685.17348927428</c:v>
                </c:pt>
                <c:pt idx="15">
                  <c:v>109566.32269846831</c:v>
                </c:pt>
                <c:pt idx="16">
                  <c:v>102975.38771839543</c:v>
                </c:pt>
                <c:pt idx="17">
                  <c:v>235723.34428719024</c:v>
                </c:pt>
                <c:pt idx="18">
                  <c:v>115754.76006611111</c:v>
                </c:pt>
                <c:pt idx="19">
                  <c:v>119949.08004532348</c:v>
                </c:pt>
                <c:pt idx="20">
                  <c:v>129856.75796960316</c:v>
                </c:pt>
                <c:pt idx="21">
                  <c:v>91747.688743611507</c:v>
                </c:pt>
                <c:pt idx="22">
                  <c:v>99515.88962910221</c:v>
                </c:pt>
                <c:pt idx="23">
                  <c:v>124479.99180323879</c:v>
                </c:pt>
                <c:pt idx="24">
                  <c:v>137356.77489863633</c:v>
                </c:pt>
                <c:pt idx="25">
                  <c:v>112527.21476970261</c:v>
                </c:pt>
                <c:pt idx="26">
                  <c:v>103241.95267773057</c:v>
                </c:pt>
                <c:pt idx="27">
                  <c:v>150878.26518631857</c:v>
                </c:pt>
                <c:pt idx="28">
                  <c:v>118009.04084500624</c:v>
                </c:pt>
                <c:pt idx="29">
                  <c:v>43526.664085662822</c:v>
                </c:pt>
                <c:pt idx="30">
                  <c:v>141131.94427117938</c:v>
                </c:pt>
                <c:pt idx="31">
                  <c:v>108586.92755475454</c:v>
                </c:pt>
                <c:pt idx="32">
                  <c:v>93525.612784729936</c:v>
                </c:pt>
                <c:pt idx="33">
                  <c:v>129169.35730098232</c:v>
                </c:pt>
                <c:pt idx="34">
                  <c:v>117817.36436898053</c:v>
                </c:pt>
                <c:pt idx="35">
                  <c:v>86592.756803994285</c:v>
                </c:pt>
                <c:pt idx="36">
                  <c:v>52856.448309412641</c:v>
                </c:pt>
                <c:pt idx="37">
                  <c:v>96051.125846767885</c:v>
                </c:pt>
                <c:pt idx="38">
                  <c:v>64317.848267406218</c:v>
                </c:pt>
                <c:pt idx="39">
                  <c:v>111843.74824634194</c:v>
                </c:pt>
                <c:pt idx="40">
                  <c:v>133455.06778659759</c:v>
                </c:pt>
                <c:pt idx="41">
                  <c:v>73905.264649367949</c:v>
                </c:pt>
                <c:pt idx="42">
                  <c:v>69869.751934927874</c:v>
                </c:pt>
                <c:pt idx="43">
                  <c:v>142765.86305333281</c:v>
                </c:pt>
                <c:pt idx="44">
                  <c:v>92356.693720054027</c:v>
                </c:pt>
                <c:pt idx="45">
                  <c:v>77893.167156172014</c:v>
                </c:pt>
                <c:pt idx="46">
                  <c:v>124613.16089825645</c:v>
                </c:pt>
                <c:pt idx="47">
                  <c:v>89446.347996749711</c:v>
                </c:pt>
                <c:pt idx="48">
                  <c:v>129155.98859234316</c:v>
                </c:pt>
                <c:pt idx="49">
                  <c:v>96592.210579370178</c:v>
                </c:pt>
                <c:pt idx="50">
                  <c:v>96617.150097642429</c:v>
                </c:pt>
                <c:pt idx="51">
                  <c:v>128873.46998860284</c:v>
                </c:pt>
                <c:pt idx="52">
                  <c:v>88872.586357152686</c:v>
                </c:pt>
                <c:pt idx="53">
                  <c:v>88627.149964620374</c:v>
                </c:pt>
                <c:pt idx="54">
                  <c:v>80549.828154702467</c:v>
                </c:pt>
                <c:pt idx="55">
                  <c:v>155540.33760721743</c:v>
                </c:pt>
                <c:pt idx="56">
                  <c:v>160323.04598985729</c:v>
                </c:pt>
                <c:pt idx="57">
                  <c:v>160398.44338828104</c:v>
                </c:pt>
                <c:pt idx="58">
                  <c:v>102992.17542041978</c:v>
                </c:pt>
                <c:pt idx="59">
                  <c:v>73227.724973198754</c:v>
                </c:pt>
                <c:pt idx="60">
                  <c:v>44208.09555975582</c:v>
                </c:pt>
                <c:pt idx="61">
                  <c:v>91740.507066446604</c:v>
                </c:pt>
                <c:pt idx="62">
                  <c:v>89423.034498341905</c:v>
                </c:pt>
                <c:pt idx="63">
                  <c:v>120273.87915994365</c:v>
                </c:pt>
                <c:pt idx="64">
                  <c:v>87068.719927956801</c:v>
                </c:pt>
                <c:pt idx="65">
                  <c:v>88802.222940070802</c:v>
                </c:pt>
                <c:pt idx="66">
                  <c:v>121532.05366602977</c:v>
                </c:pt>
                <c:pt idx="67">
                  <c:v>108640.55231872582</c:v>
                </c:pt>
                <c:pt idx="68">
                  <c:v>87398.600554821882</c:v>
                </c:pt>
                <c:pt idx="69">
                  <c:v>104217.86633811936</c:v>
                </c:pt>
                <c:pt idx="70">
                  <c:v>121169.14893341885</c:v>
                </c:pt>
                <c:pt idx="71">
                  <c:v>99472.646485303689</c:v>
                </c:pt>
                <c:pt idx="72">
                  <c:v>116161.58382339875</c:v>
                </c:pt>
                <c:pt idx="73">
                  <c:v>118996.95788415041</c:v>
                </c:pt>
                <c:pt idx="74">
                  <c:v>134331.62704986578</c:v>
                </c:pt>
                <c:pt idx="75">
                  <c:v>118004.79716212575</c:v>
                </c:pt>
                <c:pt idx="76">
                  <c:v>122393.71938882412</c:v>
                </c:pt>
                <c:pt idx="77">
                  <c:v>190983.52062075521</c:v>
                </c:pt>
                <c:pt idx="78">
                  <c:v>84725.719080594194</c:v>
                </c:pt>
                <c:pt idx="79">
                  <c:v>114877.25814210343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FE-46FC-BDFB-AB59952B5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680560"/>
        <c:axId val="733678064"/>
      </c:scatterChart>
      <c:valAx>
        <c:axId val="73368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3678064"/>
        <c:crosses val="autoZero"/>
        <c:crossBetween val="midCat"/>
      </c:valAx>
      <c:valAx>
        <c:axId val="7336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368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'Робастное оценивание'!$M$1</c:f>
              <c:strCache>
                <c:ptCount val="1"/>
                <c:pt idx="0">
                  <c:v>Ликвидация основных фондов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'Робастное оценивание'!$M$2:$M$81</c:f>
              <c:numCache>
                <c:formatCode>General</c:formatCode>
                <c:ptCount val="80"/>
                <c:pt idx="0">
                  <c:v>2722.2804522499546</c:v>
                </c:pt>
                <c:pt idx="1">
                  <c:v>2341.2631902935018</c:v>
                </c:pt>
                <c:pt idx="2">
                  <c:v>2594.1319247465021</c:v>
                </c:pt>
                <c:pt idx="3">
                  <c:v>2326.3342383216582</c:v>
                </c:pt>
                <c:pt idx="4">
                  <c:v>1301.3101856131882</c:v>
                </c:pt>
                <c:pt idx="5">
                  <c:v>2787.6540080111376</c:v>
                </c:pt>
                <c:pt idx="6">
                  <c:v>1943.3453246963288</c:v>
                </c:pt>
                <c:pt idx="7">
                  <c:v>2233.2424070509919</c:v>
                </c:pt>
                <c:pt idx="8">
                  <c:v>3800.061581639492</c:v>
                </c:pt>
                <c:pt idx="9">
                  <c:v>4985.4492970560786</c:v>
                </c:pt>
                <c:pt idx="10">
                  <c:v>2567.4712247482553</c:v>
                </c:pt>
                <c:pt idx="11">
                  <c:v>3105.9386694524865</c:v>
                </c:pt>
                <c:pt idx="12">
                  <c:v>2805.4694572381245</c:v>
                </c:pt>
                <c:pt idx="13">
                  <c:v>3239.8623712566337</c:v>
                </c:pt>
                <c:pt idx="14">
                  <c:v>3287.758981259703</c:v>
                </c:pt>
                <c:pt idx="15">
                  <c:v>3321.8198174756717</c:v>
                </c:pt>
                <c:pt idx="16">
                  <c:v>3332.2037805190771</c:v>
                </c:pt>
                <c:pt idx="17">
                  <c:v>14937.589781524332</c:v>
                </c:pt>
                <c:pt idx="18">
                  <c:v>3114.4569488992329</c:v>
                </c:pt>
                <c:pt idx="19">
                  <c:v>8993.7923439617316</c:v>
                </c:pt>
                <c:pt idx="20">
                  <c:v>7629.159860826463</c:v>
                </c:pt>
                <c:pt idx="21">
                  <c:v>7118.8880483306893</c:v>
                </c:pt>
                <c:pt idx="22">
                  <c:v>2396.7896656169082</c:v>
                </c:pt>
                <c:pt idx="23">
                  <c:v>4426.4516718409668</c:v>
                </c:pt>
                <c:pt idx="24">
                  <c:v>8440.7165033156944</c:v>
                </c:pt>
                <c:pt idx="25">
                  <c:v>3436.6578410692596</c:v>
                </c:pt>
                <c:pt idx="26">
                  <c:v>2367.9987179169134</c:v>
                </c:pt>
                <c:pt idx="27">
                  <c:v>4795.8702001310194</c:v>
                </c:pt>
                <c:pt idx="28">
                  <c:v>3046.0618251766396</c:v>
                </c:pt>
                <c:pt idx="29">
                  <c:v>1931.4923554685734</c:v>
                </c:pt>
                <c:pt idx="30">
                  <c:v>2882.4960817973592</c:v>
                </c:pt>
                <c:pt idx="31">
                  <c:v>4811.8637413187071</c:v>
                </c:pt>
                <c:pt idx="32">
                  <c:v>2488.175980542198</c:v>
                </c:pt>
                <c:pt idx="33">
                  <c:v>2536.8308654674629</c:v>
                </c:pt>
                <c:pt idx="34">
                  <c:v>1418.0507652330566</c:v>
                </c:pt>
                <c:pt idx="35">
                  <c:v>1070.6630372006734</c:v>
                </c:pt>
                <c:pt idx="36">
                  <c:v>2329.6089712829089</c:v>
                </c:pt>
                <c:pt idx="37">
                  <c:v>1726.3122656269647</c:v>
                </c:pt>
                <c:pt idx="38">
                  <c:v>1716.8544291537205</c:v>
                </c:pt>
                <c:pt idx="39">
                  <c:v>1911.5371547069979</c:v>
                </c:pt>
                <c:pt idx="40">
                  <c:v>2872.3203773377531</c:v>
                </c:pt>
                <c:pt idx="41">
                  <c:v>1648.6091860962858</c:v>
                </c:pt>
                <c:pt idx="42">
                  <c:v>2221.6101751718811</c:v>
                </c:pt>
                <c:pt idx="43">
                  <c:v>3968.0856005914179</c:v>
                </c:pt>
                <c:pt idx="44">
                  <c:v>3274.5363783154125</c:v>
                </c:pt>
                <c:pt idx="45">
                  <c:v>2166.8017698720187</c:v>
                </c:pt>
                <c:pt idx="46">
                  <c:v>4453.7332837103477</c:v>
                </c:pt>
                <c:pt idx="47">
                  <c:v>2826.4483953640324</c:v>
                </c:pt>
                <c:pt idx="48">
                  <c:v>3506.6292268032234</c:v>
                </c:pt>
                <c:pt idx="49">
                  <c:v>5193.0478210426763</c:v>
                </c:pt>
                <c:pt idx="50">
                  <c:v>2552.4946767742786</c:v>
                </c:pt>
                <c:pt idx="51">
                  <c:v>3906.3164692457822</c:v>
                </c:pt>
                <c:pt idx="52">
                  <c:v>2963.5804221754365</c:v>
                </c:pt>
                <c:pt idx="53">
                  <c:v>1629.8027078763118</c:v>
                </c:pt>
                <c:pt idx="54">
                  <c:v>1972.723841481783</c:v>
                </c:pt>
                <c:pt idx="55">
                  <c:v>4385.9677261407651</c:v>
                </c:pt>
                <c:pt idx="56">
                  <c:v>21187.748541556357</c:v>
                </c:pt>
                <c:pt idx="57">
                  <c:v>32161.267323084779</c:v>
                </c:pt>
                <c:pt idx="58">
                  <c:v>3650.0262769760852</c:v>
                </c:pt>
                <c:pt idx="59">
                  <c:v>2638.796449319103</c:v>
                </c:pt>
                <c:pt idx="60">
                  <c:v>2555.509551749712</c:v>
                </c:pt>
                <c:pt idx="61">
                  <c:v>3897.3971928634974</c:v>
                </c:pt>
                <c:pt idx="62">
                  <c:v>2363.1642534622943</c:v>
                </c:pt>
                <c:pt idx="63">
                  <c:v>4634.0157172028648</c:v>
                </c:pt>
                <c:pt idx="64">
                  <c:v>3515.8676740648016</c:v>
                </c:pt>
                <c:pt idx="65">
                  <c:v>4868.507731622617</c:v>
                </c:pt>
                <c:pt idx="66">
                  <c:v>3713.1487753859201</c:v>
                </c:pt>
                <c:pt idx="67">
                  <c:v>2132.912160423411</c:v>
                </c:pt>
                <c:pt idx="68">
                  <c:v>5468.9289253496909</c:v>
                </c:pt>
                <c:pt idx="69">
                  <c:v>2863.562735790385</c:v>
                </c:pt>
                <c:pt idx="70">
                  <c:v>7350.8911728100738</c:v>
                </c:pt>
                <c:pt idx="71">
                  <c:v>3453.888556790791</c:v>
                </c:pt>
                <c:pt idx="72">
                  <c:v>6105.4671867231218</c:v>
                </c:pt>
                <c:pt idx="73">
                  <c:v>5533.7394229719457</c:v>
                </c:pt>
                <c:pt idx="74">
                  <c:v>4106.0249849809825</c:v>
                </c:pt>
                <c:pt idx="75">
                  <c:v>3289.7802352232143</c:v>
                </c:pt>
                <c:pt idx="76">
                  <c:v>7936.7369615384869</c:v>
                </c:pt>
                <c:pt idx="77">
                  <c:v>8689.6717863619433</c:v>
                </c:pt>
                <c:pt idx="78">
                  <c:v>5014.671949690578</c:v>
                </c:pt>
                <c:pt idx="79">
                  <c:v>22176.534230003872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6-41AB-9757-F3EBC878E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135920"/>
        <c:axId val="732138832"/>
      </c:scatterChart>
      <c:valAx>
        <c:axId val="73213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2138832"/>
        <c:crosses val="autoZero"/>
        <c:crossBetween val="midCat"/>
      </c:valAx>
      <c:valAx>
        <c:axId val="73213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213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'Робастные оценки по МГК'!$AD$16:$AD$26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'Робастные оценки по МГК'!$AE$16:$AE$26</c:f>
              <c:numCache>
                <c:formatCode>General</c:formatCode>
                <c:ptCount val="11"/>
                <c:pt idx="0">
                  <c:v>5.1576000000000004</c:v>
                </c:pt>
                <c:pt idx="1">
                  <c:v>1.3919999999999999</c:v>
                </c:pt>
                <c:pt idx="2">
                  <c:v>1.1415999999999999</c:v>
                </c:pt>
                <c:pt idx="3">
                  <c:v>1.0948</c:v>
                </c:pt>
                <c:pt idx="4">
                  <c:v>0.75700000000000001</c:v>
                </c:pt>
                <c:pt idx="5">
                  <c:v>0.58069999999999999</c:v>
                </c:pt>
                <c:pt idx="6">
                  <c:v>0.35110000000000002</c:v>
                </c:pt>
                <c:pt idx="7">
                  <c:v>0.28489999999999999</c:v>
                </c:pt>
                <c:pt idx="8">
                  <c:v>0.12429999999999999</c:v>
                </c:pt>
                <c:pt idx="9">
                  <c:v>8.7999999999999995E-2</c:v>
                </c:pt>
                <c:pt idx="10">
                  <c:v>2.7900000000000001E-2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3E-4624-825B-318685BA3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697631"/>
        <c:axId val="312517199"/>
      </c:scatterChart>
      <c:valAx>
        <c:axId val="2107697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517199"/>
        <c:crosses val="autoZero"/>
        <c:crossBetween val="midCat"/>
      </c:valAx>
      <c:valAx>
        <c:axId val="31251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7697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'Робастные оценки по МГК'!$AD$16:$AD$26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'Робастные оценки по МГК'!$AG$16:$AG$26</c:f>
              <c:numCache>
                <c:formatCode>General</c:formatCode>
                <c:ptCount val="11"/>
                <c:pt idx="0">
                  <c:v>0.46889999999999998</c:v>
                </c:pt>
                <c:pt idx="1">
                  <c:v>0.59540000000000004</c:v>
                </c:pt>
                <c:pt idx="2">
                  <c:v>0.69920000000000004</c:v>
                </c:pt>
                <c:pt idx="3">
                  <c:v>0.79869999999999997</c:v>
                </c:pt>
                <c:pt idx="4">
                  <c:v>0.86760000000000004</c:v>
                </c:pt>
                <c:pt idx="5">
                  <c:v>0.9204</c:v>
                </c:pt>
                <c:pt idx="6">
                  <c:v>0.95230000000000004</c:v>
                </c:pt>
                <c:pt idx="7">
                  <c:v>0.97819999999999996</c:v>
                </c:pt>
                <c:pt idx="8">
                  <c:v>0.98950000000000005</c:v>
                </c:pt>
                <c:pt idx="9">
                  <c:v>0.99750000000000005</c:v>
                </c:pt>
                <c:pt idx="1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8B-4B59-8567-F5CC79AFE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914591"/>
        <c:axId val="424895039"/>
      </c:scatterChart>
      <c:valAx>
        <c:axId val="424914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895039"/>
        <c:crosses val="autoZero"/>
        <c:crossBetween val="midCat"/>
      </c:valAx>
      <c:valAx>
        <c:axId val="424895039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91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f1 - f2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'Робастные оценки по МГК'!$Y$2:$Y$81</c:f>
              <c:numCache>
                <c:formatCode>General</c:formatCode>
                <c:ptCount val="80"/>
                <c:pt idx="0">
                  <c:v>-0.13599876309432066</c:v>
                </c:pt>
                <c:pt idx="1">
                  <c:v>1.33920485069618</c:v>
                </c:pt>
                <c:pt idx="2">
                  <c:v>0.86536461301098255</c:v>
                </c:pt>
                <c:pt idx="3">
                  <c:v>0.31839558548357272</c:v>
                </c:pt>
                <c:pt idx="4">
                  <c:v>1.2351136694049061</c:v>
                </c:pt>
                <c:pt idx="5">
                  <c:v>0.24476393149881942</c:v>
                </c:pt>
                <c:pt idx="6">
                  <c:v>1.2919973837249086</c:v>
                </c:pt>
                <c:pt idx="7">
                  <c:v>0.78740267484520843</c:v>
                </c:pt>
                <c:pt idx="8">
                  <c:v>-4.095887306350135E-2</c:v>
                </c:pt>
                <c:pt idx="9">
                  <c:v>-1.6007960886980168</c:v>
                </c:pt>
                <c:pt idx="10">
                  <c:v>1.3664364778932168</c:v>
                </c:pt>
                <c:pt idx="11">
                  <c:v>1.2070329197946246</c:v>
                </c:pt>
                <c:pt idx="12">
                  <c:v>0.67296998745287251</c:v>
                </c:pt>
                <c:pt idx="13">
                  <c:v>1.0270119740444053</c:v>
                </c:pt>
                <c:pt idx="14">
                  <c:v>0.49937944966001058</c:v>
                </c:pt>
                <c:pt idx="15">
                  <c:v>0.60904799360101258</c:v>
                </c:pt>
                <c:pt idx="16">
                  <c:v>0.3824876997979525</c:v>
                </c:pt>
                <c:pt idx="17">
                  <c:v>-6.4928577062338872</c:v>
                </c:pt>
                <c:pt idx="18">
                  <c:v>0.2633300749767401</c:v>
                </c:pt>
                <c:pt idx="19">
                  <c:v>-1.3088448918560918</c:v>
                </c:pt>
                <c:pt idx="20">
                  <c:v>-0.83508157355549872</c:v>
                </c:pt>
                <c:pt idx="21">
                  <c:v>0.133138140684495</c:v>
                </c:pt>
                <c:pt idx="22">
                  <c:v>0.29300047811120739</c:v>
                </c:pt>
                <c:pt idx="23">
                  <c:v>-0.59060681209500943</c:v>
                </c:pt>
                <c:pt idx="24">
                  <c:v>-1.8400869503093773</c:v>
                </c:pt>
                <c:pt idx="25">
                  <c:v>0.47821670192522608</c:v>
                </c:pt>
                <c:pt idx="26">
                  <c:v>1.2067921678400517</c:v>
                </c:pt>
                <c:pt idx="27">
                  <c:v>-2.8056904815335644</c:v>
                </c:pt>
                <c:pt idx="28">
                  <c:v>1.5416215191587359</c:v>
                </c:pt>
                <c:pt idx="29">
                  <c:v>2.4942389130028215</c:v>
                </c:pt>
                <c:pt idx="30">
                  <c:v>-0.39379871638544617</c:v>
                </c:pt>
                <c:pt idx="31">
                  <c:v>0.75796814662227008</c:v>
                </c:pt>
                <c:pt idx="32">
                  <c:v>1.0875802005363135</c:v>
                </c:pt>
                <c:pt idx="33">
                  <c:v>0.49201993401033961</c:v>
                </c:pt>
                <c:pt idx="34">
                  <c:v>2.0874583476802928</c:v>
                </c:pt>
                <c:pt idx="35">
                  <c:v>2.2938809953264965</c:v>
                </c:pt>
                <c:pt idx="36">
                  <c:v>2.6490908296809947</c:v>
                </c:pt>
                <c:pt idx="37">
                  <c:v>2.1347281208950264</c:v>
                </c:pt>
                <c:pt idx="38">
                  <c:v>2.9571649965142561</c:v>
                </c:pt>
                <c:pt idx="39">
                  <c:v>1.0428970372368946</c:v>
                </c:pt>
                <c:pt idx="40">
                  <c:v>0.57448756724911165</c:v>
                </c:pt>
                <c:pt idx="41">
                  <c:v>1.8111712201495858</c:v>
                </c:pt>
                <c:pt idx="42">
                  <c:v>1.4680198677123055</c:v>
                </c:pt>
                <c:pt idx="43">
                  <c:v>-1.3849673223622954</c:v>
                </c:pt>
                <c:pt idx="44">
                  <c:v>0.59792592193321825</c:v>
                </c:pt>
                <c:pt idx="45">
                  <c:v>1.4992311252983497</c:v>
                </c:pt>
                <c:pt idx="46">
                  <c:v>-2.2446598694480378E-2</c:v>
                </c:pt>
                <c:pt idx="47">
                  <c:v>1.2213583378908635</c:v>
                </c:pt>
                <c:pt idx="48">
                  <c:v>-0.32456773507438286</c:v>
                </c:pt>
                <c:pt idx="49">
                  <c:v>0.56268587601054121</c:v>
                </c:pt>
                <c:pt idx="50">
                  <c:v>1.4241339832504025</c:v>
                </c:pt>
                <c:pt idx="51">
                  <c:v>-0.44872120285159017</c:v>
                </c:pt>
                <c:pt idx="52">
                  <c:v>1.4236361425023716</c:v>
                </c:pt>
                <c:pt idx="53">
                  <c:v>1.4164783986794627</c:v>
                </c:pt>
                <c:pt idx="54">
                  <c:v>2.0661936351861239</c:v>
                </c:pt>
                <c:pt idx="55">
                  <c:v>-0.75491619416090028</c:v>
                </c:pt>
                <c:pt idx="56">
                  <c:v>-6.2302577506086658</c:v>
                </c:pt>
                <c:pt idx="57">
                  <c:v>-8.0357744402404094</c:v>
                </c:pt>
                <c:pt idx="58">
                  <c:v>0.30546626133371457</c:v>
                </c:pt>
                <c:pt idx="59">
                  <c:v>1.8722772976170827</c:v>
                </c:pt>
                <c:pt idx="60">
                  <c:v>2.9305962204970633</c:v>
                </c:pt>
                <c:pt idx="61">
                  <c:v>1.487877984107989</c:v>
                </c:pt>
                <c:pt idx="62">
                  <c:v>1.7304103670535262</c:v>
                </c:pt>
                <c:pt idx="63">
                  <c:v>-0.65168349248522628</c:v>
                </c:pt>
                <c:pt idx="64">
                  <c:v>0.92238433431323208</c:v>
                </c:pt>
                <c:pt idx="65">
                  <c:v>0.71813855624773693</c:v>
                </c:pt>
                <c:pt idx="66">
                  <c:v>-0.16414871875366305</c:v>
                </c:pt>
                <c:pt idx="67">
                  <c:v>0.45116928925548427</c:v>
                </c:pt>
                <c:pt idx="68">
                  <c:v>-0.32491117545380677</c:v>
                </c:pt>
                <c:pt idx="69">
                  <c:v>1.3694439889303254</c:v>
                </c:pt>
                <c:pt idx="70">
                  <c:v>-4.2256224525343757</c:v>
                </c:pt>
                <c:pt idx="71">
                  <c:v>1.1580418957844152</c:v>
                </c:pt>
                <c:pt idx="72">
                  <c:v>-2.3638288911555212</c:v>
                </c:pt>
                <c:pt idx="73">
                  <c:v>-1.0840012898573974</c:v>
                </c:pt>
                <c:pt idx="74">
                  <c:v>-1.3027498700970404</c:v>
                </c:pt>
                <c:pt idx="75">
                  <c:v>-0.60591606141768206</c:v>
                </c:pt>
                <c:pt idx="76">
                  <c:v>-4.0481056401925191</c:v>
                </c:pt>
                <c:pt idx="77">
                  <c:v>-5.8547942735777614</c:v>
                </c:pt>
                <c:pt idx="78">
                  <c:v>1.1562267792017125</c:v>
                </c:pt>
                <c:pt idx="79">
                  <c:v>-8.0549568989731011</c:v>
                </c:pt>
              </c:numCache>
            </c:numRef>
          </c:xVal>
          <c:yVal>
            <c:numRef>
              <c:f>'Робастные оценки по МГК'!$Z$2:$Z$81</c:f>
              <c:numCache>
                <c:formatCode>General</c:formatCode>
                <c:ptCount val="80"/>
                <c:pt idx="0">
                  <c:v>-1.2339839632490281</c:v>
                </c:pt>
                <c:pt idx="1">
                  <c:v>-1.0369573290838214</c:v>
                </c:pt>
                <c:pt idx="2">
                  <c:v>-0.9624458701148163</c:v>
                </c:pt>
                <c:pt idx="3">
                  <c:v>-0.50881282667853645</c:v>
                </c:pt>
                <c:pt idx="4">
                  <c:v>0.99983788377044658</c:v>
                </c:pt>
                <c:pt idx="5">
                  <c:v>-1.4909192539010478</c:v>
                </c:pt>
                <c:pt idx="6">
                  <c:v>-0.33844464666863538</c:v>
                </c:pt>
                <c:pt idx="7">
                  <c:v>-0.9257116282873159</c:v>
                </c:pt>
                <c:pt idx="8">
                  <c:v>-0.12853980024907291</c:v>
                </c:pt>
                <c:pt idx="9">
                  <c:v>-1.4300524249238675</c:v>
                </c:pt>
                <c:pt idx="10">
                  <c:v>-0.45885868286391363</c:v>
                </c:pt>
                <c:pt idx="11">
                  <c:v>0.39135423779376682</c:v>
                </c:pt>
                <c:pt idx="12">
                  <c:v>-0.69934597190063785</c:v>
                </c:pt>
                <c:pt idx="13">
                  <c:v>-0.41524805070055582</c:v>
                </c:pt>
                <c:pt idx="14">
                  <c:v>0.1095865514176176</c:v>
                </c:pt>
                <c:pt idx="15">
                  <c:v>-1.0637290411799096</c:v>
                </c:pt>
                <c:pt idx="16">
                  <c:v>-0.6117519973994453</c:v>
                </c:pt>
                <c:pt idx="17">
                  <c:v>-1.1509745754457623</c:v>
                </c:pt>
                <c:pt idx="18">
                  <c:v>-0.53265806643136993</c:v>
                </c:pt>
                <c:pt idx="19">
                  <c:v>1.555325894664916</c:v>
                </c:pt>
                <c:pt idx="20">
                  <c:v>0.50642700080165359</c:v>
                </c:pt>
                <c:pt idx="21">
                  <c:v>0.3145749830058876</c:v>
                </c:pt>
                <c:pt idx="22">
                  <c:v>-0.73450517386265246</c:v>
                </c:pt>
                <c:pt idx="23">
                  <c:v>-0.41580995329318532</c:v>
                </c:pt>
                <c:pt idx="24">
                  <c:v>-0.56115911216578818</c:v>
                </c:pt>
                <c:pt idx="25">
                  <c:v>-0.9548141324594509</c:v>
                </c:pt>
                <c:pt idx="26">
                  <c:v>0.74923014534219501</c:v>
                </c:pt>
                <c:pt idx="27">
                  <c:v>-2.6340072781870707</c:v>
                </c:pt>
                <c:pt idx="28">
                  <c:v>-0.62940802968021192</c:v>
                </c:pt>
                <c:pt idx="29">
                  <c:v>1.7612841861763737</c:v>
                </c:pt>
                <c:pt idx="30">
                  <c:v>-0.66898061626198091</c:v>
                </c:pt>
                <c:pt idx="31">
                  <c:v>-1.490249518531604</c:v>
                </c:pt>
                <c:pt idx="32">
                  <c:v>1.2038372546633358</c:v>
                </c:pt>
                <c:pt idx="33">
                  <c:v>-1.3944842123595309</c:v>
                </c:pt>
                <c:pt idx="34">
                  <c:v>1.5110265943402832</c:v>
                </c:pt>
                <c:pt idx="35">
                  <c:v>0.81573188251120698</c:v>
                </c:pt>
                <c:pt idx="36">
                  <c:v>2.0484014701246038</c:v>
                </c:pt>
                <c:pt idx="37">
                  <c:v>0.78715128449303107</c:v>
                </c:pt>
                <c:pt idx="38">
                  <c:v>2.0863444993381384</c:v>
                </c:pt>
                <c:pt idx="39">
                  <c:v>-0.30204920216779219</c:v>
                </c:pt>
                <c:pt idx="40">
                  <c:v>9.119971386852728E-2</c:v>
                </c:pt>
                <c:pt idx="41">
                  <c:v>3.0928545836271332E-2</c:v>
                </c:pt>
                <c:pt idx="42">
                  <c:v>-0.73501785151881205</c:v>
                </c:pt>
                <c:pt idx="43">
                  <c:v>-0.39080830455855919</c:v>
                </c:pt>
                <c:pt idx="44">
                  <c:v>0.53451942872161895</c:v>
                </c:pt>
                <c:pt idx="45">
                  <c:v>-0.6919537227246233</c:v>
                </c:pt>
                <c:pt idx="46">
                  <c:v>0.10548676779260668</c:v>
                </c:pt>
                <c:pt idx="47">
                  <c:v>-0.40965198202015229</c:v>
                </c:pt>
                <c:pt idx="48">
                  <c:v>-0.693839994443883</c:v>
                </c:pt>
                <c:pt idx="49">
                  <c:v>0.79908404594184002</c:v>
                </c:pt>
                <c:pt idx="50">
                  <c:v>-0.66978399419591683</c:v>
                </c:pt>
                <c:pt idx="51">
                  <c:v>-0.12102824534114529</c:v>
                </c:pt>
                <c:pt idx="52">
                  <c:v>0.30826283649621672</c:v>
                </c:pt>
                <c:pt idx="53">
                  <c:v>0.20677257520584952</c:v>
                </c:pt>
                <c:pt idx="54">
                  <c:v>1.6188394798062129</c:v>
                </c:pt>
                <c:pt idx="55">
                  <c:v>-1.1436363417258544</c:v>
                </c:pt>
                <c:pt idx="56">
                  <c:v>2.6024587604400775</c:v>
                </c:pt>
                <c:pt idx="57">
                  <c:v>4.7477121946263772</c:v>
                </c:pt>
                <c:pt idx="58">
                  <c:v>0.21260376790087265</c:v>
                </c:pt>
                <c:pt idx="59">
                  <c:v>-0.16313152101093628</c:v>
                </c:pt>
                <c:pt idx="60">
                  <c:v>2.1470432454434696</c:v>
                </c:pt>
                <c:pt idx="61">
                  <c:v>5.9951057467383002E-2</c:v>
                </c:pt>
                <c:pt idx="62">
                  <c:v>0.53974341753430932</c:v>
                </c:pt>
                <c:pt idx="63">
                  <c:v>0.61987505254454101</c:v>
                </c:pt>
                <c:pt idx="64">
                  <c:v>-0.1111176902328421</c:v>
                </c:pt>
                <c:pt idx="65">
                  <c:v>1.3931941382023625</c:v>
                </c:pt>
                <c:pt idx="66">
                  <c:v>-0.49258276909112031</c:v>
                </c:pt>
                <c:pt idx="67">
                  <c:v>0.23366347366341395</c:v>
                </c:pt>
                <c:pt idx="68">
                  <c:v>0.88389772288401569</c:v>
                </c:pt>
                <c:pt idx="69">
                  <c:v>1.0702590053840002</c:v>
                </c:pt>
                <c:pt idx="70">
                  <c:v>-2.7218145322026652</c:v>
                </c:pt>
                <c:pt idx="71">
                  <c:v>0.36200445820832033</c:v>
                </c:pt>
                <c:pt idx="72">
                  <c:v>-1.0253508717666782</c:v>
                </c:pt>
                <c:pt idx="73">
                  <c:v>-0.79067350247683643</c:v>
                </c:pt>
                <c:pt idx="74">
                  <c:v>-0.33247325366267683</c:v>
                </c:pt>
                <c:pt idx="75">
                  <c:v>-0.68610589694731139</c:v>
                </c:pt>
                <c:pt idx="76">
                  <c:v>-1.7994772565783537</c:v>
                </c:pt>
                <c:pt idx="77">
                  <c:v>0.33801894047605996</c:v>
                </c:pt>
                <c:pt idx="78">
                  <c:v>0.46530445888013822</c:v>
                </c:pt>
                <c:pt idx="79">
                  <c:v>1.5414121327777437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58-4FEC-AB06-249347F13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865919"/>
        <c:axId val="424878815"/>
      </c:scatterChart>
      <c:valAx>
        <c:axId val="42486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878815"/>
        <c:crosses val="autoZero"/>
        <c:crossBetween val="midCat"/>
      </c:valAx>
      <c:valAx>
        <c:axId val="42487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86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f1 - f3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'Робастные оценки по МГК'!$AA$1</c:f>
              <c:strCache>
                <c:ptCount val="1"/>
                <c:pt idx="0">
                  <c:v>f3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'Робастные оценки по МГК'!$Y$2:$Y$81</c:f>
              <c:numCache>
                <c:formatCode>General</c:formatCode>
                <c:ptCount val="80"/>
                <c:pt idx="0">
                  <c:v>-0.13599876309432066</c:v>
                </c:pt>
                <c:pt idx="1">
                  <c:v>1.33920485069618</c:v>
                </c:pt>
                <c:pt idx="2">
                  <c:v>0.86536461301098255</c:v>
                </c:pt>
                <c:pt idx="3">
                  <c:v>0.31839558548357272</c:v>
                </c:pt>
                <c:pt idx="4">
                  <c:v>1.2351136694049061</c:v>
                </c:pt>
                <c:pt idx="5">
                  <c:v>0.24476393149881942</c:v>
                </c:pt>
                <c:pt idx="6">
                  <c:v>1.2919973837249086</c:v>
                </c:pt>
                <c:pt idx="7">
                  <c:v>0.78740267484520843</c:v>
                </c:pt>
                <c:pt idx="8">
                  <c:v>-4.095887306350135E-2</c:v>
                </c:pt>
                <c:pt idx="9">
                  <c:v>-1.6007960886980168</c:v>
                </c:pt>
                <c:pt idx="10">
                  <c:v>1.3664364778932168</c:v>
                </c:pt>
                <c:pt idx="11">
                  <c:v>1.2070329197946246</c:v>
                </c:pt>
                <c:pt idx="12">
                  <c:v>0.67296998745287251</c:v>
                </c:pt>
                <c:pt idx="13">
                  <c:v>1.0270119740444053</c:v>
                </c:pt>
                <c:pt idx="14">
                  <c:v>0.49937944966001058</c:v>
                </c:pt>
                <c:pt idx="15">
                  <c:v>0.60904799360101258</c:v>
                </c:pt>
                <c:pt idx="16">
                  <c:v>0.3824876997979525</c:v>
                </c:pt>
                <c:pt idx="17">
                  <c:v>-6.4928577062338872</c:v>
                </c:pt>
                <c:pt idx="18">
                  <c:v>0.2633300749767401</c:v>
                </c:pt>
                <c:pt idx="19">
                  <c:v>-1.3088448918560918</c:v>
                </c:pt>
                <c:pt idx="20">
                  <c:v>-0.83508157355549872</c:v>
                </c:pt>
                <c:pt idx="21">
                  <c:v>0.133138140684495</c:v>
                </c:pt>
                <c:pt idx="22">
                  <c:v>0.29300047811120739</c:v>
                </c:pt>
                <c:pt idx="23">
                  <c:v>-0.59060681209500943</c:v>
                </c:pt>
                <c:pt idx="24">
                  <c:v>-1.8400869503093773</c:v>
                </c:pt>
                <c:pt idx="25">
                  <c:v>0.47821670192522608</c:v>
                </c:pt>
                <c:pt idx="26">
                  <c:v>1.2067921678400517</c:v>
                </c:pt>
                <c:pt idx="27">
                  <c:v>-2.8056904815335644</c:v>
                </c:pt>
                <c:pt idx="28">
                  <c:v>1.5416215191587359</c:v>
                </c:pt>
                <c:pt idx="29">
                  <c:v>2.4942389130028215</c:v>
                </c:pt>
                <c:pt idx="30">
                  <c:v>-0.39379871638544617</c:v>
                </c:pt>
                <c:pt idx="31">
                  <c:v>0.75796814662227008</c:v>
                </c:pt>
                <c:pt idx="32">
                  <c:v>1.0875802005363135</c:v>
                </c:pt>
                <c:pt idx="33">
                  <c:v>0.49201993401033961</c:v>
                </c:pt>
                <c:pt idx="34">
                  <c:v>2.0874583476802928</c:v>
                </c:pt>
                <c:pt idx="35">
                  <c:v>2.2938809953264965</c:v>
                </c:pt>
                <c:pt idx="36">
                  <c:v>2.6490908296809947</c:v>
                </c:pt>
                <c:pt idx="37">
                  <c:v>2.1347281208950264</c:v>
                </c:pt>
                <c:pt idx="38">
                  <c:v>2.9571649965142561</c:v>
                </c:pt>
                <c:pt idx="39">
                  <c:v>1.0428970372368946</c:v>
                </c:pt>
                <c:pt idx="40">
                  <c:v>0.57448756724911165</c:v>
                </c:pt>
                <c:pt idx="41">
                  <c:v>1.8111712201495858</c:v>
                </c:pt>
                <c:pt idx="42">
                  <c:v>1.4680198677123055</c:v>
                </c:pt>
                <c:pt idx="43">
                  <c:v>-1.3849673223622954</c:v>
                </c:pt>
                <c:pt idx="44">
                  <c:v>0.59792592193321825</c:v>
                </c:pt>
                <c:pt idx="45">
                  <c:v>1.4992311252983497</c:v>
                </c:pt>
                <c:pt idx="46">
                  <c:v>-2.2446598694480378E-2</c:v>
                </c:pt>
                <c:pt idx="47">
                  <c:v>1.2213583378908635</c:v>
                </c:pt>
                <c:pt idx="48">
                  <c:v>-0.32456773507438286</c:v>
                </c:pt>
                <c:pt idx="49">
                  <c:v>0.56268587601054121</c:v>
                </c:pt>
                <c:pt idx="50">
                  <c:v>1.4241339832504025</c:v>
                </c:pt>
                <c:pt idx="51">
                  <c:v>-0.44872120285159017</c:v>
                </c:pt>
                <c:pt idx="52">
                  <c:v>1.4236361425023716</c:v>
                </c:pt>
                <c:pt idx="53">
                  <c:v>1.4164783986794627</c:v>
                </c:pt>
                <c:pt idx="54">
                  <c:v>2.0661936351861239</c:v>
                </c:pt>
                <c:pt idx="55">
                  <c:v>-0.75491619416090028</c:v>
                </c:pt>
                <c:pt idx="56">
                  <c:v>-6.2302577506086658</c:v>
                </c:pt>
                <c:pt idx="57">
                  <c:v>-8.0357744402404094</c:v>
                </c:pt>
                <c:pt idx="58">
                  <c:v>0.30546626133371457</c:v>
                </c:pt>
                <c:pt idx="59">
                  <c:v>1.8722772976170827</c:v>
                </c:pt>
                <c:pt idx="60">
                  <c:v>2.9305962204970633</c:v>
                </c:pt>
                <c:pt idx="61">
                  <c:v>1.487877984107989</c:v>
                </c:pt>
                <c:pt idx="62">
                  <c:v>1.7304103670535262</c:v>
                </c:pt>
                <c:pt idx="63">
                  <c:v>-0.65168349248522628</c:v>
                </c:pt>
                <c:pt idx="64">
                  <c:v>0.92238433431323208</c:v>
                </c:pt>
                <c:pt idx="65">
                  <c:v>0.71813855624773693</c:v>
                </c:pt>
                <c:pt idx="66">
                  <c:v>-0.16414871875366305</c:v>
                </c:pt>
                <c:pt idx="67">
                  <c:v>0.45116928925548427</c:v>
                </c:pt>
                <c:pt idx="68">
                  <c:v>-0.32491117545380677</c:v>
                </c:pt>
                <c:pt idx="69">
                  <c:v>1.3694439889303254</c:v>
                </c:pt>
                <c:pt idx="70">
                  <c:v>-4.2256224525343757</c:v>
                </c:pt>
                <c:pt idx="71">
                  <c:v>1.1580418957844152</c:v>
                </c:pt>
                <c:pt idx="72">
                  <c:v>-2.3638288911555212</c:v>
                </c:pt>
                <c:pt idx="73">
                  <c:v>-1.0840012898573974</c:v>
                </c:pt>
                <c:pt idx="74">
                  <c:v>-1.3027498700970404</c:v>
                </c:pt>
                <c:pt idx="75">
                  <c:v>-0.60591606141768206</c:v>
                </c:pt>
                <c:pt idx="76">
                  <c:v>-4.0481056401925191</c:v>
                </c:pt>
                <c:pt idx="77">
                  <c:v>-5.8547942735777614</c:v>
                </c:pt>
                <c:pt idx="78">
                  <c:v>1.1562267792017125</c:v>
                </c:pt>
                <c:pt idx="79">
                  <c:v>-8.0549568989731011</c:v>
                </c:pt>
              </c:numCache>
            </c:numRef>
          </c:xVal>
          <c:yVal>
            <c:numRef>
              <c:f>'Робастные оценки по МГК'!$AA$2:$AA$81</c:f>
              <c:numCache>
                <c:formatCode>General</c:formatCode>
                <c:ptCount val="80"/>
                <c:pt idx="0">
                  <c:v>-1.3275706095413158</c:v>
                </c:pt>
                <c:pt idx="1">
                  <c:v>-1.0656016703109039</c:v>
                </c:pt>
                <c:pt idx="2">
                  <c:v>-0.30523975408669818</c:v>
                </c:pt>
                <c:pt idx="3">
                  <c:v>-0.77158623553143557</c:v>
                </c:pt>
                <c:pt idx="4">
                  <c:v>0.33833054031706217</c:v>
                </c:pt>
                <c:pt idx="5">
                  <c:v>-0.43722530643605967</c:v>
                </c:pt>
                <c:pt idx="6">
                  <c:v>-0.33157356046489117</c:v>
                </c:pt>
                <c:pt idx="7">
                  <c:v>-0.97228263629469991</c:v>
                </c:pt>
                <c:pt idx="8">
                  <c:v>-0.94279123237435947</c:v>
                </c:pt>
                <c:pt idx="9">
                  <c:v>-1.4817735846641331</c:v>
                </c:pt>
                <c:pt idx="10">
                  <c:v>-0.35544536326240744</c:v>
                </c:pt>
                <c:pt idx="11">
                  <c:v>-1.2354204497595278</c:v>
                </c:pt>
                <c:pt idx="12">
                  <c:v>-0.37626080440994819</c:v>
                </c:pt>
                <c:pt idx="13">
                  <c:v>-1.0484939504686772</c:v>
                </c:pt>
                <c:pt idx="14">
                  <c:v>0.41455802903535122</c:v>
                </c:pt>
                <c:pt idx="15">
                  <c:v>-1.5589603220548023</c:v>
                </c:pt>
                <c:pt idx="16">
                  <c:v>-0.3325271233459538</c:v>
                </c:pt>
                <c:pt idx="17">
                  <c:v>0.45667149527724804</c:v>
                </c:pt>
                <c:pt idx="18">
                  <c:v>1.4867903727425449</c:v>
                </c:pt>
                <c:pt idx="19">
                  <c:v>1.0697888353784344</c:v>
                </c:pt>
                <c:pt idx="20">
                  <c:v>0.43888537600215605</c:v>
                </c:pt>
                <c:pt idx="21">
                  <c:v>0.74876968968195678</c:v>
                </c:pt>
                <c:pt idx="22">
                  <c:v>0.3230767524465844</c:v>
                </c:pt>
                <c:pt idx="23">
                  <c:v>-1.238814190655747</c:v>
                </c:pt>
                <c:pt idx="24">
                  <c:v>-0.48293374607925416</c:v>
                </c:pt>
                <c:pt idx="25">
                  <c:v>0.11415769461815102</c:v>
                </c:pt>
                <c:pt idx="26">
                  <c:v>1.57460727073034E-2</c:v>
                </c:pt>
                <c:pt idx="27">
                  <c:v>-0.18106235980437305</c:v>
                </c:pt>
                <c:pt idx="28">
                  <c:v>-0.97360533857182885</c:v>
                </c:pt>
                <c:pt idx="29">
                  <c:v>0.44920550360170208</c:v>
                </c:pt>
                <c:pt idx="30">
                  <c:v>0.67426530412640873</c:v>
                </c:pt>
                <c:pt idx="31">
                  <c:v>-0.25941000169003481</c:v>
                </c:pt>
                <c:pt idx="32">
                  <c:v>0.26354903197360963</c:v>
                </c:pt>
                <c:pt idx="33">
                  <c:v>-3.225618516919744E-2</c:v>
                </c:pt>
                <c:pt idx="34">
                  <c:v>-2.3112886409190656</c:v>
                </c:pt>
                <c:pt idx="35">
                  <c:v>-0.95121307232519625</c:v>
                </c:pt>
                <c:pt idx="36">
                  <c:v>-0.69548074399098236</c:v>
                </c:pt>
                <c:pt idx="37">
                  <c:v>-1.0399714502856179</c:v>
                </c:pt>
                <c:pt idx="38">
                  <c:v>-2.1023349940865592</c:v>
                </c:pt>
                <c:pt idx="39">
                  <c:v>0.1468253566426824</c:v>
                </c:pt>
                <c:pt idx="40">
                  <c:v>-0.53053813848345266</c:v>
                </c:pt>
                <c:pt idx="41">
                  <c:v>-0.80420941117352218</c:v>
                </c:pt>
                <c:pt idx="42">
                  <c:v>-1.3812552985575928</c:v>
                </c:pt>
                <c:pt idx="43">
                  <c:v>-0.37698959257367382</c:v>
                </c:pt>
                <c:pt idx="44">
                  <c:v>0.39767034975317772</c:v>
                </c:pt>
                <c:pt idx="45">
                  <c:v>-0.65600706429375022</c:v>
                </c:pt>
                <c:pt idx="46">
                  <c:v>0.82612130997763222</c:v>
                </c:pt>
                <c:pt idx="47">
                  <c:v>0.14298440900402926</c:v>
                </c:pt>
                <c:pt idx="48">
                  <c:v>-0.74056896807260619</c:v>
                </c:pt>
                <c:pt idx="49">
                  <c:v>-0.40514481338418973</c:v>
                </c:pt>
                <c:pt idx="50">
                  <c:v>-1.2089912369559164</c:v>
                </c:pt>
                <c:pt idx="51">
                  <c:v>-0.12239558653811036</c:v>
                </c:pt>
                <c:pt idx="52">
                  <c:v>-0.8766716385207054</c:v>
                </c:pt>
                <c:pt idx="53">
                  <c:v>-0.73532982275628012</c:v>
                </c:pt>
                <c:pt idx="54">
                  <c:v>1.1906600234442875</c:v>
                </c:pt>
                <c:pt idx="55">
                  <c:v>-3.6308758406704091E-2</c:v>
                </c:pt>
                <c:pt idx="56">
                  <c:v>-2.1460433994643289</c:v>
                </c:pt>
                <c:pt idx="57">
                  <c:v>-0.714883485376405</c:v>
                </c:pt>
                <c:pt idx="58">
                  <c:v>0.6628813697900241</c:v>
                </c:pt>
                <c:pt idx="59">
                  <c:v>2.006115365861767</c:v>
                </c:pt>
                <c:pt idx="60">
                  <c:v>2.7142057154184558</c:v>
                </c:pt>
                <c:pt idx="61">
                  <c:v>1.0198908256900696</c:v>
                </c:pt>
                <c:pt idx="62">
                  <c:v>0.51899563915286961</c:v>
                </c:pt>
                <c:pt idx="63">
                  <c:v>0.48579496596317473</c:v>
                </c:pt>
                <c:pt idx="64">
                  <c:v>0.69785619515503206</c:v>
                </c:pt>
                <c:pt idx="65">
                  <c:v>1.1148495313350493</c:v>
                </c:pt>
                <c:pt idx="66">
                  <c:v>0.85378143936660944</c:v>
                </c:pt>
                <c:pt idx="67">
                  <c:v>-1.1617362993198002E-2</c:v>
                </c:pt>
                <c:pt idx="68">
                  <c:v>1.3248701014713513</c:v>
                </c:pt>
                <c:pt idx="69">
                  <c:v>1.7752917630021916</c:v>
                </c:pt>
                <c:pt idx="70">
                  <c:v>1.5155082022160491</c:v>
                </c:pt>
                <c:pt idx="71">
                  <c:v>2.3196904319296436</c:v>
                </c:pt>
                <c:pt idx="72">
                  <c:v>0.84946218200092904</c:v>
                </c:pt>
                <c:pt idx="73">
                  <c:v>2.2536811456705541</c:v>
                </c:pt>
                <c:pt idx="74">
                  <c:v>1.2254861537988397</c:v>
                </c:pt>
                <c:pt idx="75">
                  <c:v>1.8859840350786519</c:v>
                </c:pt>
                <c:pt idx="76">
                  <c:v>-6.050961689985479E-2</c:v>
                </c:pt>
                <c:pt idx="77">
                  <c:v>0.91307136646672848</c:v>
                </c:pt>
                <c:pt idx="78">
                  <c:v>0.97631075988219929</c:v>
                </c:pt>
                <c:pt idx="79">
                  <c:v>-0.99319581494642739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FE-4D58-AFA5-D8CF43BE2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922911"/>
        <c:axId val="424926655"/>
      </c:scatterChart>
      <c:valAx>
        <c:axId val="42492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926655"/>
        <c:crosses val="autoZero"/>
        <c:crossBetween val="midCat"/>
      </c:valAx>
      <c:valAx>
        <c:axId val="4249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922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f2 - f3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'Робастные оценки по МГК'!$Z$2:$Z$81</c:f>
              <c:numCache>
                <c:formatCode>General</c:formatCode>
                <c:ptCount val="80"/>
                <c:pt idx="0">
                  <c:v>-1.2339839632490281</c:v>
                </c:pt>
                <c:pt idx="1">
                  <c:v>-1.0369573290838214</c:v>
                </c:pt>
                <c:pt idx="2">
                  <c:v>-0.9624458701148163</c:v>
                </c:pt>
                <c:pt idx="3">
                  <c:v>-0.50881282667853645</c:v>
                </c:pt>
                <c:pt idx="4">
                  <c:v>0.99983788377044658</c:v>
                </c:pt>
                <c:pt idx="5">
                  <c:v>-1.4909192539010478</c:v>
                </c:pt>
                <c:pt idx="6">
                  <c:v>-0.33844464666863538</c:v>
                </c:pt>
                <c:pt idx="7">
                  <c:v>-0.9257116282873159</c:v>
                </c:pt>
                <c:pt idx="8">
                  <c:v>-0.12853980024907291</c:v>
                </c:pt>
                <c:pt idx="9">
                  <c:v>-1.4300524249238675</c:v>
                </c:pt>
                <c:pt idx="10">
                  <c:v>-0.45885868286391363</c:v>
                </c:pt>
                <c:pt idx="11">
                  <c:v>0.39135423779376682</c:v>
                </c:pt>
                <c:pt idx="12">
                  <c:v>-0.69934597190063785</c:v>
                </c:pt>
                <c:pt idx="13">
                  <c:v>-0.41524805070055582</c:v>
                </c:pt>
                <c:pt idx="14">
                  <c:v>0.1095865514176176</c:v>
                </c:pt>
                <c:pt idx="15">
                  <c:v>-1.0637290411799096</c:v>
                </c:pt>
                <c:pt idx="16">
                  <c:v>-0.6117519973994453</c:v>
                </c:pt>
                <c:pt idx="17">
                  <c:v>-1.1509745754457623</c:v>
                </c:pt>
                <c:pt idx="18">
                  <c:v>-0.53265806643136993</c:v>
                </c:pt>
                <c:pt idx="19">
                  <c:v>1.555325894664916</c:v>
                </c:pt>
                <c:pt idx="20">
                  <c:v>0.50642700080165359</c:v>
                </c:pt>
                <c:pt idx="21">
                  <c:v>0.3145749830058876</c:v>
                </c:pt>
                <c:pt idx="22">
                  <c:v>-0.73450517386265246</c:v>
                </c:pt>
                <c:pt idx="23">
                  <c:v>-0.41580995329318532</c:v>
                </c:pt>
                <c:pt idx="24">
                  <c:v>-0.56115911216578818</c:v>
                </c:pt>
                <c:pt idx="25">
                  <c:v>-0.9548141324594509</c:v>
                </c:pt>
                <c:pt idx="26">
                  <c:v>0.74923014534219501</c:v>
                </c:pt>
                <c:pt idx="27">
                  <c:v>-2.6340072781870707</c:v>
                </c:pt>
                <c:pt idx="28">
                  <c:v>-0.62940802968021192</c:v>
                </c:pt>
                <c:pt idx="29">
                  <c:v>1.7612841861763737</c:v>
                </c:pt>
                <c:pt idx="30">
                  <c:v>-0.66898061626198091</c:v>
                </c:pt>
                <c:pt idx="31">
                  <c:v>-1.490249518531604</c:v>
                </c:pt>
                <c:pt idx="32">
                  <c:v>1.2038372546633358</c:v>
                </c:pt>
                <c:pt idx="33">
                  <c:v>-1.3944842123595309</c:v>
                </c:pt>
                <c:pt idx="34">
                  <c:v>1.5110265943402832</c:v>
                </c:pt>
                <c:pt idx="35">
                  <c:v>0.81573188251120698</c:v>
                </c:pt>
                <c:pt idx="36">
                  <c:v>2.0484014701246038</c:v>
                </c:pt>
                <c:pt idx="37">
                  <c:v>0.78715128449303107</c:v>
                </c:pt>
                <c:pt idx="38">
                  <c:v>2.0863444993381384</c:v>
                </c:pt>
                <c:pt idx="39">
                  <c:v>-0.30204920216779219</c:v>
                </c:pt>
                <c:pt idx="40">
                  <c:v>9.119971386852728E-2</c:v>
                </c:pt>
                <c:pt idx="41">
                  <c:v>3.0928545836271332E-2</c:v>
                </c:pt>
                <c:pt idx="42">
                  <c:v>-0.73501785151881205</c:v>
                </c:pt>
                <c:pt idx="43">
                  <c:v>-0.39080830455855919</c:v>
                </c:pt>
                <c:pt idx="44">
                  <c:v>0.53451942872161895</c:v>
                </c:pt>
                <c:pt idx="45">
                  <c:v>-0.6919537227246233</c:v>
                </c:pt>
                <c:pt idx="46">
                  <c:v>0.10548676779260668</c:v>
                </c:pt>
                <c:pt idx="47">
                  <c:v>-0.40965198202015229</c:v>
                </c:pt>
                <c:pt idx="48">
                  <c:v>-0.693839994443883</c:v>
                </c:pt>
                <c:pt idx="49">
                  <c:v>0.79908404594184002</c:v>
                </c:pt>
                <c:pt idx="50">
                  <c:v>-0.66978399419591683</c:v>
                </c:pt>
                <c:pt idx="51">
                  <c:v>-0.12102824534114529</c:v>
                </c:pt>
                <c:pt idx="52">
                  <c:v>0.30826283649621672</c:v>
                </c:pt>
                <c:pt idx="53">
                  <c:v>0.20677257520584952</c:v>
                </c:pt>
                <c:pt idx="54">
                  <c:v>1.6188394798062129</c:v>
                </c:pt>
                <c:pt idx="55">
                  <c:v>-1.1436363417258544</c:v>
                </c:pt>
                <c:pt idx="56">
                  <c:v>2.6024587604400775</c:v>
                </c:pt>
                <c:pt idx="57">
                  <c:v>4.7477121946263772</c:v>
                </c:pt>
                <c:pt idx="58">
                  <c:v>0.21260376790087265</c:v>
                </c:pt>
                <c:pt idx="59">
                  <c:v>-0.16313152101093628</c:v>
                </c:pt>
                <c:pt idx="60">
                  <c:v>2.1470432454434696</c:v>
                </c:pt>
                <c:pt idx="61">
                  <c:v>5.9951057467383002E-2</c:v>
                </c:pt>
                <c:pt idx="62">
                  <c:v>0.53974341753430932</c:v>
                </c:pt>
                <c:pt idx="63">
                  <c:v>0.61987505254454101</c:v>
                </c:pt>
                <c:pt idx="64">
                  <c:v>-0.1111176902328421</c:v>
                </c:pt>
                <c:pt idx="65">
                  <c:v>1.3931941382023625</c:v>
                </c:pt>
                <c:pt idx="66">
                  <c:v>-0.49258276909112031</c:v>
                </c:pt>
                <c:pt idx="67">
                  <c:v>0.23366347366341395</c:v>
                </c:pt>
                <c:pt idx="68">
                  <c:v>0.88389772288401569</c:v>
                </c:pt>
                <c:pt idx="69">
                  <c:v>1.0702590053840002</c:v>
                </c:pt>
                <c:pt idx="70">
                  <c:v>-2.7218145322026652</c:v>
                </c:pt>
                <c:pt idx="71">
                  <c:v>0.36200445820832033</c:v>
                </c:pt>
                <c:pt idx="72">
                  <c:v>-1.0253508717666782</c:v>
                </c:pt>
                <c:pt idx="73">
                  <c:v>-0.79067350247683643</c:v>
                </c:pt>
                <c:pt idx="74">
                  <c:v>-0.33247325366267683</c:v>
                </c:pt>
                <c:pt idx="75">
                  <c:v>-0.68610589694731139</c:v>
                </c:pt>
                <c:pt idx="76">
                  <c:v>-1.7994772565783537</c:v>
                </c:pt>
                <c:pt idx="77">
                  <c:v>0.33801894047605996</c:v>
                </c:pt>
                <c:pt idx="78">
                  <c:v>0.46530445888013822</c:v>
                </c:pt>
                <c:pt idx="79">
                  <c:v>1.5414121327777437</c:v>
                </c:pt>
              </c:numCache>
            </c:numRef>
          </c:xVal>
          <c:yVal>
            <c:numRef>
              <c:f>'Робастные оценки по МГК'!$AA$2:$AA$81</c:f>
              <c:numCache>
                <c:formatCode>General</c:formatCode>
                <c:ptCount val="80"/>
                <c:pt idx="0">
                  <c:v>-1.3275706095413158</c:v>
                </c:pt>
                <c:pt idx="1">
                  <c:v>-1.0656016703109039</c:v>
                </c:pt>
                <c:pt idx="2">
                  <c:v>-0.30523975408669818</c:v>
                </c:pt>
                <c:pt idx="3">
                  <c:v>-0.77158623553143557</c:v>
                </c:pt>
                <c:pt idx="4">
                  <c:v>0.33833054031706217</c:v>
                </c:pt>
                <c:pt idx="5">
                  <c:v>-0.43722530643605967</c:v>
                </c:pt>
                <c:pt idx="6">
                  <c:v>-0.33157356046489117</c:v>
                </c:pt>
                <c:pt idx="7">
                  <c:v>-0.97228263629469991</c:v>
                </c:pt>
                <c:pt idx="8">
                  <c:v>-0.94279123237435947</c:v>
                </c:pt>
                <c:pt idx="9">
                  <c:v>-1.4817735846641331</c:v>
                </c:pt>
                <c:pt idx="10">
                  <c:v>-0.35544536326240744</c:v>
                </c:pt>
                <c:pt idx="11">
                  <c:v>-1.2354204497595278</c:v>
                </c:pt>
                <c:pt idx="12">
                  <c:v>-0.37626080440994819</c:v>
                </c:pt>
                <c:pt idx="13">
                  <c:v>-1.0484939504686772</c:v>
                </c:pt>
                <c:pt idx="14">
                  <c:v>0.41455802903535122</c:v>
                </c:pt>
                <c:pt idx="15">
                  <c:v>-1.5589603220548023</c:v>
                </c:pt>
                <c:pt idx="16">
                  <c:v>-0.3325271233459538</c:v>
                </c:pt>
                <c:pt idx="17">
                  <c:v>0.45667149527724804</c:v>
                </c:pt>
                <c:pt idx="18">
                  <c:v>1.4867903727425449</c:v>
                </c:pt>
                <c:pt idx="19">
                  <c:v>1.0697888353784344</c:v>
                </c:pt>
                <c:pt idx="20">
                  <c:v>0.43888537600215605</c:v>
                </c:pt>
                <c:pt idx="21">
                  <c:v>0.74876968968195678</c:v>
                </c:pt>
                <c:pt idx="22">
                  <c:v>0.3230767524465844</c:v>
                </c:pt>
                <c:pt idx="23">
                  <c:v>-1.238814190655747</c:v>
                </c:pt>
                <c:pt idx="24">
                  <c:v>-0.48293374607925416</c:v>
                </c:pt>
                <c:pt idx="25">
                  <c:v>0.11415769461815102</c:v>
                </c:pt>
                <c:pt idx="26">
                  <c:v>1.57460727073034E-2</c:v>
                </c:pt>
                <c:pt idx="27">
                  <c:v>-0.18106235980437305</c:v>
                </c:pt>
                <c:pt idx="28">
                  <c:v>-0.97360533857182885</c:v>
                </c:pt>
                <c:pt idx="29">
                  <c:v>0.44920550360170208</c:v>
                </c:pt>
                <c:pt idx="30">
                  <c:v>0.67426530412640873</c:v>
                </c:pt>
                <c:pt idx="31">
                  <c:v>-0.25941000169003481</c:v>
                </c:pt>
                <c:pt idx="32">
                  <c:v>0.26354903197360963</c:v>
                </c:pt>
                <c:pt idx="33">
                  <c:v>-3.225618516919744E-2</c:v>
                </c:pt>
                <c:pt idx="34">
                  <c:v>-2.3112886409190656</c:v>
                </c:pt>
                <c:pt idx="35">
                  <c:v>-0.95121307232519625</c:v>
                </c:pt>
                <c:pt idx="36">
                  <c:v>-0.69548074399098236</c:v>
                </c:pt>
                <c:pt idx="37">
                  <c:v>-1.0399714502856179</c:v>
                </c:pt>
                <c:pt idx="38">
                  <c:v>-2.1023349940865592</c:v>
                </c:pt>
                <c:pt idx="39">
                  <c:v>0.1468253566426824</c:v>
                </c:pt>
                <c:pt idx="40">
                  <c:v>-0.53053813848345266</c:v>
                </c:pt>
                <c:pt idx="41">
                  <c:v>-0.80420941117352218</c:v>
                </c:pt>
                <c:pt idx="42">
                  <c:v>-1.3812552985575928</c:v>
                </c:pt>
                <c:pt idx="43">
                  <c:v>-0.37698959257367382</c:v>
                </c:pt>
                <c:pt idx="44">
                  <c:v>0.39767034975317772</c:v>
                </c:pt>
                <c:pt idx="45">
                  <c:v>-0.65600706429375022</c:v>
                </c:pt>
                <c:pt idx="46">
                  <c:v>0.82612130997763222</c:v>
                </c:pt>
                <c:pt idx="47">
                  <c:v>0.14298440900402926</c:v>
                </c:pt>
                <c:pt idx="48">
                  <c:v>-0.74056896807260619</c:v>
                </c:pt>
                <c:pt idx="49">
                  <c:v>-0.40514481338418973</c:v>
                </c:pt>
                <c:pt idx="50">
                  <c:v>-1.2089912369559164</c:v>
                </c:pt>
                <c:pt idx="51">
                  <c:v>-0.12239558653811036</c:v>
                </c:pt>
                <c:pt idx="52">
                  <c:v>-0.8766716385207054</c:v>
                </c:pt>
                <c:pt idx="53">
                  <c:v>-0.73532982275628012</c:v>
                </c:pt>
                <c:pt idx="54">
                  <c:v>1.1906600234442875</c:v>
                </c:pt>
                <c:pt idx="55">
                  <c:v>-3.6308758406704091E-2</c:v>
                </c:pt>
                <c:pt idx="56">
                  <c:v>-2.1460433994643289</c:v>
                </c:pt>
                <c:pt idx="57">
                  <c:v>-0.714883485376405</c:v>
                </c:pt>
                <c:pt idx="58">
                  <c:v>0.6628813697900241</c:v>
                </c:pt>
                <c:pt idx="59">
                  <c:v>2.006115365861767</c:v>
                </c:pt>
                <c:pt idx="60">
                  <c:v>2.7142057154184558</c:v>
                </c:pt>
                <c:pt idx="61">
                  <c:v>1.0198908256900696</c:v>
                </c:pt>
                <c:pt idx="62">
                  <c:v>0.51899563915286961</c:v>
                </c:pt>
                <c:pt idx="63">
                  <c:v>0.48579496596317473</c:v>
                </c:pt>
                <c:pt idx="64">
                  <c:v>0.69785619515503206</c:v>
                </c:pt>
                <c:pt idx="65">
                  <c:v>1.1148495313350493</c:v>
                </c:pt>
                <c:pt idx="66">
                  <c:v>0.85378143936660944</c:v>
                </c:pt>
                <c:pt idx="67">
                  <c:v>-1.1617362993198002E-2</c:v>
                </c:pt>
                <c:pt idx="68">
                  <c:v>1.3248701014713513</c:v>
                </c:pt>
                <c:pt idx="69">
                  <c:v>1.7752917630021916</c:v>
                </c:pt>
                <c:pt idx="70">
                  <c:v>1.5155082022160491</c:v>
                </c:pt>
                <c:pt idx="71">
                  <c:v>2.3196904319296436</c:v>
                </c:pt>
                <c:pt idx="72">
                  <c:v>0.84946218200092904</c:v>
                </c:pt>
                <c:pt idx="73">
                  <c:v>2.2536811456705541</c:v>
                </c:pt>
                <c:pt idx="74">
                  <c:v>1.2254861537988397</c:v>
                </c:pt>
                <c:pt idx="75">
                  <c:v>1.8859840350786519</c:v>
                </c:pt>
                <c:pt idx="76">
                  <c:v>-6.050961689985479E-2</c:v>
                </c:pt>
                <c:pt idx="77">
                  <c:v>0.91307136646672848</c:v>
                </c:pt>
                <c:pt idx="78">
                  <c:v>0.97631075988219929</c:v>
                </c:pt>
                <c:pt idx="79">
                  <c:v>-0.99319581494642739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A0-4284-996A-46A9CB70E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871327"/>
        <c:axId val="424890047"/>
      </c:scatterChart>
      <c:valAx>
        <c:axId val="424871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890047"/>
        <c:crosses val="autoZero"/>
        <c:crossBetween val="midCat"/>
      </c:valAx>
      <c:valAx>
        <c:axId val="42489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871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'МГК по факторным показателям'!$X$14:$X$23</c:f>
              <c:numCache>
                <c:formatCode>General</c:formatCode>
                <c:ptCount val="10"/>
                <c:pt idx="0">
                  <c:v>4.4123000000000001</c:v>
                </c:pt>
                <c:pt idx="1">
                  <c:v>1.3326</c:v>
                </c:pt>
                <c:pt idx="2">
                  <c:v>1.1397999999999999</c:v>
                </c:pt>
                <c:pt idx="3">
                  <c:v>1.0472999999999999</c:v>
                </c:pt>
                <c:pt idx="4">
                  <c:v>0.73809999999999998</c:v>
                </c:pt>
                <c:pt idx="5">
                  <c:v>0.57730000000000004</c:v>
                </c:pt>
                <c:pt idx="6">
                  <c:v>0.30580000000000002</c:v>
                </c:pt>
                <c:pt idx="7">
                  <c:v>0.2848</c:v>
                </c:pt>
                <c:pt idx="8">
                  <c:v>0.10829999999999999</c:v>
                </c:pt>
                <c:pt idx="9">
                  <c:v>5.3699999999999998E-2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06-4D3D-B2A7-73C3A44E3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8943"/>
        <c:axId val="499842271"/>
      </c:scatterChart>
      <c:valAx>
        <c:axId val="499838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9842271"/>
        <c:crosses val="autoZero"/>
        <c:crossBetween val="midCat"/>
      </c:valAx>
      <c:valAx>
        <c:axId val="4998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9838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'МГК по факторным показателям'!$Y$14:$Y$23</c:f>
              <c:numCache>
                <c:formatCode>General</c:formatCode>
                <c:ptCount val="10"/>
                <c:pt idx="0">
                  <c:v>0.44119999999999998</c:v>
                </c:pt>
                <c:pt idx="1">
                  <c:v>0.1333</c:v>
                </c:pt>
                <c:pt idx="2">
                  <c:v>0.114</c:v>
                </c:pt>
                <c:pt idx="3">
                  <c:v>0.1047</c:v>
                </c:pt>
                <c:pt idx="4">
                  <c:v>7.3800000000000004E-2</c:v>
                </c:pt>
                <c:pt idx="5">
                  <c:v>5.7700000000000001E-2</c:v>
                </c:pt>
                <c:pt idx="6">
                  <c:v>3.0599999999999999E-2</c:v>
                </c:pt>
                <c:pt idx="7">
                  <c:v>2.8500000000000001E-2</c:v>
                </c:pt>
                <c:pt idx="8">
                  <c:v>1.0800000000000001E-2</c:v>
                </c:pt>
                <c:pt idx="9">
                  <c:v>5.4000000000000003E-3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F5-42E1-BDFC-993FD0AFA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75135"/>
        <c:axId val="499878463"/>
      </c:scatterChart>
      <c:valAx>
        <c:axId val="499875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9878463"/>
        <c:crosses val="autoZero"/>
        <c:crossBetween val="midCat"/>
      </c:valAx>
      <c:valAx>
        <c:axId val="49987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9875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'МГК по факторным показателям'!$Z$14:$Z$23</c:f>
              <c:numCache>
                <c:formatCode>General</c:formatCode>
                <c:ptCount val="10"/>
                <c:pt idx="0">
                  <c:v>0.44119999999999998</c:v>
                </c:pt>
                <c:pt idx="1">
                  <c:v>0.57450000000000001</c:v>
                </c:pt>
                <c:pt idx="2">
                  <c:v>0.6885</c:v>
                </c:pt>
                <c:pt idx="3">
                  <c:v>0.79320000000000002</c:v>
                </c:pt>
                <c:pt idx="4">
                  <c:v>0.86699999999999999</c:v>
                </c:pt>
                <c:pt idx="5">
                  <c:v>0.92469999999999997</c:v>
                </c:pt>
                <c:pt idx="6">
                  <c:v>0.95530000000000004</c:v>
                </c:pt>
                <c:pt idx="7">
                  <c:v>0.98380000000000001</c:v>
                </c:pt>
                <c:pt idx="8">
                  <c:v>0.99460000000000004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8D-4678-9C67-3697E27C0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953759"/>
        <c:axId val="499952927"/>
      </c:scatterChart>
      <c:valAx>
        <c:axId val="49995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9952927"/>
        <c:crosses val="autoZero"/>
        <c:crossBetween val="midCat"/>
      </c:valAx>
      <c:valAx>
        <c:axId val="49995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995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Остатки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Гетероскедастичность!$Q$2:$Q$78</c:f>
              <c:numCache>
                <c:formatCode>General</c:formatCode>
                <c:ptCount val="77"/>
                <c:pt idx="0">
                  <c:v>-4149.8184947357804</c:v>
                </c:pt>
                <c:pt idx="1">
                  <c:v>-11450.039589688051</c:v>
                </c:pt>
                <c:pt idx="2">
                  <c:v>-9029.4483633124255</c:v>
                </c:pt>
                <c:pt idx="3">
                  <c:v>10965.814292391122</c:v>
                </c:pt>
                <c:pt idx="4">
                  <c:v>-4670.9511764681884</c:v>
                </c:pt>
                <c:pt idx="5">
                  <c:v>13559.707197951531</c:v>
                </c:pt>
                <c:pt idx="6">
                  <c:v>-8649.7211242643971</c:v>
                </c:pt>
                <c:pt idx="7">
                  <c:v>12088.628282618745</c:v>
                </c:pt>
                <c:pt idx="8">
                  <c:v>59.834947395633208</c:v>
                </c:pt>
                <c:pt idx="9">
                  <c:v>-37834.116544018965</c:v>
                </c:pt>
                <c:pt idx="10">
                  <c:v>-8503.8249637183762</c:v>
                </c:pt>
                <c:pt idx="11">
                  <c:v>-6030.9220622419671</c:v>
                </c:pt>
                <c:pt idx="12">
                  <c:v>-6218.234914642082</c:v>
                </c:pt>
                <c:pt idx="13">
                  <c:v>1156.5118297690933</c:v>
                </c:pt>
                <c:pt idx="14">
                  <c:v>-7079.8330138996389</c:v>
                </c:pt>
                <c:pt idx="15">
                  <c:v>-8920.8887270117048</c:v>
                </c:pt>
                <c:pt idx="16">
                  <c:v>-8851.5168921836521</c:v>
                </c:pt>
                <c:pt idx="17">
                  <c:v>-11387.552148394767</c:v>
                </c:pt>
                <c:pt idx="18">
                  <c:v>5196.5194069028075</c:v>
                </c:pt>
                <c:pt idx="19">
                  <c:v>-17419.750529019671</c:v>
                </c:pt>
                <c:pt idx="20">
                  <c:v>-20837.543781133034</c:v>
                </c:pt>
                <c:pt idx="21">
                  <c:v>15108.794603751405</c:v>
                </c:pt>
                <c:pt idx="22">
                  <c:v>49885.94824477371</c:v>
                </c:pt>
                <c:pt idx="23">
                  <c:v>-17225.478912130391</c:v>
                </c:pt>
                <c:pt idx="24">
                  <c:v>-696.10949826289288</c:v>
                </c:pt>
                <c:pt idx="25">
                  <c:v>-7925.20240986094</c:v>
                </c:pt>
                <c:pt idx="26">
                  <c:v>-18815.482667296805</c:v>
                </c:pt>
                <c:pt idx="27">
                  <c:v>-32618.633313273524</c:v>
                </c:pt>
                <c:pt idx="28">
                  <c:v>12055.739148628207</c:v>
                </c:pt>
                <c:pt idx="29">
                  <c:v>-9638.1495722038671</c:v>
                </c:pt>
                <c:pt idx="30">
                  <c:v>6452.5865733824176</c:v>
                </c:pt>
                <c:pt idx="31">
                  <c:v>-32969.593942100204</c:v>
                </c:pt>
                <c:pt idx="32">
                  <c:v>20596.551522431291</c:v>
                </c:pt>
                <c:pt idx="33">
                  <c:v>2410.1785262274534</c:v>
                </c:pt>
                <c:pt idx="34">
                  <c:v>16644.705482130707</c:v>
                </c:pt>
                <c:pt idx="35">
                  <c:v>-1683.4045573808107</c:v>
                </c:pt>
                <c:pt idx="36">
                  <c:v>24461.241628823787</c:v>
                </c:pt>
                <c:pt idx="37">
                  <c:v>-20597.43291840866</c:v>
                </c:pt>
                <c:pt idx="38">
                  <c:v>-8935.0599162009385</c:v>
                </c:pt>
                <c:pt idx="39">
                  <c:v>20766.33190097638</c:v>
                </c:pt>
                <c:pt idx="40">
                  <c:v>23124.383553084721</c:v>
                </c:pt>
                <c:pt idx="41">
                  <c:v>23730.58337677391</c:v>
                </c:pt>
                <c:pt idx="42">
                  <c:v>-5259.14013787562</c:v>
                </c:pt>
                <c:pt idx="43">
                  <c:v>9.9344325490383198</c:v>
                </c:pt>
                <c:pt idx="44">
                  <c:v>-18437.039738925334</c:v>
                </c:pt>
                <c:pt idx="45">
                  <c:v>-14540.355035008801</c:v>
                </c:pt>
                <c:pt idx="46">
                  <c:v>252.40881436218478</c:v>
                </c:pt>
                <c:pt idx="47">
                  <c:v>-11541.377997327421</c:v>
                </c:pt>
                <c:pt idx="48">
                  <c:v>-4220.5073219947953</c:v>
                </c:pt>
                <c:pt idx="49">
                  <c:v>-12046.916182857472</c:v>
                </c:pt>
                <c:pt idx="50">
                  <c:v>2359.2574431025278</c:v>
                </c:pt>
                <c:pt idx="51">
                  <c:v>15909.784327570138</c:v>
                </c:pt>
                <c:pt idx="52">
                  <c:v>9492.1571192416523</c:v>
                </c:pt>
                <c:pt idx="53">
                  <c:v>-38305.471682285563</c:v>
                </c:pt>
                <c:pt idx="54">
                  <c:v>77568.639879102353</c:v>
                </c:pt>
                <c:pt idx="55">
                  <c:v>-64693.184473719972</c:v>
                </c:pt>
                <c:pt idx="56">
                  <c:v>-12384.098068107567</c:v>
                </c:pt>
                <c:pt idx="57">
                  <c:v>4701.6741264757729</c:v>
                </c:pt>
                <c:pt idx="58">
                  <c:v>2346.6033971604775</c:v>
                </c:pt>
                <c:pt idx="59">
                  <c:v>-21542.638714173801</c:v>
                </c:pt>
                <c:pt idx="60">
                  <c:v>-7248.2093318016159</c:v>
                </c:pt>
                <c:pt idx="61">
                  <c:v>25234.009066856277</c:v>
                </c:pt>
                <c:pt idx="62">
                  <c:v>30074.429040712712</c:v>
                </c:pt>
                <c:pt idx="63">
                  <c:v>2952.5379643977358</c:v>
                </c:pt>
                <c:pt idx="64">
                  <c:v>-16889.173980100481</c:v>
                </c:pt>
                <c:pt idx="65">
                  <c:v>3076.0029135739169</c:v>
                </c:pt>
                <c:pt idx="66">
                  <c:v>-2987.883485512808</c:v>
                </c:pt>
                <c:pt idx="67">
                  <c:v>-11463.150404561005</c:v>
                </c:pt>
                <c:pt idx="68">
                  <c:v>55896.42053078083</c:v>
                </c:pt>
                <c:pt idx="69">
                  <c:v>4181.686249842649</c:v>
                </c:pt>
                <c:pt idx="70">
                  <c:v>-14299.965446719201</c:v>
                </c:pt>
                <c:pt idx="71">
                  <c:v>-17223.169190028872</c:v>
                </c:pt>
                <c:pt idx="72">
                  <c:v>10188.075970807462</c:v>
                </c:pt>
                <c:pt idx="73">
                  <c:v>65331.354792310478</c:v>
                </c:pt>
                <c:pt idx="74">
                  <c:v>115960.11858392012</c:v>
                </c:pt>
                <c:pt idx="75">
                  <c:v>5046.0233277229127</c:v>
                </c:pt>
                <c:pt idx="76">
                  <c:v>20302.354244580376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5-4FB9-9955-639BE03A7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698703"/>
        <c:axId val="1865698287"/>
      </c:lineChart>
      <c:catAx>
        <c:axId val="1865698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5698287"/>
        <c:crosses val="autoZero"/>
        <c:auto val="1"/>
        <c:lblAlgn val="ctr"/>
        <c:lblOffset val="100"/>
        <c:noMultiLvlLbl val="0"/>
      </c:catAx>
      <c:valAx>
        <c:axId val="186569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569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х9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Гетероскедастичность!$Q$1</c:f>
              <c:strCache>
                <c:ptCount val="1"/>
                <c:pt idx="0">
                  <c:v>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Гетероскедастичность!$N$2:$N$78</c:f>
              <c:numCache>
                <c:formatCode>General</c:formatCode>
                <c:ptCount val="77"/>
                <c:pt idx="0">
                  <c:v>124099.60996774054</c:v>
                </c:pt>
                <c:pt idx="1">
                  <c:v>111645.16916255264</c:v>
                </c:pt>
                <c:pt idx="2">
                  <c:v>91538.788060490275</c:v>
                </c:pt>
                <c:pt idx="3">
                  <c:v>130100.59197881901</c:v>
                </c:pt>
                <c:pt idx="4">
                  <c:v>92466.159631538263</c:v>
                </c:pt>
                <c:pt idx="5">
                  <c:v>107761.10138517573</c:v>
                </c:pt>
                <c:pt idx="6">
                  <c:v>90833.752947947636</c:v>
                </c:pt>
                <c:pt idx="7">
                  <c:v>108331.69145125292</c:v>
                </c:pt>
                <c:pt idx="8">
                  <c:v>126172.6037213435</c:v>
                </c:pt>
                <c:pt idx="9">
                  <c:v>167973.91386936785</c:v>
                </c:pt>
                <c:pt idx="10">
                  <c:v>97941.976820354321</c:v>
                </c:pt>
                <c:pt idx="11">
                  <c:v>97136.250040867511</c:v>
                </c:pt>
                <c:pt idx="12">
                  <c:v>105074.22275338043</c:v>
                </c:pt>
                <c:pt idx="13">
                  <c:v>109070.62396316198</c:v>
                </c:pt>
                <c:pt idx="14">
                  <c:v>106685.17348927428</c:v>
                </c:pt>
                <c:pt idx="15">
                  <c:v>109566.32269846831</c:v>
                </c:pt>
                <c:pt idx="16">
                  <c:v>102975.38771839543</c:v>
                </c:pt>
                <c:pt idx="17">
                  <c:v>115754.76006611111</c:v>
                </c:pt>
                <c:pt idx="18">
                  <c:v>119949.08004532348</c:v>
                </c:pt>
                <c:pt idx="19">
                  <c:v>129856.75796960316</c:v>
                </c:pt>
                <c:pt idx="20">
                  <c:v>91747.688743611507</c:v>
                </c:pt>
                <c:pt idx="21">
                  <c:v>99515.88962910221</c:v>
                </c:pt>
                <c:pt idx="22">
                  <c:v>124479.99180323879</c:v>
                </c:pt>
                <c:pt idx="23">
                  <c:v>137356.77489863633</c:v>
                </c:pt>
                <c:pt idx="24">
                  <c:v>112527.21476970261</c:v>
                </c:pt>
                <c:pt idx="25">
                  <c:v>103241.95267773057</c:v>
                </c:pt>
                <c:pt idx="26">
                  <c:v>150878.26518631857</c:v>
                </c:pt>
                <c:pt idx="27">
                  <c:v>118009.04084500624</c:v>
                </c:pt>
                <c:pt idx="28">
                  <c:v>43526.664085662822</c:v>
                </c:pt>
                <c:pt idx="29">
                  <c:v>108586.92755475454</c:v>
                </c:pt>
                <c:pt idx="30">
                  <c:v>93525.612784729936</c:v>
                </c:pt>
                <c:pt idx="31">
                  <c:v>129169.35730098232</c:v>
                </c:pt>
                <c:pt idx="32">
                  <c:v>117817.36436898053</c:v>
                </c:pt>
                <c:pt idx="33">
                  <c:v>86592.756803994285</c:v>
                </c:pt>
                <c:pt idx="34">
                  <c:v>52856.448309412641</c:v>
                </c:pt>
                <c:pt idx="35">
                  <c:v>96051.125846767885</c:v>
                </c:pt>
                <c:pt idx="36">
                  <c:v>64317.848267406218</c:v>
                </c:pt>
                <c:pt idx="37">
                  <c:v>111843.74824634194</c:v>
                </c:pt>
                <c:pt idx="38">
                  <c:v>133455.06778659759</c:v>
                </c:pt>
                <c:pt idx="39">
                  <c:v>73905.264649367949</c:v>
                </c:pt>
                <c:pt idx="40">
                  <c:v>69869.751934927874</c:v>
                </c:pt>
                <c:pt idx="41">
                  <c:v>142765.86305333281</c:v>
                </c:pt>
                <c:pt idx="42">
                  <c:v>92356.693720054027</c:v>
                </c:pt>
                <c:pt idx="43">
                  <c:v>77893.167156172014</c:v>
                </c:pt>
                <c:pt idx="44">
                  <c:v>124613.16089825645</c:v>
                </c:pt>
                <c:pt idx="45">
                  <c:v>89446.347996749711</c:v>
                </c:pt>
                <c:pt idx="46">
                  <c:v>129155.98859234316</c:v>
                </c:pt>
                <c:pt idx="47">
                  <c:v>96592.210579370178</c:v>
                </c:pt>
                <c:pt idx="48">
                  <c:v>96617.150097642429</c:v>
                </c:pt>
                <c:pt idx="49">
                  <c:v>128873.46998860284</c:v>
                </c:pt>
                <c:pt idx="50">
                  <c:v>88872.586357152686</c:v>
                </c:pt>
                <c:pt idx="51">
                  <c:v>88627.149964620374</c:v>
                </c:pt>
                <c:pt idx="52">
                  <c:v>80549.828154702467</c:v>
                </c:pt>
                <c:pt idx="53">
                  <c:v>155540.33760721743</c:v>
                </c:pt>
                <c:pt idx="54">
                  <c:v>160323.04598985729</c:v>
                </c:pt>
                <c:pt idx="55">
                  <c:v>160398.44338828104</c:v>
                </c:pt>
                <c:pt idx="56">
                  <c:v>102992.17542041978</c:v>
                </c:pt>
                <c:pt idx="57">
                  <c:v>73227.724973198754</c:v>
                </c:pt>
                <c:pt idx="58">
                  <c:v>44208.09555975582</c:v>
                </c:pt>
                <c:pt idx="59">
                  <c:v>91740.507066446604</c:v>
                </c:pt>
                <c:pt idx="60">
                  <c:v>89423.034498341905</c:v>
                </c:pt>
                <c:pt idx="61">
                  <c:v>120273.87915994365</c:v>
                </c:pt>
                <c:pt idx="62">
                  <c:v>87068.719927956801</c:v>
                </c:pt>
                <c:pt idx="63">
                  <c:v>88802.222940070802</c:v>
                </c:pt>
                <c:pt idx="64">
                  <c:v>121532.05366602977</c:v>
                </c:pt>
                <c:pt idx="65">
                  <c:v>108640.55231872582</c:v>
                </c:pt>
                <c:pt idx="66">
                  <c:v>87398.600554821882</c:v>
                </c:pt>
                <c:pt idx="67">
                  <c:v>104217.86633811936</c:v>
                </c:pt>
                <c:pt idx="68">
                  <c:v>121169.14893341885</c:v>
                </c:pt>
                <c:pt idx="69">
                  <c:v>99472.646485303689</c:v>
                </c:pt>
                <c:pt idx="70">
                  <c:v>116161.58382339875</c:v>
                </c:pt>
                <c:pt idx="71">
                  <c:v>118996.95788415041</c:v>
                </c:pt>
                <c:pt idx="72">
                  <c:v>134331.62704986578</c:v>
                </c:pt>
                <c:pt idx="73">
                  <c:v>122393.71938882412</c:v>
                </c:pt>
                <c:pt idx="74">
                  <c:v>190983.52062075521</c:v>
                </c:pt>
                <c:pt idx="75">
                  <c:v>84725.719080594194</c:v>
                </c:pt>
                <c:pt idx="76">
                  <c:v>114877.25814210343</c:v>
                </c:pt>
              </c:numCache>
            </c:numRef>
          </c:xVal>
          <c:yVal>
            <c:numRef>
              <c:f>Гетероскедастичность!$Q$2:$Q$78</c:f>
              <c:numCache>
                <c:formatCode>General</c:formatCode>
                <c:ptCount val="77"/>
                <c:pt idx="0">
                  <c:v>-4149.8184947357804</c:v>
                </c:pt>
                <c:pt idx="1">
                  <c:v>-11450.039589688051</c:v>
                </c:pt>
                <c:pt idx="2">
                  <c:v>-9029.4483633124255</c:v>
                </c:pt>
                <c:pt idx="3">
                  <c:v>10965.814292391122</c:v>
                </c:pt>
                <c:pt idx="4">
                  <c:v>-4670.9511764681884</c:v>
                </c:pt>
                <c:pt idx="5">
                  <c:v>13559.707197951531</c:v>
                </c:pt>
                <c:pt idx="6">
                  <c:v>-8649.7211242643971</c:v>
                </c:pt>
                <c:pt idx="7">
                  <c:v>12088.628282618745</c:v>
                </c:pt>
                <c:pt idx="8">
                  <c:v>59.834947395633208</c:v>
                </c:pt>
                <c:pt idx="9">
                  <c:v>-37834.116544018965</c:v>
                </c:pt>
                <c:pt idx="10">
                  <c:v>-8503.8249637183762</c:v>
                </c:pt>
                <c:pt idx="11">
                  <c:v>-6030.9220622419671</c:v>
                </c:pt>
                <c:pt idx="12">
                  <c:v>-6218.234914642082</c:v>
                </c:pt>
                <c:pt idx="13">
                  <c:v>1156.5118297690933</c:v>
                </c:pt>
                <c:pt idx="14">
                  <c:v>-7079.8330138996389</c:v>
                </c:pt>
                <c:pt idx="15">
                  <c:v>-8920.8887270117048</c:v>
                </c:pt>
                <c:pt idx="16">
                  <c:v>-8851.5168921836521</c:v>
                </c:pt>
                <c:pt idx="17">
                  <c:v>-11387.552148394767</c:v>
                </c:pt>
                <c:pt idx="18">
                  <c:v>5196.5194069028075</c:v>
                </c:pt>
                <c:pt idx="19">
                  <c:v>-17419.750529019671</c:v>
                </c:pt>
                <c:pt idx="20">
                  <c:v>-20837.543781133034</c:v>
                </c:pt>
                <c:pt idx="21">
                  <c:v>15108.794603751405</c:v>
                </c:pt>
                <c:pt idx="22">
                  <c:v>49885.94824477371</c:v>
                </c:pt>
                <c:pt idx="23">
                  <c:v>-17225.478912130391</c:v>
                </c:pt>
                <c:pt idx="24">
                  <c:v>-696.10949826289288</c:v>
                </c:pt>
                <c:pt idx="25">
                  <c:v>-7925.20240986094</c:v>
                </c:pt>
                <c:pt idx="26">
                  <c:v>-18815.482667296805</c:v>
                </c:pt>
                <c:pt idx="27">
                  <c:v>-32618.633313273524</c:v>
                </c:pt>
                <c:pt idx="28">
                  <c:v>12055.739148628207</c:v>
                </c:pt>
                <c:pt idx="29">
                  <c:v>-9638.1495722038671</c:v>
                </c:pt>
                <c:pt idx="30">
                  <c:v>6452.5865733824176</c:v>
                </c:pt>
                <c:pt idx="31">
                  <c:v>-32969.593942100204</c:v>
                </c:pt>
                <c:pt idx="32">
                  <c:v>20596.551522431291</c:v>
                </c:pt>
                <c:pt idx="33">
                  <c:v>2410.1785262274534</c:v>
                </c:pt>
                <c:pt idx="34">
                  <c:v>16644.705482130707</c:v>
                </c:pt>
                <c:pt idx="35">
                  <c:v>-1683.4045573808107</c:v>
                </c:pt>
                <c:pt idx="36">
                  <c:v>24461.241628823787</c:v>
                </c:pt>
                <c:pt idx="37">
                  <c:v>-20597.43291840866</c:v>
                </c:pt>
                <c:pt idx="38">
                  <c:v>-8935.0599162009385</c:v>
                </c:pt>
                <c:pt idx="39">
                  <c:v>20766.33190097638</c:v>
                </c:pt>
                <c:pt idx="40">
                  <c:v>23124.383553084721</c:v>
                </c:pt>
                <c:pt idx="41">
                  <c:v>23730.58337677391</c:v>
                </c:pt>
                <c:pt idx="42">
                  <c:v>-5259.14013787562</c:v>
                </c:pt>
                <c:pt idx="43">
                  <c:v>9.9344325490383198</c:v>
                </c:pt>
                <c:pt idx="44">
                  <c:v>-18437.039738925334</c:v>
                </c:pt>
                <c:pt idx="45">
                  <c:v>-14540.355035008801</c:v>
                </c:pt>
                <c:pt idx="46">
                  <c:v>252.40881436218478</c:v>
                </c:pt>
                <c:pt idx="47">
                  <c:v>-11541.377997327421</c:v>
                </c:pt>
                <c:pt idx="48">
                  <c:v>-4220.5073219947953</c:v>
                </c:pt>
                <c:pt idx="49">
                  <c:v>-12046.916182857472</c:v>
                </c:pt>
                <c:pt idx="50">
                  <c:v>2359.2574431025278</c:v>
                </c:pt>
                <c:pt idx="51">
                  <c:v>15909.784327570138</c:v>
                </c:pt>
                <c:pt idx="52">
                  <c:v>9492.1571192416523</c:v>
                </c:pt>
                <c:pt idx="53">
                  <c:v>-38305.471682285563</c:v>
                </c:pt>
                <c:pt idx="54">
                  <c:v>77568.639879102353</c:v>
                </c:pt>
                <c:pt idx="55">
                  <c:v>-64693.184473719972</c:v>
                </c:pt>
                <c:pt idx="56">
                  <c:v>-12384.098068107567</c:v>
                </c:pt>
                <c:pt idx="57">
                  <c:v>4701.6741264757729</c:v>
                </c:pt>
                <c:pt idx="58">
                  <c:v>2346.6033971604775</c:v>
                </c:pt>
                <c:pt idx="59">
                  <c:v>-21542.638714173801</c:v>
                </c:pt>
                <c:pt idx="60">
                  <c:v>-7248.2093318016159</c:v>
                </c:pt>
                <c:pt idx="61">
                  <c:v>25234.009066856277</c:v>
                </c:pt>
                <c:pt idx="62">
                  <c:v>30074.429040712712</c:v>
                </c:pt>
                <c:pt idx="63">
                  <c:v>2952.5379643977358</c:v>
                </c:pt>
                <c:pt idx="64">
                  <c:v>-16889.173980100481</c:v>
                </c:pt>
                <c:pt idx="65">
                  <c:v>3076.0029135739169</c:v>
                </c:pt>
                <c:pt idx="66">
                  <c:v>-2987.883485512808</c:v>
                </c:pt>
                <c:pt idx="67">
                  <c:v>-11463.150404561005</c:v>
                </c:pt>
                <c:pt idx="68">
                  <c:v>55896.42053078083</c:v>
                </c:pt>
                <c:pt idx="69">
                  <c:v>4181.686249842649</c:v>
                </c:pt>
                <c:pt idx="70">
                  <c:v>-14299.965446719201</c:v>
                </c:pt>
                <c:pt idx="71">
                  <c:v>-17223.169190028872</c:v>
                </c:pt>
                <c:pt idx="72">
                  <c:v>10188.075970807462</c:v>
                </c:pt>
                <c:pt idx="73">
                  <c:v>65331.354792310478</c:v>
                </c:pt>
                <c:pt idx="74">
                  <c:v>115960.11858392012</c:v>
                </c:pt>
                <c:pt idx="75">
                  <c:v>5046.0233277229127</c:v>
                </c:pt>
                <c:pt idx="76">
                  <c:v>20302.354244580376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6B-40BA-8C0D-B40631474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667583"/>
        <c:axId val="1781669247"/>
      </c:scatterChart>
      <c:valAx>
        <c:axId val="178166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1669247"/>
        <c:crosses val="autoZero"/>
        <c:crossBetween val="midCat"/>
      </c:valAx>
      <c:valAx>
        <c:axId val="178166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1667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х10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Гетероскедастичность!$Q$1</c:f>
              <c:strCache>
                <c:ptCount val="1"/>
                <c:pt idx="0">
                  <c:v>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Гетероскедастичность!$O$2:$O$78</c:f>
              <c:numCache>
                <c:formatCode>General</c:formatCode>
                <c:ptCount val="77"/>
                <c:pt idx="0">
                  <c:v>2722.2804522499546</c:v>
                </c:pt>
                <c:pt idx="1">
                  <c:v>2341.2631902935018</c:v>
                </c:pt>
                <c:pt idx="2">
                  <c:v>2594.1319247465021</c:v>
                </c:pt>
                <c:pt idx="3">
                  <c:v>2326.3342383216582</c:v>
                </c:pt>
                <c:pt idx="4">
                  <c:v>1301.3101856131882</c:v>
                </c:pt>
                <c:pt idx="5">
                  <c:v>2787.6540080111376</c:v>
                </c:pt>
                <c:pt idx="6">
                  <c:v>1943.3453246963288</c:v>
                </c:pt>
                <c:pt idx="7">
                  <c:v>2233.2424070509919</c:v>
                </c:pt>
                <c:pt idx="8">
                  <c:v>3800.061581639492</c:v>
                </c:pt>
                <c:pt idx="9">
                  <c:v>4985.4492970560786</c:v>
                </c:pt>
                <c:pt idx="10">
                  <c:v>2567.4712247482553</c:v>
                </c:pt>
                <c:pt idx="11">
                  <c:v>3105.9386694524865</c:v>
                </c:pt>
                <c:pt idx="12">
                  <c:v>2805.4694572381245</c:v>
                </c:pt>
                <c:pt idx="13">
                  <c:v>3239.8623712566337</c:v>
                </c:pt>
                <c:pt idx="14">
                  <c:v>3287.758981259703</c:v>
                </c:pt>
                <c:pt idx="15">
                  <c:v>3321.8198174756717</c:v>
                </c:pt>
                <c:pt idx="16">
                  <c:v>3332.2037805190771</c:v>
                </c:pt>
                <c:pt idx="17">
                  <c:v>3114.4569488992329</c:v>
                </c:pt>
                <c:pt idx="18">
                  <c:v>8993.7923439617316</c:v>
                </c:pt>
                <c:pt idx="19">
                  <c:v>7629.159860826463</c:v>
                </c:pt>
                <c:pt idx="20">
                  <c:v>7118.8880483306893</c:v>
                </c:pt>
                <c:pt idx="21">
                  <c:v>2396.7896656169082</c:v>
                </c:pt>
                <c:pt idx="22">
                  <c:v>4426.4516718409668</c:v>
                </c:pt>
                <c:pt idx="23">
                  <c:v>8440.7165033156944</c:v>
                </c:pt>
                <c:pt idx="24">
                  <c:v>3436.6578410692596</c:v>
                </c:pt>
                <c:pt idx="25">
                  <c:v>2367.9987179169134</c:v>
                </c:pt>
                <c:pt idx="26">
                  <c:v>4795.8702001310194</c:v>
                </c:pt>
                <c:pt idx="27">
                  <c:v>3046.0618251766396</c:v>
                </c:pt>
                <c:pt idx="28">
                  <c:v>1931.4923554685734</c:v>
                </c:pt>
                <c:pt idx="29">
                  <c:v>4811.8637413187071</c:v>
                </c:pt>
                <c:pt idx="30">
                  <c:v>2488.175980542198</c:v>
                </c:pt>
                <c:pt idx="31">
                  <c:v>2536.8308654674629</c:v>
                </c:pt>
                <c:pt idx="32">
                  <c:v>1418.0507652330566</c:v>
                </c:pt>
                <c:pt idx="33">
                  <c:v>1070.6630372006734</c:v>
                </c:pt>
                <c:pt idx="34">
                  <c:v>2329.6089712829089</c:v>
                </c:pt>
                <c:pt idx="35">
                  <c:v>1726.3122656269647</c:v>
                </c:pt>
                <c:pt idx="36">
                  <c:v>1716.8544291537205</c:v>
                </c:pt>
                <c:pt idx="37">
                  <c:v>1911.5371547069979</c:v>
                </c:pt>
                <c:pt idx="38">
                  <c:v>2872.3203773377531</c:v>
                </c:pt>
                <c:pt idx="39">
                  <c:v>1648.6091860962858</c:v>
                </c:pt>
                <c:pt idx="40">
                  <c:v>2221.6101751718811</c:v>
                </c:pt>
                <c:pt idx="41">
                  <c:v>3968.0856005914179</c:v>
                </c:pt>
                <c:pt idx="42">
                  <c:v>3274.5363783154125</c:v>
                </c:pt>
                <c:pt idx="43">
                  <c:v>2166.8017698720187</c:v>
                </c:pt>
                <c:pt idx="44">
                  <c:v>4453.7332837103477</c:v>
                </c:pt>
                <c:pt idx="45">
                  <c:v>2826.4483953640324</c:v>
                </c:pt>
                <c:pt idx="46">
                  <c:v>3506.6292268032234</c:v>
                </c:pt>
                <c:pt idx="47">
                  <c:v>5193.0478210426763</c:v>
                </c:pt>
                <c:pt idx="48">
                  <c:v>2552.4946767742786</c:v>
                </c:pt>
                <c:pt idx="49">
                  <c:v>3906.3164692457822</c:v>
                </c:pt>
                <c:pt idx="50">
                  <c:v>2963.5804221754365</c:v>
                </c:pt>
                <c:pt idx="51">
                  <c:v>1629.8027078763118</c:v>
                </c:pt>
                <c:pt idx="52">
                  <c:v>1972.723841481783</c:v>
                </c:pt>
                <c:pt idx="53">
                  <c:v>4385.9677261407651</c:v>
                </c:pt>
                <c:pt idx="54">
                  <c:v>21187.748541556357</c:v>
                </c:pt>
                <c:pt idx="55">
                  <c:v>32161.267323084779</c:v>
                </c:pt>
                <c:pt idx="56">
                  <c:v>3650.0262769760852</c:v>
                </c:pt>
                <c:pt idx="57">
                  <c:v>2638.796449319103</c:v>
                </c:pt>
                <c:pt idx="58">
                  <c:v>2555.509551749712</c:v>
                </c:pt>
                <c:pt idx="59">
                  <c:v>3897.3971928634974</c:v>
                </c:pt>
                <c:pt idx="60">
                  <c:v>2363.1642534622943</c:v>
                </c:pt>
                <c:pt idx="61">
                  <c:v>4634.0157172028648</c:v>
                </c:pt>
                <c:pt idx="62">
                  <c:v>3515.8676740648016</c:v>
                </c:pt>
                <c:pt idx="63">
                  <c:v>4868.507731622617</c:v>
                </c:pt>
                <c:pt idx="64">
                  <c:v>3713.1487753859201</c:v>
                </c:pt>
                <c:pt idx="65">
                  <c:v>2132.912160423411</c:v>
                </c:pt>
                <c:pt idx="66">
                  <c:v>5468.9289253496909</c:v>
                </c:pt>
                <c:pt idx="67">
                  <c:v>2863.562735790385</c:v>
                </c:pt>
                <c:pt idx="68">
                  <c:v>7350.8911728100738</c:v>
                </c:pt>
                <c:pt idx="69">
                  <c:v>3453.888556790791</c:v>
                </c:pt>
                <c:pt idx="70">
                  <c:v>6105.4671867231218</c:v>
                </c:pt>
                <c:pt idx="71">
                  <c:v>5533.7394229719457</c:v>
                </c:pt>
                <c:pt idx="72">
                  <c:v>4106.0249849809825</c:v>
                </c:pt>
                <c:pt idx="73">
                  <c:v>7936.7369615384869</c:v>
                </c:pt>
                <c:pt idx="74">
                  <c:v>8689.6717863619433</c:v>
                </c:pt>
                <c:pt idx="75">
                  <c:v>5014.671949690578</c:v>
                </c:pt>
                <c:pt idx="76">
                  <c:v>22176.534230003872</c:v>
                </c:pt>
              </c:numCache>
            </c:numRef>
          </c:xVal>
          <c:yVal>
            <c:numRef>
              <c:f>Гетероскедастичность!$Q$2:$Q$78</c:f>
              <c:numCache>
                <c:formatCode>General</c:formatCode>
                <c:ptCount val="77"/>
                <c:pt idx="0">
                  <c:v>-4149.8184947357804</c:v>
                </c:pt>
                <c:pt idx="1">
                  <c:v>-11450.039589688051</c:v>
                </c:pt>
                <c:pt idx="2">
                  <c:v>-9029.4483633124255</c:v>
                </c:pt>
                <c:pt idx="3">
                  <c:v>10965.814292391122</c:v>
                </c:pt>
                <c:pt idx="4">
                  <c:v>-4670.9511764681884</c:v>
                </c:pt>
                <c:pt idx="5">
                  <c:v>13559.707197951531</c:v>
                </c:pt>
                <c:pt idx="6">
                  <c:v>-8649.7211242643971</c:v>
                </c:pt>
                <c:pt idx="7">
                  <c:v>12088.628282618745</c:v>
                </c:pt>
                <c:pt idx="8">
                  <c:v>59.834947395633208</c:v>
                </c:pt>
                <c:pt idx="9">
                  <c:v>-37834.116544018965</c:v>
                </c:pt>
                <c:pt idx="10">
                  <c:v>-8503.8249637183762</c:v>
                </c:pt>
                <c:pt idx="11">
                  <c:v>-6030.9220622419671</c:v>
                </c:pt>
                <c:pt idx="12">
                  <c:v>-6218.234914642082</c:v>
                </c:pt>
                <c:pt idx="13">
                  <c:v>1156.5118297690933</c:v>
                </c:pt>
                <c:pt idx="14">
                  <c:v>-7079.8330138996389</c:v>
                </c:pt>
                <c:pt idx="15">
                  <c:v>-8920.8887270117048</c:v>
                </c:pt>
                <c:pt idx="16">
                  <c:v>-8851.5168921836521</c:v>
                </c:pt>
                <c:pt idx="17">
                  <c:v>-11387.552148394767</c:v>
                </c:pt>
                <c:pt idx="18">
                  <c:v>5196.5194069028075</c:v>
                </c:pt>
                <c:pt idx="19">
                  <c:v>-17419.750529019671</c:v>
                </c:pt>
                <c:pt idx="20">
                  <c:v>-20837.543781133034</c:v>
                </c:pt>
                <c:pt idx="21">
                  <c:v>15108.794603751405</c:v>
                </c:pt>
                <c:pt idx="22">
                  <c:v>49885.94824477371</c:v>
                </c:pt>
                <c:pt idx="23">
                  <c:v>-17225.478912130391</c:v>
                </c:pt>
                <c:pt idx="24">
                  <c:v>-696.10949826289288</c:v>
                </c:pt>
                <c:pt idx="25">
                  <c:v>-7925.20240986094</c:v>
                </c:pt>
                <c:pt idx="26">
                  <c:v>-18815.482667296805</c:v>
                </c:pt>
                <c:pt idx="27">
                  <c:v>-32618.633313273524</c:v>
                </c:pt>
                <c:pt idx="28">
                  <c:v>12055.739148628207</c:v>
                </c:pt>
                <c:pt idx="29">
                  <c:v>-9638.1495722038671</c:v>
                </c:pt>
                <c:pt idx="30">
                  <c:v>6452.5865733824176</c:v>
                </c:pt>
                <c:pt idx="31">
                  <c:v>-32969.593942100204</c:v>
                </c:pt>
                <c:pt idx="32">
                  <c:v>20596.551522431291</c:v>
                </c:pt>
                <c:pt idx="33">
                  <c:v>2410.1785262274534</c:v>
                </c:pt>
                <c:pt idx="34">
                  <c:v>16644.705482130707</c:v>
                </c:pt>
                <c:pt idx="35">
                  <c:v>-1683.4045573808107</c:v>
                </c:pt>
                <c:pt idx="36">
                  <c:v>24461.241628823787</c:v>
                </c:pt>
                <c:pt idx="37">
                  <c:v>-20597.43291840866</c:v>
                </c:pt>
                <c:pt idx="38">
                  <c:v>-8935.0599162009385</c:v>
                </c:pt>
                <c:pt idx="39">
                  <c:v>20766.33190097638</c:v>
                </c:pt>
                <c:pt idx="40">
                  <c:v>23124.383553084721</c:v>
                </c:pt>
                <c:pt idx="41">
                  <c:v>23730.58337677391</c:v>
                </c:pt>
                <c:pt idx="42">
                  <c:v>-5259.14013787562</c:v>
                </c:pt>
                <c:pt idx="43">
                  <c:v>9.9344325490383198</c:v>
                </c:pt>
                <c:pt idx="44">
                  <c:v>-18437.039738925334</c:v>
                </c:pt>
                <c:pt idx="45">
                  <c:v>-14540.355035008801</c:v>
                </c:pt>
                <c:pt idx="46">
                  <c:v>252.40881436218478</c:v>
                </c:pt>
                <c:pt idx="47">
                  <c:v>-11541.377997327421</c:v>
                </c:pt>
                <c:pt idx="48">
                  <c:v>-4220.5073219947953</c:v>
                </c:pt>
                <c:pt idx="49">
                  <c:v>-12046.916182857472</c:v>
                </c:pt>
                <c:pt idx="50">
                  <c:v>2359.2574431025278</c:v>
                </c:pt>
                <c:pt idx="51">
                  <c:v>15909.784327570138</c:v>
                </c:pt>
                <c:pt idx="52">
                  <c:v>9492.1571192416523</c:v>
                </c:pt>
                <c:pt idx="53">
                  <c:v>-38305.471682285563</c:v>
                </c:pt>
                <c:pt idx="54">
                  <c:v>77568.639879102353</c:v>
                </c:pt>
                <c:pt idx="55">
                  <c:v>-64693.184473719972</c:v>
                </c:pt>
                <c:pt idx="56">
                  <c:v>-12384.098068107567</c:v>
                </c:pt>
                <c:pt idx="57">
                  <c:v>4701.6741264757729</c:v>
                </c:pt>
                <c:pt idx="58">
                  <c:v>2346.6033971604775</c:v>
                </c:pt>
                <c:pt idx="59">
                  <c:v>-21542.638714173801</c:v>
                </c:pt>
                <c:pt idx="60">
                  <c:v>-7248.2093318016159</c:v>
                </c:pt>
                <c:pt idx="61">
                  <c:v>25234.009066856277</c:v>
                </c:pt>
                <c:pt idx="62">
                  <c:v>30074.429040712712</c:v>
                </c:pt>
                <c:pt idx="63">
                  <c:v>2952.5379643977358</c:v>
                </c:pt>
                <c:pt idx="64">
                  <c:v>-16889.173980100481</c:v>
                </c:pt>
                <c:pt idx="65">
                  <c:v>3076.0029135739169</c:v>
                </c:pt>
                <c:pt idx="66">
                  <c:v>-2987.883485512808</c:v>
                </c:pt>
                <c:pt idx="67">
                  <c:v>-11463.150404561005</c:v>
                </c:pt>
                <c:pt idx="68">
                  <c:v>55896.42053078083</c:v>
                </c:pt>
                <c:pt idx="69">
                  <c:v>4181.686249842649</c:v>
                </c:pt>
                <c:pt idx="70">
                  <c:v>-14299.965446719201</c:v>
                </c:pt>
                <c:pt idx="71">
                  <c:v>-17223.169190028872</c:v>
                </c:pt>
                <c:pt idx="72">
                  <c:v>10188.075970807462</c:v>
                </c:pt>
                <c:pt idx="73">
                  <c:v>65331.354792310478</c:v>
                </c:pt>
                <c:pt idx="74">
                  <c:v>115960.11858392012</c:v>
                </c:pt>
                <c:pt idx="75">
                  <c:v>5046.0233277229127</c:v>
                </c:pt>
                <c:pt idx="76">
                  <c:v>20302.354244580376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D9-411A-8581-CFB4778E2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645951"/>
        <c:axId val="1781662591"/>
      </c:scatterChart>
      <c:valAx>
        <c:axId val="178164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1662591"/>
        <c:crosses val="autoZero"/>
        <c:crossBetween val="midCat"/>
      </c:valAx>
      <c:valAx>
        <c:axId val="178166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1645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Гистограмма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Частота</c:v>
          </c:tx>
          <c:marker>
            <c:symbol val="none"/>
          </c:marker>
          <c:xVal>
            <c:strRef>
              <c:f>Гетероскедастичность!$A$22:$A$30</c:f>
              <c:strCache>
                <c:ptCount val="9"/>
                <c:pt idx="0">
                  <c:v>-64693,18447</c:v>
                </c:pt>
                <c:pt idx="1">
                  <c:v>-42111,52159</c:v>
                </c:pt>
                <c:pt idx="2">
                  <c:v>-19529,85871</c:v>
                </c:pt>
                <c:pt idx="3">
                  <c:v>3051,804173</c:v>
                </c:pt>
                <c:pt idx="4">
                  <c:v>25633,46706</c:v>
                </c:pt>
                <c:pt idx="5">
                  <c:v>48215,12994</c:v>
                </c:pt>
                <c:pt idx="6">
                  <c:v>70796,79282</c:v>
                </c:pt>
                <c:pt idx="7">
                  <c:v>93378,4557</c:v>
                </c:pt>
                <c:pt idx="8">
                  <c:v>More</c:v>
                </c:pt>
              </c:strCache>
            </c:strRef>
          </c:xVal>
          <c:yVal>
            <c:numRef>
              <c:f>Гетероскедастичность!$B$22:$B$30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7</c:v>
                </c:pt>
                <c:pt idx="3">
                  <c:v>41</c:v>
                </c:pt>
                <c:pt idx="4">
                  <c:v>22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42-43BB-BC21-E4B679C3B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365487"/>
        <c:axId val="1999372975"/>
      </c:scatterChart>
      <c:valAx>
        <c:axId val="1999365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72975"/>
        <c:crosses val="autoZero"/>
        <c:crossBetween val="midCat"/>
      </c:valAx>
      <c:valAx>
        <c:axId val="1999372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Частота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36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х5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Гетероскедастичность!$Q$1</c:f>
              <c:strCache>
                <c:ptCount val="1"/>
                <c:pt idx="0">
                  <c:v>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Гетероскедастичность!$M$2:$M$78</c:f>
              <c:numCache>
                <c:formatCode>General</c:formatCode>
                <c:ptCount val="77"/>
                <c:pt idx="0">
                  <c:v>2243.1683638982777</c:v>
                </c:pt>
                <c:pt idx="1">
                  <c:v>1673.840719780585</c:v>
                </c:pt>
                <c:pt idx="2">
                  <c:v>2104.4357475643069</c:v>
                </c:pt>
                <c:pt idx="3">
                  <c:v>1851.8985100711423</c:v>
                </c:pt>
                <c:pt idx="4">
                  <c:v>1876.4630862212798</c:v>
                </c:pt>
                <c:pt idx="5">
                  <c:v>1739.122202189129</c:v>
                </c:pt>
                <c:pt idx="6">
                  <c:v>1929.664772382263</c:v>
                </c:pt>
                <c:pt idx="7">
                  <c:v>1940.7793368160551</c:v>
                </c:pt>
                <c:pt idx="8">
                  <c:v>1960.2674769236203</c:v>
                </c:pt>
                <c:pt idx="9">
                  <c:v>1600.6180310533016</c:v>
                </c:pt>
                <c:pt idx="10">
                  <c:v>2030.3382392691251</c:v>
                </c:pt>
                <c:pt idx="11">
                  <c:v>1534.0562222934827</c:v>
                </c:pt>
                <c:pt idx="12">
                  <c:v>1784.4509435203267</c:v>
                </c:pt>
                <c:pt idx="13">
                  <c:v>1819.6025873559106</c:v>
                </c:pt>
                <c:pt idx="14">
                  <c:v>1689.3109957871675</c:v>
                </c:pt>
                <c:pt idx="15">
                  <c:v>1963.2903830209309</c:v>
                </c:pt>
                <c:pt idx="16">
                  <c:v>1805.3624022463932</c:v>
                </c:pt>
                <c:pt idx="17">
                  <c:v>1819.1784786255287</c:v>
                </c:pt>
                <c:pt idx="18">
                  <c:v>1745.367199237354</c:v>
                </c:pt>
                <c:pt idx="19">
                  <c:v>1687.8050449727134</c:v>
                </c:pt>
                <c:pt idx="20">
                  <c:v>1947.2280313110432</c:v>
                </c:pt>
                <c:pt idx="21">
                  <c:v>1967.4707326863077</c:v>
                </c:pt>
                <c:pt idx="22">
                  <c:v>1679.8181772160683</c:v>
                </c:pt>
                <c:pt idx="23">
                  <c:v>1406.0180542967116</c:v>
                </c:pt>
                <c:pt idx="24">
                  <c:v>1878.1541011241529</c:v>
                </c:pt>
                <c:pt idx="25">
                  <c:v>1657.864500075146</c:v>
                </c:pt>
                <c:pt idx="26">
                  <c:v>1743.053918941622</c:v>
                </c:pt>
                <c:pt idx="27">
                  <c:v>2237.613892247743</c:v>
                </c:pt>
                <c:pt idx="28">
                  <c:v>2557.679314411454</c:v>
                </c:pt>
                <c:pt idx="29">
                  <c:v>2061.0725487299578</c:v>
                </c:pt>
                <c:pt idx="30">
                  <c:v>1696.7210572491906</c:v>
                </c:pt>
                <c:pt idx="31">
                  <c:v>2599.1060240141455</c:v>
                </c:pt>
                <c:pt idx="32">
                  <c:v>1094.397788931321</c:v>
                </c:pt>
                <c:pt idx="33">
                  <c:v>1921.4173414320699</c:v>
                </c:pt>
                <c:pt idx="34">
                  <c:v>1669.5992135936942</c:v>
                </c:pt>
                <c:pt idx="35">
                  <c:v>1673.0121402572113</c:v>
                </c:pt>
                <c:pt idx="36">
                  <c:v>1423.1804856480974</c:v>
                </c:pt>
                <c:pt idx="37">
                  <c:v>2486.8676664846544</c:v>
                </c:pt>
                <c:pt idx="38">
                  <c:v>1543.2228177959166</c:v>
                </c:pt>
                <c:pt idx="39">
                  <c:v>1502.5374807266626</c:v>
                </c:pt>
                <c:pt idx="40">
                  <c:v>1704.2675531327359</c:v>
                </c:pt>
                <c:pt idx="41">
                  <c:v>1640.4845117753644</c:v>
                </c:pt>
                <c:pt idx="42">
                  <c:v>1700.3633643404039</c:v>
                </c:pt>
                <c:pt idx="43">
                  <c:v>2055.2479180134969</c:v>
                </c:pt>
                <c:pt idx="44">
                  <c:v>1733.3064596736444</c:v>
                </c:pt>
                <c:pt idx="45">
                  <c:v>1976.6754939892658</c:v>
                </c:pt>
                <c:pt idx="46">
                  <c:v>1239.3777852998801</c:v>
                </c:pt>
                <c:pt idx="47">
                  <c:v>1738.3514197666473</c:v>
                </c:pt>
                <c:pt idx="48">
                  <c:v>1942.3878286649485</c:v>
                </c:pt>
                <c:pt idx="49">
                  <c:v>1624.5726180028121</c:v>
                </c:pt>
                <c:pt idx="50">
                  <c:v>1541.3053773845304</c:v>
                </c:pt>
                <c:pt idx="51">
                  <c:v>1717.3701105372652</c:v>
                </c:pt>
                <c:pt idx="52">
                  <c:v>1373.7374047159869</c:v>
                </c:pt>
                <c:pt idx="53">
                  <c:v>1857.4649017429865</c:v>
                </c:pt>
                <c:pt idx="54">
                  <c:v>1710.8120222356106</c:v>
                </c:pt>
                <c:pt idx="55">
                  <c:v>1676.5307931536684</c:v>
                </c:pt>
                <c:pt idx="56">
                  <c:v>1669.9599612780671</c:v>
                </c:pt>
                <c:pt idx="57">
                  <c:v>2304.4334367068227</c:v>
                </c:pt>
                <c:pt idx="58">
                  <c:v>2325.6977562466423</c:v>
                </c:pt>
                <c:pt idx="59">
                  <c:v>2264.3376527657151</c:v>
                </c:pt>
                <c:pt idx="60">
                  <c:v>1732.3258055757744</c:v>
                </c:pt>
                <c:pt idx="61">
                  <c:v>1737.0042327168715</c:v>
                </c:pt>
                <c:pt idx="62">
                  <c:v>1749.9724911780127</c:v>
                </c:pt>
                <c:pt idx="63">
                  <c:v>1424.3507433223529</c:v>
                </c:pt>
                <c:pt idx="64">
                  <c:v>1751.3674417960087</c:v>
                </c:pt>
                <c:pt idx="65">
                  <c:v>1657.7396233677905</c:v>
                </c:pt>
                <c:pt idx="66">
                  <c:v>1674.1099463495996</c:v>
                </c:pt>
                <c:pt idx="67">
                  <c:v>1603.1807723938241</c:v>
                </c:pt>
                <c:pt idx="68">
                  <c:v>2374.8461849053156</c:v>
                </c:pt>
                <c:pt idx="69">
                  <c:v>1814.4869276767515</c:v>
                </c:pt>
                <c:pt idx="70">
                  <c:v>2483.0811006670947</c:v>
                </c:pt>
                <c:pt idx="71">
                  <c:v>1747.7961863122093</c:v>
                </c:pt>
                <c:pt idx="72">
                  <c:v>1628.4456366321613</c:v>
                </c:pt>
                <c:pt idx="73">
                  <c:v>2073.8757246627056</c:v>
                </c:pt>
                <c:pt idx="74">
                  <c:v>2690.7345729196313</c:v>
                </c:pt>
                <c:pt idx="75">
                  <c:v>1719.4673466189174</c:v>
                </c:pt>
                <c:pt idx="76">
                  <c:v>1925.2308836997358</c:v>
                </c:pt>
              </c:numCache>
            </c:numRef>
          </c:xVal>
          <c:yVal>
            <c:numRef>
              <c:f>Гетероскедастичность!$Q$2:$Q$78</c:f>
              <c:numCache>
                <c:formatCode>General</c:formatCode>
                <c:ptCount val="77"/>
                <c:pt idx="0">
                  <c:v>-4149.8184947357804</c:v>
                </c:pt>
                <c:pt idx="1">
                  <c:v>-11450.039589688051</c:v>
                </c:pt>
                <c:pt idx="2">
                  <c:v>-9029.4483633124255</c:v>
                </c:pt>
                <c:pt idx="3">
                  <c:v>10965.814292391122</c:v>
                </c:pt>
                <c:pt idx="4">
                  <c:v>-4670.9511764681884</c:v>
                </c:pt>
                <c:pt idx="5">
                  <c:v>13559.707197951531</c:v>
                </c:pt>
                <c:pt idx="6">
                  <c:v>-8649.7211242643971</c:v>
                </c:pt>
                <c:pt idx="7">
                  <c:v>12088.628282618745</c:v>
                </c:pt>
                <c:pt idx="8">
                  <c:v>59.834947395633208</c:v>
                </c:pt>
                <c:pt idx="9">
                  <c:v>-37834.116544018965</c:v>
                </c:pt>
                <c:pt idx="10">
                  <c:v>-8503.8249637183762</c:v>
                </c:pt>
                <c:pt idx="11">
                  <c:v>-6030.9220622419671</c:v>
                </c:pt>
                <c:pt idx="12">
                  <c:v>-6218.234914642082</c:v>
                </c:pt>
                <c:pt idx="13">
                  <c:v>1156.5118297690933</c:v>
                </c:pt>
                <c:pt idx="14">
                  <c:v>-7079.8330138996389</c:v>
                </c:pt>
                <c:pt idx="15">
                  <c:v>-8920.8887270117048</c:v>
                </c:pt>
                <c:pt idx="16">
                  <c:v>-8851.5168921836521</c:v>
                </c:pt>
                <c:pt idx="17">
                  <c:v>-11387.552148394767</c:v>
                </c:pt>
                <c:pt idx="18">
                  <c:v>5196.5194069028075</c:v>
                </c:pt>
                <c:pt idx="19">
                  <c:v>-17419.750529019671</c:v>
                </c:pt>
                <c:pt idx="20">
                  <c:v>-20837.543781133034</c:v>
                </c:pt>
                <c:pt idx="21">
                  <c:v>15108.794603751405</c:v>
                </c:pt>
                <c:pt idx="22">
                  <c:v>49885.94824477371</c:v>
                </c:pt>
                <c:pt idx="23">
                  <c:v>-17225.478912130391</c:v>
                </c:pt>
                <c:pt idx="24">
                  <c:v>-696.10949826289288</c:v>
                </c:pt>
                <c:pt idx="25">
                  <c:v>-7925.20240986094</c:v>
                </c:pt>
                <c:pt idx="26">
                  <c:v>-18815.482667296805</c:v>
                </c:pt>
                <c:pt idx="27">
                  <c:v>-32618.633313273524</c:v>
                </c:pt>
                <c:pt idx="28">
                  <c:v>12055.739148628207</c:v>
                </c:pt>
                <c:pt idx="29">
                  <c:v>-9638.1495722038671</c:v>
                </c:pt>
                <c:pt idx="30">
                  <c:v>6452.5865733824176</c:v>
                </c:pt>
                <c:pt idx="31">
                  <c:v>-32969.593942100204</c:v>
                </c:pt>
                <c:pt idx="32">
                  <c:v>20596.551522431291</c:v>
                </c:pt>
                <c:pt idx="33">
                  <c:v>2410.1785262274534</c:v>
                </c:pt>
                <c:pt idx="34">
                  <c:v>16644.705482130707</c:v>
                </c:pt>
                <c:pt idx="35">
                  <c:v>-1683.4045573808107</c:v>
                </c:pt>
                <c:pt idx="36">
                  <c:v>24461.241628823787</c:v>
                </c:pt>
                <c:pt idx="37">
                  <c:v>-20597.43291840866</c:v>
                </c:pt>
                <c:pt idx="38">
                  <c:v>-8935.0599162009385</c:v>
                </c:pt>
                <c:pt idx="39">
                  <c:v>20766.33190097638</c:v>
                </c:pt>
                <c:pt idx="40">
                  <c:v>23124.383553084721</c:v>
                </c:pt>
                <c:pt idx="41">
                  <c:v>23730.58337677391</c:v>
                </c:pt>
                <c:pt idx="42">
                  <c:v>-5259.14013787562</c:v>
                </c:pt>
                <c:pt idx="43">
                  <c:v>9.9344325490383198</c:v>
                </c:pt>
                <c:pt idx="44">
                  <c:v>-18437.039738925334</c:v>
                </c:pt>
                <c:pt idx="45">
                  <c:v>-14540.355035008801</c:v>
                </c:pt>
                <c:pt idx="46">
                  <c:v>252.40881436218478</c:v>
                </c:pt>
                <c:pt idx="47">
                  <c:v>-11541.377997327421</c:v>
                </c:pt>
                <c:pt idx="48">
                  <c:v>-4220.5073219947953</c:v>
                </c:pt>
                <c:pt idx="49">
                  <c:v>-12046.916182857472</c:v>
                </c:pt>
                <c:pt idx="50">
                  <c:v>2359.2574431025278</c:v>
                </c:pt>
                <c:pt idx="51">
                  <c:v>15909.784327570138</c:v>
                </c:pt>
                <c:pt idx="52">
                  <c:v>9492.1571192416523</c:v>
                </c:pt>
                <c:pt idx="53">
                  <c:v>-38305.471682285563</c:v>
                </c:pt>
                <c:pt idx="54">
                  <c:v>77568.639879102353</c:v>
                </c:pt>
                <c:pt idx="55">
                  <c:v>-64693.184473719972</c:v>
                </c:pt>
                <c:pt idx="56">
                  <c:v>-12384.098068107567</c:v>
                </c:pt>
                <c:pt idx="57">
                  <c:v>4701.6741264757729</c:v>
                </c:pt>
                <c:pt idx="58">
                  <c:v>2346.6033971604775</c:v>
                </c:pt>
                <c:pt idx="59">
                  <c:v>-21542.638714173801</c:v>
                </c:pt>
                <c:pt idx="60">
                  <c:v>-7248.2093318016159</c:v>
                </c:pt>
                <c:pt idx="61">
                  <c:v>25234.009066856277</c:v>
                </c:pt>
                <c:pt idx="62">
                  <c:v>30074.429040712712</c:v>
                </c:pt>
                <c:pt idx="63">
                  <c:v>2952.5379643977358</c:v>
                </c:pt>
                <c:pt idx="64">
                  <c:v>-16889.173980100481</c:v>
                </c:pt>
                <c:pt idx="65">
                  <c:v>3076.0029135739169</c:v>
                </c:pt>
                <c:pt idx="66">
                  <c:v>-2987.883485512808</c:v>
                </c:pt>
                <c:pt idx="67">
                  <c:v>-11463.150404561005</c:v>
                </c:pt>
                <c:pt idx="68">
                  <c:v>55896.42053078083</c:v>
                </c:pt>
                <c:pt idx="69">
                  <c:v>4181.686249842649</c:v>
                </c:pt>
                <c:pt idx="70">
                  <c:v>-14299.965446719201</c:v>
                </c:pt>
                <c:pt idx="71">
                  <c:v>-17223.169190028872</c:v>
                </c:pt>
                <c:pt idx="72">
                  <c:v>10188.075970807462</c:v>
                </c:pt>
                <c:pt idx="73">
                  <c:v>65331.354792310478</c:v>
                </c:pt>
                <c:pt idx="74">
                  <c:v>115960.11858392012</c:v>
                </c:pt>
                <c:pt idx="75">
                  <c:v>5046.0233277229127</c:v>
                </c:pt>
                <c:pt idx="76">
                  <c:v>20302.354244580376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AA-4562-AC39-2E293AC67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230191"/>
        <c:axId val="1741248911"/>
      </c:scatterChart>
      <c:valAx>
        <c:axId val="1741230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1248911"/>
        <c:crosses val="autoZero"/>
        <c:crossBetween val="midCat"/>
      </c:valAx>
      <c:valAx>
        <c:axId val="174124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1230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Гетероскедастичность!$O$1</c:f>
              <c:strCache>
                <c:ptCount val="1"/>
                <c:pt idx="0">
                  <c:v>x10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Гетероскедастичность!$L$2:$L$78</c:f>
              <c:numCache>
                <c:formatCode>0.00</c:formatCode>
                <c:ptCount val="77"/>
                <c:pt idx="0">
                  <c:v>64066.741067357245</c:v>
                </c:pt>
                <c:pt idx="1">
                  <c:v>32815.012098261548</c:v>
                </c:pt>
                <c:pt idx="2">
                  <c:v>37569.698393850362</c:v>
                </c:pt>
                <c:pt idx="3">
                  <c:v>68726.694506975298</c:v>
                </c:pt>
                <c:pt idx="4">
                  <c:v>22039.981294487436</c:v>
                </c:pt>
                <c:pt idx="5">
                  <c:v>62530.274788649665</c:v>
                </c:pt>
                <c:pt idx="6">
                  <c:v>25957.763640872479</c:v>
                </c:pt>
                <c:pt idx="7">
                  <c:v>59457.349948268668</c:v>
                </c:pt>
                <c:pt idx="8">
                  <c:v>75538.304871461849</c:v>
                </c:pt>
                <c:pt idx="9">
                  <c:v>65092.729494182073</c:v>
                </c:pt>
                <c:pt idx="10">
                  <c:v>39423.183600470729</c:v>
                </c:pt>
                <c:pt idx="11">
                  <c:v>36461.02969764467</c:v>
                </c:pt>
                <c:pt idx="12">
                  <c:v>42597.964676423864</c:v>
                </c:pt>
                <c:pt idx="13">
                  <c:v>57950.905212377111</c:v>
                </c:pt>
                <c:pt idx="14">
                  <c:v>46059.803061612693</c:v>
                </c:pt>
                <c:pt idx="15">
                  <c:v>52373.86717590638</c:v>
                </c:pt>
                <c:pt idx="16">
                  <c:v>45528.638452766034</c:v>
                </c:pt>
                <c:pt idx="17">
                  <c:v>47404.873329683658</c:v>
                </c:pt>
                <c:pt idx="18">
                  <c:v>133453.42889036587</c:v>
                </c:pt>
                <c:pt idx="19">
                  <c:v>98671.564878626421</c:v>
                </c:pt>
                <c:pt idx="20">
                  <c:v>75357.828272754894</c:v>
                </c:pt>
                <c:pt idx="21">
                  <c:v>60417.263343781888</c:v>
                </c:pt>
                <c:pt idx="22">
                  <c:v>125427.49387048565</c:v>
                </c:pt>
                <c:pt idx="23">
                  <c:v>105854.76702152567</c:v>
                </c:pt>
                <c:pt idx="24">
                  <c:v>61542.734182416236</c:v>
                </c:pt>
                <c:pt idx="25">
                  <c:v>31915.194286987753</c:v>
                </c:pt>
                <c:pt idx="26">
                  <c:v>76242.455491574859</c:v>
                </c:pt>
                <c:pt idx="27">
                  <c:v>36099.331023617902</c:v>
                </c:pt>
                <c:pt idx="28">
                  <c:v>36243.261685130732</c:v>
                </c:pt>
                <c:pt idx="29">
                  <c:v>70858.457163642917</c:v>
                </c:pt>
                <c:pt idx="30">
                  <c:v>43533.076613906625</c:v>
                </c:pt>
                <c:pt idx="31">
                  <c:v>43837.644051131567</c:v>
                </c:pt>
                <c:pt idx="32">
                  <c:v>44013.225691722466</c:v>
                </c:pt>
                <c:pt idx="33">
                  <c:v>24385.193397952684</c:v>
                </c:pt>
                <c:pt idx="34">
                  <c:v>30079.490197517935</c:v>
                </c:pt>
                <c:pt idx="35">
                  <c:v>27233.15590437896</c:v>
                </c:pt>
                <c:pt idx="36">
                  <c:v>31046.529118373917</c:v>
                </c:pt>
                <c:pt idx="37">
                  <c:v>37294.849966748727</c:v>
                </c:pt>
                <c:pt idx="38">
                  <c:v>49927.968121625883</c:v>
                </c:pt>
                <c:pt idx="39">
                  <c:v>33352.910983513793</c:v>
                </c:pt>
                <c:pt idx="40">
                  <c:v>44938.527420946244</c:v>
                </c:pt>
                <c:pt idx="41">
                  <c:v>102514.08105411449</c:v>
                </c:pt>
                <c:pt idx="42">
                  <c:v>40520.474451990282</c:v>
                </c:pt>
                <c:pt idx="43">
                  <c:v>33371.277031331789</c:v>
                </c:pt>
                <c:pt idx="44">
                  <c:v>58715.195018963845</c:v>
                </c:pt>
                <c:pt idx="45">
                  <c:v>30777.651826874124</c:v>
                </c:pt>
                <c:pt idx="46">
                  <c:v>57380.641158632898</c:v>
                </c:pt>
                <c:pt idx="47">
                  <c:v>59814.949497179565</c:v>
                </c:pt>
                <c:pt idx="48">
                  <c:v>40833.043155574691</c:v>
                </c:pt>
                <c:pt idx="49">
                  <c:v>58418.347347229574</c:v>
                </c:pt>
                <c:pt idx="50">
                  <c:v>39045.977659878219</c:v>
                </c:pt>
                <c:pt idx="51">
                  <c:v>40843.300306448007</c:v>
                </c:pt>
                <c:pt idx="52">
                  <c:v>26397.873305156092</c:v>
                </c:pt>
                <c:pt idx="53">
                  <c:v>56983.003233677133</c:v>
                </c:pt>
                <c:pt idx="54">
                  <c:v>369089.20809941844</c:v>
                </c:pt>
                <c:pt idx="55">
                  <c:v>354807.60817526159</c:v>
                </c:pt>
                <c:pt idx="56">
                  <c:v>42641.186605060524</c:v>
                </c:pt>
                <c:pt idx="57">
                  <c:v>46861.491450427086</c:v>
                </c:pt>
                <c:pt idx="58">
                  <c:v>28911.659529182783</c:v>
                </c:pt>
                <c:pt idx="59">
                  <c:v>44100.532097756055</c:v>
                </c:pt>
                <c:pt idx="60">
                  <c:v>27043.650454841303</c:v>
                </c:pt>
                <c:pt idx="61">
                  <c:v>102327.07634276406</c:v>
                </c:pt>
                <c:pt idx="62">
                  <c:v>77065.599489315297</c:v>
                </c:pt>
                <c:pt idx="63">
                  <c:v>59277.642901126339</c:v>
                </c:pt>
                <c:pt idx="64">
                  <c:v>50384.546111993295</c:v>
                </c:pt>
                <c:pt idx="65">
                  <c:v>42965.600789532647</c:v>
                </c:pt>
                <c:pt idx="66">
                  <c:v>65352.910762308748</c:v>
                </c:pt>
                <c:pt idx="67">
                  <c:v>33449.672957679242</c:v>
                </c:pt>
                <c:pt idx="68">
                  <c:v>179890.01551575429</c:v>
                </c:pt>
                <c:pt idx="69">
                  <c:v>58374.594340254334</c:v>
                </c:pt>
                <c:pt idx="70">
                  <c:v>94949.557625215733</c:v>
                </c:pt>
                <c:pt idx="71">
                  <c:v>70005.865359794712</c:v>
                </c:pt>
                <c:pt idx="72">
                  <c:v>85925.145927407546</c:v>
                </c:pt>
                <c:pt idx="73">
                  <c:v>189962.09577381451</c:v>
                </c:pt>
                <c:pt idx="74">
                  <c:v>299206.2020922777</c:v>
                </c:pt>
                <c:pt idx="75">
                  <c:v>67702.79045273771</c:v>
                </c:pt>
                <c:pt idx="76">
                  <c:v>304665.48465227993</c:v>
                </c:pt>
              </c:numCache>
            </c:numRef>
          </c:xVal>
          <c:yVal>
            <c:numRef>
              <c:f>Гетероскедастичность!$O$2:$O$78</c:f>
              <c:numCache>
                <c:formatCode>General</c:formatCode>
                <c:ptCount val="77"/>
                <c:pt idx="0">
                  <c:v>2722.2804522499546</c:v>
                </c:pt>
                <c:pt idx="1">
                  <c:v>2341.2631902935018</c:v>
                </c:pt>
                <c:pt idx="2">
                  <c:v>2594.1319247465021</c:v>
                </c:pt>
                <c:pt idx="3">
                  <c:v>2326.3342383216582</c:v>
                </c:pt>
                <c:pt idx="4">
                  <c:v>1301.3101856131882</c:v>
                </c:pt>
                <c:pt idx="5">
                  <c:v>2787.6540080111376</c:v>
                </c:pt>
                <c:pt idx="6">
                  <c:v>1943.3453246963288</c:v>
                </c:pt>
                <c:pt idx="7">
                  <c:v>2233.2424070509919</c:v>
                </c:pt>
                <c:pt idx="8">
                  <c:v>3800.061581639492</c:v>
                </c:pt>
                <c:pt idx="9">
                  <c:v>4985.4492970560786</c:v>
                </c:pt>
                <c:pt idx="10">
                  <c:v>2567.4712247482553</c:v>
                </c:pt>
                <c:pt idx="11">
                  <c:v>3105.9386694524865</c:v>
                </c:pt>
                <c:pt idx="12">
                  <c:v>2805.4694572381245</c:v>
                </c:pt>
                <c:pt idx="13">
                  <c:v>3239.8623712566337</c:v>
                </c:pt>
                <c:pt idx="14">
                  <c:v>3287.758981259703</c:v>
                </c:pt>
                <c:pt idx="15">
                  <c:v>3321.8198174756717</c:v>
                </c:pt>
                <c:pt idx="16">
                  <c:v>3332.2037805190771</c:v>
                </c:pt>
                <c:pt idx="17">
                  <c:v>3114.4569488992329</c:v>
                </c:pt>
                <c:pt idx="18">
                  <c:v>8993.7923439617316</c:v>
                </c:pt>
                <c:pt idx="19">
                  <c:v>7629.159860826463</c:v>
                </c:pt>
                <c:pt idx="20">
                  <c:v>7118.8880483306893</c:v>
                </c:pt>
                <c:pt idx="21">
                  <c:v>2396.7896656169082</c:v>
                </c:pt>
                <c:pt idx="22">
                  <c:v>4426.4516718409668</c:v>
                </c:pt>
                <c:pt idx="23">
                  <c:v>8440.7165033156944</c:v>
                </c:pt>
                <c:pt idx="24">
                  <c:v>3436.6578410692596</c:v>
                </c:pt>
                <c:pt idx="25">
                  <c:v>2367.9987179169134</c:v>
                </c:pt>
                <c:pt idx="26">
                  <c:v>4795.8702001310194</c:v>
                </c:pt>
                <c:pt idx="27">
                  <c:v>3046.0618251766396</c:v>
                </c:pt>
                <c:pt idx="28">
                  <c:v>1931.4923554685734</c:v>
                </c:pt>
                <c:pt idx="29">
                  <c:v>4811.8637413187071</c:v>
                </c:pt>
                <c:pt idx="30">
                  <c:v>2488.175980542198</c:v>
                </c:pt>
                <c:pt idx="31">
                  <c:v>2536.8308654674629</c:v>
                </c:pt>
                <c:pt idx="32">
                  <c:v>1418.0507652330566</c:v>
                </c:pt>
                <c:pt idx="33">
                  <c:v>1070.6630372006734</c:v>
                </c:pt>
                <c:pt idx="34">
                  <c:v>2329.6089712829089</c:v>
                </c:pt>
                <c:pt idx="35">
                  <c:v>1726.3122656269647</c:v>
                </c:pt>
                <c:pt idx="36">
                  <c:v>1716.8544291537205</c:v>
                </c:pt>
                <c:pt idx="37">
                  <c:v>1911.5371547069979</c:v>
                </c:pt>
                <c:pt idx="38">
                  <c:v>2872.3203773377531</c:v>
                </c:pt>
                <c:pt idx="39">
                  <c:v>1648.6091860962858</c:v>
                </c:pt>
                <c:pt idx="40">
                  <c:v>2221.6101751718811</c:v>
                </c:pt>
                <c:pt idx="41">
                  <c:v>3968.0856005914179</c:v>
                </c:pt>
                <c:pt idx="42">
                  <c:v>3274.5363783154125</c:v>
                </c:pt>
                <c:pt idx="43">
                  <c:v>2166.8017698720187</c:v>
                </c:pt>
                <c:pt idx="44">
                  <c:v>4453.7332837103477</c:v>
                </c:pt>
                <c:pt idx="45">
                  <c:v>2826.4483953640324</c:v>
                </c:pt>
                <c:pt idx="46">
                  <c:v>3506.6292268032234</c:v>
                </c:pt>
                <c:pt idx="47">
                  <c:v>5193.0478210426763</c:v>
                </c:pt>
                <c:pt idx="48">
                  <c:v>2552.4946767742786</c:v>
                </c:pt>
                <c:pt idx="49">
                  <c:v>3906.3164692457822</c:v>
                </c:pt>
                <c:pt idx="50">
                  <c:v>2963.5804221754365</c:v>
                </c:pt>
                <c:pt idx="51">
                  <c:v>1629.8027078763118</c:v>
                </c:pt>
                <c:pt idx="52">
                  <c:v>1972.723841481783</c:v>
                </c:pt>
                <c:pt idx="53">
                  <c:v>4385.9677261407651</c:v>
                </c:pt>
                <c:pt idx="54">
                  <c:v>21187.748541556357</c:v>
                </c:pt>
                <c:pt idx="55">
                  <c:v>32161.267323084779</c:v>
                </c:pt>
                <c:pt idx="56">
                  <c:v>3650.0262769760852</c:v>
                </c:pt>
                <c:pt idx="57">
                  <c:v>2638.796449319103</c:v>
                </c:pt>
                <c:pt idx="58">
                  <c:v>2555.509551749712</c:v>
                </c:pt>
                <c:pt idx="59">
                  <c:v>3897.3971928634974</c:v>
                </c:pt>
                <c:pt idx="60">
                  <c:v>2363.1642534622943</c:v>
                </c:pt>
                <c:pt idx="61">
                  <c:v>4634.0157172028648</c:v>
                </c:pt>
                <c:pt idx="62">
                  <c:v>3515.8676740648016</c:v>
                </c:pt>
                <c:pt idx="63">
                  <c:v>4868.507731622617</c:v>
                </c:pt>
                <c:pt idx="64">
                  <c:v>3713.1487753859201</c:v>
                </c:pt>
                <c:pt idx="65">
                  <c:v>2132.912160423411</c:v>
                </c:pt>
                <c:pt idx="66">
                  <c:v>5468.9289253496909</c:v>
                </c:pt>
                <c:pt idx="67">
                  <c:v>2863.562735790385</c:v>
                </c:pt>
                <c:pt idx="68">
                  <c:v>7350.8911728100738</c:v>
                </c:pt>
                <c:pt idx="69">
                  <c:v>3453.888556790791</c:v>
                </c:pt>
                <c:pt idx="70">
                  <c:v>6105.4671867231218</c:v>
                </c:pt>
                <c:pt idx="71">
                  <c:v>5533.7394229719457</c:v>
                </c:pt>
                <c:pt idx="72">
                  <c:v>4106.0249849809825</c:v>
                </c:pt>
                <c:pt idx="73">
                  <c:v>7936.7369615384869</c:v>
                </c:pt>
                <c:pt idx="74">
                  <c:v>8689.6717863619433</c:v>
                </c:pt>
                <c:pt idx="75">
                  <c:v>5014.671949690578</c:v>
                </c:pt>
                <c:pt idx="76">
                  <c:v>22176.534230003872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6C-48AC-AFEB-83E734CF8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16079"/>
        <c:axId val="36007343"/>
      </c:scatterChart>
      <c:valAx>
        <c:axId val="3601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007343"/>
        <c:crosses val="autoZero"/>
        <c:crossBetween val="midCat"/>
      </c:valAx>
      <c:valAx>
        <c:axId val="360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01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Гетероскедастичность!$R$1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Гетероскедастичность!$N$2:$N$78</c:f>
              <c:numCache>
                <c:formatCode>General</c:formatCode>
                <c:ptCount val="77"/>
                <c:pt idx="0">
                  <c:v>124099.60996774054</c:v>
                </c:pt>
                <c:pt idx="1">
                  <c:v>111645.16916255264</c:v>
                </c:pt>
                <c:pt idx="2">
                  <c:v>91538.788060490275</c:v>
                </c:pt>
                <c:pt idx="3">
                  <c:v>130100.59197881901</c:v>
                </c:pt>
                <c:pt idx="4">
                  <c:v>92466.159631538263</c:v>
                </c:pt>
                <c:pt idx="5">
                  <c:v>107761.10138517573</c:v>
                </c:pt>
                <c:pt idx="6">
                  <c:v>90833.752947947636</c:v>
                </c:pt>
                <c:pt idx="7">
                  <c:v>108331.69145125292</c:v>
                </c:pt>
                <c:pt idx="8">
                  <c:v>126172.6037213435</c:v>
                </c:pt>
                <c:pt idx="9">
                  <c:v>167973.91386936785</c:v>
                </c:pt>
                <c:pt idx="10">
                  <c:v>97941.976820354321</c:v>
                </c:pt>
                <c:pt idx="11">
                  <c:v>97136.250040867511</c:v>
                </c:pt>
                <c:pt idx="12">
                  <c:v>105074.22275338043</c:v>
                </c:pt>
                <c:pt idx="13">
                  <c:v>109070.62396316198</c:v>
                </c:pt>
                <c:pt idx="14">
                  <c:v>106685.17348927428</c:v>
                </c:pt>
                <c:pt idx="15">
                  <c:v>109566.32269846831</c:v>
                </c:pt>
                <c:pt idx="16">
                  <c:v>102975.38771839543</c:v>
                </c:pt>
                <c:pt idx="17">
                  <c:v>115754.76006611111</c:v>
                </c:pt>
                <c:pt idx="18">
                  <c:v>119949.08004532348</c:v>
                </c:pt>
                <c:pt idx="19">
                  <c:v>129856.75796960316</c:v>
                </c:pt>
                <c:pt idx="20">
                  <c:v>91747.688743611507</c:v>
                </c:pt>
                <c:pt idx="21">
                  <c:v>99515.88962910221</c:v>
                </c:pt>
                <c:pt idx="22">
                  <c:v>124479.99180323879</c:v>
                </c:pt>
                <c:pt idx="23">
                  <c:v>137356.77489863633</c:v>
                </c:pt>
                <c:pt idx="24">
                  <c:v>112527.21476970261</c:v>
                </c:pt>
                <c:pt idx="25">
                  <c:v>103241.95267773057</c:v>
                </c:pt>
                <c:pt idx="26">
                  <c:v>150878.26518631857</c:v>
                </c:pt>
                <c:pt idx="27">
                  <c:v>118009.04084500624</c:v>
                </c:pt>
                <c:pt idx="28">
                  <c:v>43526.664085662822</c:v>
                </c:pt>
                <c:pt idx="29">
                  <c:v>108586.92755475454</c:v>
                </c:pt>
                <c:pt idx="30">
                  <c:v>93525.612784729936</c:v>
                </c:pt>
                <c:pt idx="31">
                  <c:v>129169.35730098232</c:v>
                </c:pt>
                <c:pt idx="32">
                  <c:v>117817.36436898053</c:v>
                </c:pt>
                <c:pt idx="33">
                  <c:v>86592.756803994285</c:v>
                </c:pt>
                <c:pt idx="34">
                  <c:v>52856.448309412641</c:v>
                </c:pt>
                <c:pt idx="35">
                  <c:v>96051.125846767885</c:v>
                </c:pt>
                <c:pt idx="36">
                  <c:v>64317.848267406218</c:v>
                </c:pt>
                <c:pt idx="37">
                  <c:v>111843.74824634194</c:v>
                </c:pt>
                <c:pt idx="38">
                  <c:v>133455.06778659759</c:v>
                </c:pt>
                <c:pt idx="39">
                  <c:v>73905.264649367949</c:v>
                </c:pt>
                <c:pt idx="40">
                  <c:v>69869.751934927874</c:v>
                </c:pt>
                <c:pt idx="41">
                  <c:v>142765.86305333281</c:v>
                </c:pt>
                <c:pt idx="42">
                  <c:v>92356.693720054027</c:v>
                </c:pt>
                <c:pt idx="43">
                  <c:v>77893.167156172014</c:v>
                </c:pt>
                <c:pt idx="44">
                  <c:v>124613.16089825645</c:v>
                </c:pt>
                <c:pt idx="45">
                  <c:v>89446.347996749711</c:v>
                </c:pt>
                <c:pt idx="46">
                  <c:v>129155.98859234316</c:v>
                </c:pt>
                <c:pt idx="47">
                  <c:v>96592.210579370178</c:v>
                </c:pt>
                <c:pt idx="48">
                  <c:v>96617.150097642429</c:v>
                </c:pt>
                <c:pt idx="49">
                  <c:v>128873.46998860284</c:v>
                </c:pt>
                <c:pt idx="50">
                  <c:v>88872.586357152686</c:v>
                </c:pt>
                <c:pt idx="51">
                  <c:v>88627.149964620374</c:v>
                </c:pt>
                <c:pt idx="52">
                  <c:v>80549.828154702467</c:v>
                </c:pt>
                <c:pt idx="53">
                  <c:v>155540.33760721743</c:v>
                </c:pt>
                <c:pt idx="54">
                  <c:v>160323.04598985729</c:v>
                </c:pt>
                <c:pt idx="55">
                  <c:v>160398.44338828104</c:v>
                </c:pt>
                <c:pt idx="56">
                  <c:v>102992.17542041978</c:v>
                </c:pt>
                <c:pt idx="57">
                  <c:v>73227.724973198754</c:v>
                </c:pt>
                <c:pt idx="58">
                  <c:v>44208.09555975582</c:v>
                </c:pt>
                <c:pt idx="59">
                  <c:v>91740.507066446604</c:v>
                </c:pt>
                <c:pt idx="60">
                  <c:v>89423.034498341905</c:v>
                </c:pt>
                <c:pt idx="61">
                  <c:v>120273.87915994365</c:v>
                </c:pt>
                <c:pt idx="62">
                  <c:v>87068.719927956801</c:v>
                </c:pt>
                <c:pt idx="63">
                  <c:v>88802.222940070802</c:v>
                </c:pt>
                <c:pt idx="64">
                  <c:v>121532.05366602977</c:v>
                </c:pt>
                <c:pt idx="65">
                  <c:v>108640.55231872582</c:v>
                </c:pt>
                <c:pt idx="66">
                  <c:v>87398.600554821882</c:v>
                </c:pt>
                <c:pt idx="67">
                  <c:v>104217.86633811936</c:v>
                </c:pt>
                <c:pt idx="68">
                  <c:v>121169.14893341885</c:v>
                </c:pt>
                <c:pt idx="69">
                  <c:v>99472.646485303689</c:v>
                </c:pt>
                <c:pt idx="70">
                  <c:v>116161.58382339875</c:v>
                </c:pt>
                <c:pt idx="71">
                  <c:v>118996.95788415041</c:v>
                </c:pt>
                <c:pt idx="72">
                  <c:v>134331.62704986578</c:v>
                </c:pt>
                <c:pt idx="73">
                  <c:v>122393.71938882412</c:v>
                </c:pt>
                <c:pt idx="74">
                  <c:v>190983.52062075521</c:v>
                </c:pt>
                <c:pt idx="75">
                  <c:v>84725.719080594194</c:v>
                </c:pt>
                <c:pt idx="76">
                  <c:v>114877.25814210343</c:v>
                </c:pt>
              </c:numCache>
            </c:numRef>
          </c:xVal>
          <c:yVal>
            <c:numRef>
              <c:f>Гетероскедастичность!$R$2:$R$78</c:f>
              <c:numCache>
                <c:formatCode>General</c:formatCode>
                <c:ptCount val="77"/>
                <c:pt idx="0">
                  <c:v>64066.741067357245</c:v>
                </c:pt>
                <c:pt idx="1">
                  <c:v>32815.012098261548</c:v>
                </c:pt>
                <c:pt idx="2">
                  <c:v>37569.698393850362</c:v>
                </c:pt>
                <c:pt idx="3">
                  <c:v>68726.694506975298</c:v>
                </c:pt>
                <c:pt idx="4">
                  <c:v>22039.981294487436</c:v>
                </c:pt>
                <c:pt idx="5">
                  <c:v>62530.274788649665</c:v>
                </c:pt>
                <c:pt idx="6">
                  <c:v>25957.763640872479</c:v>
                </c:pt>
                <c:pt idx="7">
                  <c:v>59457.349948268668</c:v>
                </c:pt>
                <c:pt idx="8">
                  <c:v>75538.304871461849</c:v>
                </c:pt>
                <c:pt idx="9">
                  <c:v>65092.729494182073</c:v>
                </c:pt>
                <c:pt idx="10">
                  <c:v>39423.183600470729</c:v>
                </c:pt>
                <c:pt idx="11">
                  <c:v>36461.02969764467</c:v>
                </c:pt>
                <c:pt idx="12">
                  <c:v>42597.964676423864</c:v>
                </c:pt>
                <c:pt idx="13">
                  <c:v>57950.905212377111</c:v>
                </c:pt>
                <c:pt idx="14">
                  <c:v>46059.803061612693</c:v>
                </c:pt>
                <c:pt idx="15">
                  <c:v>52373.86717590638</c:v>
                </c:pt>
                <c:pt idx="16">
                  <c:v>45528.638452766034</c:v>
                </c:pt>
                <c:pt idx="17">
                  <c:v>47404.873329683658</c:v>
                </c:pt>
                <c:pt idx="18">
                  <c:v>133453.42889036587</c:v>
                </c:pt>
                <c:pt idx="19">
                  <c:v>98671.564878626421</c:v>
                </c:pt>
                <c:pt idx="20">
                  <c:v>75357.828272754894</c:v>
                </c:pt>
                <c:pt idx="21">
                  <c:v>60417.263343781888</c:v>
                </c:pt>
                <c:pt idx="22">
                  <c:v>125427.49387048565</c:v>
                </c:pt>
                <c:pt idx="23">
                  <c:v>105854.76702152567</c:v>
                </c:pt>
                <c:pt idx="24">
                  <c:v>61542.734182416236</c:v>
                </c:pt>
                <c:pt idx="25">
                  <c:v>31915.194286987753</c:v>
                </c:pt>
                <c:pt idx="26">
                  <c:v>76242.455491574859</c:v>
                </c:pt>
                <c:pt idx="27">
                  <c:v>36099.331023617902</c:v>
                </c:pt>
                <c:pt idx="28">
                  <c:v>36243.261685130732</c:v>
                </c:pt>
                <c:pt idx="29">
                  <c:v>70858.457163642917</c:v>
                </c:pt>
                <c:pt idx="30">
                  <c:v>43533.076613906625</c:v>
                </c:pt>
                <c:pt idx="31">
                  <c:v>43837.644051131567</c:v>
                </c:pt>
                <c:pt idx="32">
                  <c:v>44013.225691722466</c:v>
                </c:pt>
                <c:pt idx="33">
                  <c:v>24385.193397952684</c:v>
                </c:pt>
                <c:pt idx="34">
                  <c:v>30079.490197517935</c:v>
                </c:pt>
                <c:pt idx="35">
                  <c:v>27233.15590437896</c:v>
                </c:pt>
                <c:pt idx="36">
                  <c:v>31046.529118373917</c:v>
                </c:pt>
                <c:pt idx="37">
                  <c:v>37294.849966748727</c:v>
                </c:pt>
                <c:pt idx="38">
                  <c:v>49927.968121625883</c:v>
                </c:pt>
                <c:pt idx="39">
                  <c:v>33352.910983513793</c:v>
                </c:pt>
                <c:pt idx="40">
                  <c:v>44938.527420946244</c:v>
                </c:pt>
                <c:pt idx="41">
                  <c:v>102514.08105411449</c:v>
                </c:pt>
                <c:pt idx="42">
                  <c:v>40520.474451990282</c:v>
                </c:pt>
                <c:pt idx="43">
                  <c:v>33371.277031331789</c:v>
                </c:pt>
                <c:pt idx="44">
                  <c:v>58715.195018963845</c:v>
                </c:pt>
                <c:pt idx="45">
                  <c:v>30777.651826874124</c:v>
                </c:pt>
                <c:pt idx="46">
                  <c:v>57380.641158632898</c:v>
                </c:pt>
                <c:pt idx="47">
                  <c:v>59814.949497179565</c:v>
                </c:pt>
                <c:pt idx="48">
                  <c:v>40833.043155574691</c:v>
                </c:pt>
                <c:pt idx="49">
                  <c:v>58418.347347229574</c:v>
                </c:pt>
                <c:pt idx="50">
                  <c:v>39045.977659878219</c:v>
                </c:pt>
                <c:pt idx="51">
                  <c:v>40843.300306448007</c:v>
                </c:pt>
                <c:pt idx="52">
                  <c:v>26397.873305156092</c:v>
                </c:pt>
                <c:pt idx="53">
                  <c:v>56983.003233677133</c:v>
                </c:pt>
                <c:pt idx="54">
                  <c:v>369089.20809941844</c:v>
                </c:pt>
                <c:pt idx="55">
                  <c:v>354807.60817526159</c:v>
                </c:pt>
                <c:pt idx="56">
                  <c:v>42641.186605060524</c:v>
                </c:pt>
                <c:pt idx="57">
                  <c:v>46861.491450427086</c:v>
                </c:pt>
                <c:pt idx="58">
                  <c:v>28911.659529182783</c:v>
                </c:pt>
                <c:pt idx="59">
                  <c:v>44100.532097756055</c:v>
                </c:pt>
                <c:pt idx="60">
                  <c:v>27043.650454841303</c:v>
                </c:pt>
                <c:pt idx="61">
                  <c:v>102327.07634276406</c:v>
                </c:pt>
                <c:pt idx="62">
                  <c:v>77065.599489315297</c:v>
                </c:pt>
                <c:pt idx="63">
                  <c:v>59277.642901126339</c:v>
                </c:pt>
                <c:pt idx="64">
                  <c:v>50384.546111993295</c:v>
                </c:pt>
                <c:pt idx="65">
                  <c:v>42965.600789532647</c:v>
                </c:pt>
                <c:pt idx="66">
                  <c:v>65352.910762308748</c:v>
                </c:pt>
                <c:pt idx="67">
                  <c:v>33449.672957679242</c:v>
                </c:pt>
                <c:pt idx="68">
                  <c:v>179890.01551575429</c:v>
                </c:pt>
                <c:pt idx="69">
                  <c:v>58374.594340254334</c:v>
                </c:pt>
                <c:pt idx="70">
                  <c:v>94949.557625215733</c:v>
                </c:pt>
                <c:pt idx="71">
                  <c:v>70005.865359794712</c:v>
                </c:pt>
                <c:pt idx="72">
                  <c:v>85925.145927407546</c:v>
                </c:pt>
                <c:pt idx="73">
                  <c:v>189962.09577381451</c:v>
                </c:pt>
                <c:pt idx="74">
                  <c:v>299206.2020922777</c:v>
                </c:pt>
                <c:pt idx="75">
                  <c:v>67702.79045273771</c:v>
                </c:pt>
                <c:pt idx="76">
                  <c:v>304665.48465227993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24-409F-BF25-FD05E6438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660095"/>
        <c:axId val="1781650111"/>
      </c:scatterChart>
      <c:valAx>
        <c:axId val="1781660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1650111"/>
        <c:crosses val="autoZero"/>
        <c:crossBetween val="midCat"/>
      </c:valAx>
      <c:valAx>
        <c:axId val="178165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1660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Гетероскедастичность!$R$1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Гетероскедастичность!$M$2:$M$78</c:f>
              <c:numCache>
                <c:formatCode>General</c:formatCode>
                <c:ptCount val="77"/>
                <c:pt idx="0">
                  <c:v>2243.1683638982777</c:v>
                </c:pt>
                <c:pt idx="1">
                  <c:v>1673.840719780585</c:v>
                </c:pt>
                <c:pt idx="2">
                  <c:v>2104.4357475643069</c:v>
                </c:pt>
                <c:pt idx="3">
                  <c:v>1851.8985100711423</c:v>
                </c:pt>
                <c:pt idx="4">
                  <c:v>1876.4630862212798</c:v>
                </c:pt>
                <c:pt idx="5">
                  <c:v>1739.122202189129</c:v>
                </c:pt>
                <c:pt idx="6">
                  <c:v>1929.664772382263</c:v>
                </c:pt>
                <c:pt idx="7">
                  <c:v>1940.7793368160551</c:v>
                </c:pt>
                <c:pt idx="8">
                  <c:v>1960.2674769236203</c:v>
                </c:pt>
                <c:pt idx="9">
                  <c:v>1600.6180310533016</c:v>
                </c:pt>
                <c:pt idx="10">
                  <c:v>2030.3382392691251</c:v>
                </c:pt>
                <c:pt idx="11">
                  <c:v>1534.0562222934827</c:v>
                </c:pt>
                <c:pt idx="12">
                  <c:v>1784.4509435203267</c:v>
                </c:pt>
                <c:pt idx="13">
                  <c:v>1819.6025873559106</c:v>
                </c:pt>
                <c:pt idx="14">
                  <c:v>1689.3109957871675</c:v>
                </c:pt>
                <c:pt idx="15">
                  <c:v>1963.2903830209309</c:v>
                </c:pt>
                <c:pt idx="16">
                  <c:v>1805.3624022463932</c:v>
                </c:pt>
                <c:pt idx="17">
                  <c:v>1819.1784786255287</c:v>
                </c:pt>
                <c:pt idx="18">
                  <c:v>1745.367199237354</c:v>
                </c:pt>
                <c:pt idx="19">
                  <c:v>1687.8050449727134</c:v>
                </c:pt>
                <c:pt idx="20">
                  <c:v>1947.2280313110432</c:v>
                </c:pt>
                <c:pt idx="21">
                  <c:v>1967.4707326863077</c:v>
                </c:pt>
                <c:pt idx="22">
                  <c:v>1679.8181772160683</c:v>
                </c:pt>
                <c:pt idx="23">
                  <c:v>1406.0180542967116</c:v>
                </c:pt>
                <c:pt idx="24">
                  <c:v>1878.1541011241529</c:v>
                </c:pt>
                <c:pt idx="25">
                  <c:v>1657.864500075146</c:v>
                </c:pt>
                <c:pt idx="26">
                  <c:v>1743.053918941622</c:v>
                </c:pt>
                <c:pt idx="27">
                  <c:v>2237.613892247743</c:v>
                </c:pt>
                <c:pt idx="28">
                  <c:v>2557.679314411454</c:v>
                </c:pt>
                <c:pt idx="29">
                  <c:v>2061.0725487299578</c:v>
                </c:pt>
                <c:pt idx="30">
                  <c:v>1696.7210572491906</c:v>
                </c:pt>
                <c:pt idx="31">
                  <c:v>2599.1060240141455</c:v>
                </c:pt>
                <c:pt idx="32">
                  <c:v>1094.397788931321</c:v>
                </c:pt>
                <c:pt idx="33">
                  <c:v>1921.4173414320699</c:v>
                </c:pt>
                <c:pt idx="34">
                  <c:v>1669.5992135936942</c:v>
                </c:pt>
                <c:pt idx="35">
                  <c:v>1673.0121402572113</c:v>
                </c:pt>
                <c:pt idx="36">
                  <c:v>1423.1804856480974</c:v>
                </c:pt>
                <c:pt idx="37">
                  <c:v>2486.8676664846544</c:v>
                </c:pt>
                <c:pt idx="38">
                  <c:v>1543.2228177959166</c:v>
                </c:pt>
                <c:pt idx="39">
                  <c:v>1502.5374807266626</c:v>
                </c:pt>
                <c:pt idx="40">
                  <c:v>1704.2675531327359</c:v>
                </c:pt>
                <c:pt idx="41">
                  <c:v>1640.4845117753644</c:v>
                </c:pt>
                <c:pt idx="42">
                  <c:v>1700.3633643404039</c:v>
                </c:pt>
                <c:pt idx="43">
                  <c:v>2055.2479180134969</c:v>
                </c:pt>
                <c:pt idx="44">
                  <c:v>1733.3064596736444</c:v>
                </c:pt>
                <c:pt idx="45">
                  <c:v>1976.6754939892658</c:v>
                </c:pt>
                <c:pt idx="46">
                  <c:v>1239.3777852998801</c:v>
                </c:pt>
                <c:pt idx="47">
                  <c:v>1738.3514197666473</c:v>
                </c:pt>
                <c:pt idx="48">
                  <c:v>1942.3878286649485</c:v>
                </c:pt>
                <c:pt idx="49">
                  <c:v>1624.5726180028121</c:v>
                </c:pt>
                <c:pt idx="50">
                  <c:v>1541.3053773845304</c:v>
                </c:pt>
                <c:pt idx="51">
                  <c:v>1717.3701105372652</c:v>
                </c:pt>
                <c:pt idx="52">
                  <c:v>1373.7374047159869</c:v>
                </c:pt>
                <c:pt idx="53">
                  <c:v>1857.4649017429865</c:v>
                </c:pt>
                <c:pt idx="54">
                  <c:v>1710.8120222356106</c:v>
                </c:pt>
                <c:pt idx="55">
                  <c:v>1676.5307931536684</c:v>
                </c:pt>
                <c:pt idx="56">
                  <c:v>1669.9599612780671</c:v>
                </c:pt>
                <c:pt idx="57">
                  <c:v>2304.4334367068227</c:v>
                </c:pt>
                <c:pt idx="58">
                  <c:v>2325.6977562466423</c:v>
                </c:pt>
                <c:pt idx="59">
                  <c:v>2264.3376527657151</c:v>
                </c:pt>
                <c:pt idx="60">
                  <c:v>1732.3258055757744</c:v>
                </c:pt>
                <c:pt idx="61">
                  <c:v>1737.0042327168715</c:v>
                </c:pt>
                <c:pt idx="62">
                  <c:v>1749.9724911780127</c:v>
                </c:pt>
                <c:pt idx="63">
                  <c:v>1424.3507433223529</c:v>
                </c:pt>
                <c:pt idx="64">
                  <c:v>1751.3674417960087</c:v>
                </c:pt>
                <c:pt idx="65">
                  <c:v>1657.7396233677905</c:v>
                </c:pt>
                <c:pt idx="66">
                  <c:v>1674.1099463495996</c:v>
                </c:pt>
                <c:pt idx="67">
                  <c:v>1603.1807723938241</c:v>
                </c:pt>
                <c:pt idx="68">
                  <c:v>2374.8461849053156</c:v>
                </c:pt>
                <c:pt idx="69">
                  <c:v>1814.4869276767515</c:v>
                </c:pt>
                <c:pt idx="70">
                  <c:v>2483.0811006670947</c:v>
                </c:pt>
                <c:pt idx="71">
                  <c:v>1747.7961863122093</c:v>
                </c:pt>
                <c:pt idx="72">
                  <c:v>1628.4456366321613</c:v>
                </c:pt>
                <c:pt idx="73">
                  <c:v>2073.8757246627056</c:v>
                </c:pt>
                <c:pt idx="74">
                  <c:v>2690.7345729196313</c:v>
                </c:pt>
                <c:pt idx="75">
                  <c:v>1719.4673466189174</c:v>
                </c:pt>
                <c:pt idx="76">
                  <c:v>1925.2308836997358</c:v>
                </c:pt>
              </c:numCache>
            </c:numRef>
          </c:xVal>
          <c:yVal>
            <c:numRef>
              <c:f>Гетероскедастичность!$R$2:$R$78</c:f>
              <c:numCache>
                <c:formatCode>General</c:formatCode>
                <c:ptCount val="77"/>
                <c:pt idx="0">
                  <c:v>64066.741067357245</c:v>
                </c:pt>
                <c:pt idx="1">
                  <c:v>32815.012098261548</c:v>
                </c:pt>
                <c:pt idx="2">
                  <c:v>37569.698393850362</c:v>
                </c:pt>
                <c:pt idx="3">
                  <c:v>68726.694506975298</c:v>
                </c:pt>
                <c:pt idx="4">
                  <c:v>22039.981294487436</c:v>
                </c:pt>
                <c:pt idx="5">
                  <c:v>62530.274788649665</c:v>
                </c:pt>
                <c:pt idx="6">
                  <c:v>25957.763640872479</c:v>
                </c:pt>
                <c:pt idx="7">
                  <c:v>59457.349948268668</c:v>
                </c:pt>
                <c:pt idx="8">
                  <c:v>75538.304871461849</c:v>
                </c:pt>
                <c:pt idx="9">
                  <c:v>65092.729494182073</c:v>
                </c:pt>
                <c:pt idx="10">
                  <c:v>39423.183600470729</c:v>
                </c:pt>
                <c:pt idx="11">
                  <c:v>36461.02969764467</c:v>
                </c:pt>
                <c:pt idx="12">
                  <c:v>42597.964676423864</c:v>
                </c:pt>
                <c:pt idx="13">
                  <c:v>57950.905212377111</c:v>
                </c:pt>
                <c:pt idx="14">
                  <c:v>46059.803061612693</c:v>
                </c:pt>
                <c:pt idx="15">
                  <c:v>52373.86717590638</c:v>
                </c:pt>
                <c:pt idx="16">
                  <c:v>45528.638452766034</c:v>
                </c:pt>
                <c:pt idx="17">
                  <c:v>47404.873329683658</c:v>
                </c:pt>
                <c:pt idx="18">
                  <c:v>133453.42889036587</c:v>
                </c:pt>
                <c:pt idx="19">
                  <c:v>98671.564878626421</c:v>
                </c:pt>
                <c:pt idx="20">
                  <c:v>75357.828272754894</c:v>
                </c:pt>
                <c:pt idx="21">
                  <c:v>60417.263343781888</c:v>
                </c:pt>
                <c:pt idx="22">
                  <c:v>125427.49387048565</c:v>
                </c:pt>
                <c:pt idx="23">
                  <c:v>105854.76702152567</c:v>
                </c:pt>
                <c:pt idx="24">
                  <c:v>61542.734182416236</c:v>
                </c:pt>
                <c:pt idx="25">
                  <c:v>31915.194286987753</c:v>
                </c:pt>
                <c:pt idx="26">
                  <c:v>76242.455491574859</c:v>
                </c:pt>
                <c:pt idx="27">
                  <c:v>36099.331023617902</c:v>
                </c:pt>
                <c:pt idx="28">
                  <c:v>36243.261685130732</c:v>
                </c:pt>
                <c:pt idx="29">
                  <c:v>70858.457163642917</c:v>
                </c:pt>
                <c:pt idx="30">
                  <c:v>43533.076613906625</c:v>
                </c:pt>
                <c:pt idx="31">
                  <c:v>43837.644051131567</c:v>
                </c:pt>
                <c:pt idx="32">
                  <c:v>44013.225691722466</c:v>
                </c:pt>
                <c:pt idx="33">
                  <c:v>24385.193397952684</c:v>
                </c:pt>
                <c:pt idx="34">
                  <c:v>30079.490197517935</c:v>
                </c:pt>
                <c:pt idx="35">
                  <c:v>27233.15590437896</c:v>
                </c:pt>
                <c:pt idx="36">
                  <c:v>31046.529118373917</c:v>
                </c:pt>
                <c:pt idx="37">
                  <c:v>37294.849966748727</c:v>
                </c:pt>
                <c:pt idx="38">
                  <c:v>49927.968121625883</c:v>
                </c:pt>
                <c:pt idx="39">
                  <c:v>33352.910983513793</c:v>
                </c:pt>
                <c:pt idx="40">
                  <c:v>44938.527420946244</c:v>
                </c:pt>
                <c:pt idx="41">
                  <c:v>102514.08105411449</c:v>
                </c:pt>
                <c:pt idx="42">
                  <c:v>40520.474451990282</c:v>
                </c:pt>
                <c:pt idx="43">
                  <c:v>33371.277031331789</c:v>
                </c:pt>
                <c:pt idx="44">
                  <c:v>58715.195018963845</c:v>
                </c:pt>
                <c:pt idx="45">
                  <c:v>30777.651826874124</c:v>
                </c:pt>
                <c:pt idx="46">
                  <c:v>57380.641158632898</c:v>
                </c:pt>
                <c:pt idx="47">
                  <c:v>59814.949497179565</c:v>
                </c:pt>
                <c:pt idx="48">
                  <c:v>40833.043155574691</c:v>
                </c:pt>
                <c:pt idx="49">
                  <c:v>58418.347347229574</c:v>
                </c:pt>
                <c:pt idx="50">
                  <c:v>39045.977659878219</c:v>
                </c:pt>
                <c:pt idx="51">
                  <c:v>40843.300306448007</c:v>
                </c:pt>
                <c:pt idx="52">
                  <c:v>26397.873305156092</c:v>
                </c:pt>
                <c:pt idx="53">
                  <c:v>56983.003233677133</c:v>
                </c:pt>
                <c:pt idx="54">
                  <c:v>369089.20809941844</c:v>
                </c:pt>
                <c:pt idx="55">
                  <c:v>354807.60817526159</c:v>
                </c:pt>
                <c:pt idx="56">
                  <c:v>42641.186605060524</c:v>
                </c:pt>
                <c:pt idx="57">
                  <c:v>46861.491450427086</c:v>
                </c:pt>
                <c:pt idx="58">
                  <c:v>28911.659529182783</c:v>
                </c:pt>
                <c:pt idx="59">
                  <c:v>44100.532097756055</c:v>
                </c:pt>
                <c:pt idx="60">
                  <c:v>27043.650454841303</c:v>
                </c:pt>
                <c:pt idx="61">
                  <c:v>102327.07634276406</c:v>
                </c:pt>
                <c:pt idx="62">
                  <c:v>77065.599489315297</c:v>
                </c:pt>
                <c:pt idx="63">
                  <c:v>59277.642901126339</c:v>
                </c:pt>
                <c:pt idx="64">
                  <c:v>50384.546111993295</c:v>
                </c:pt>
                <c:pt idx="65">
                  <c:v>42965.600789532647</c:v>
                </c:pt>
                <c:pt idx="66">
                  <c:v>65352.910762308748</c:v>
                </c:pt>
                <c:pt idx="67">
                  <c:v>33449.672957679242</c:v>
                </c:pt>
                <c:pt idx="68">
                  <c:v>179890.01551575429</c:v>
                </c:pt>
                <c:pt idx="69">
                  <c:v>58374.594340254334</c:v>
                </c:pt>
                <c:pt idx="70">
                  <c:v>94949.557625215733</c:v>
                </c:pt>
                <c:pt idx="71">
                  <c:v>70005.865359794712</c:v>
                </c:pt>
                <c:pt idx="72">
                  <c:v>85925.145927407546</c:v>
                </c:pt>
                <c:pt idx="73">
                  <c:v>189962.09577381451</c:v>
                </c:pt>
                <c:pt idx="74">
                  <c:v>299206.2020922777</c:v>
                </c:pt>
                <c:pt idx="75">
                  <c:v>67702.79045273771</c:v>
                </c:pt>
                <c:pt idx="76">
                  <c:v>304665.48465227993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D5-42A3-8B5D-41E26C5AC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157359"/>
        <c:axId val="2004132399"/>
      </c:scatterChart>
      <c:valAx>
        <c:axId val="2004157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4132399"/>
        <c:crosses val="autoZero"/>
        <c:crossBetween val="midCat"/>
      </c:valAx>
      <c:valAx>
        <c:axId val="20041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4157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Остатки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'гетероскедастичность очищ'!$S$2:$S$78</c:f>
              <c:numCache>
                <c:formatCode>General</c:formatCode>
                <c:ptCount val="77"/>
                <c:pt idx="0">
                  <c:v>14797.78</c:v>
                </c:pt>
                <c:pt idx="1">
                  <c:v>-3882.48</c:v>
                </c:pt>
                <c:pt idx="2">
                  <c:v>-7743.06</c:v>
                </c:pt>
                <c:pt idx="3">
                  <c:v>25446.48</c:v>
                </c:pt>
                <c:pt idx="4">
                  <c:v>808.95</c:v>
                </c:pt>
                <c:pt idx="5">
                  <c:v>14489.72</c:v>
                </c:pt>
                <c:pt idx="6">
                  <c:v>-7102.05</c:v>
                </c:pt>
                <c:pt idx="7">
                  <c:v>21769.8</c:v>
                </c:pt>
                <c:pt idx="8">
                  <c:v>14335.23</c:v>
                </c:pt>
                <c:pt idx="9">
                  <c:v>-22430.080000000002</c:v>
                </c:pt>
                <c:pt idx="10">
                  <c:v>-3038.16</c:v>
                </c:pt>
                <c:pt idx="11">
                  <c:v>-17644.63</c:v>
                </c:pt>
                <c:pt idx="12">
                  <c:v>-8009.83</c:v>
                </c:pt>
                <c:pt idx="13">
                  <c:v>4356.34</c:v>
                </c:pt>
                <c:pt idx="14">
                  <c:v>-5956.84</c:v>
                </c:pt>
                <c:pt idx="15">
                  <c:v>-2065.65</c:v>
                </c:pt>
                <c:pt idx="16">
                  <c:v>-12730.4</c:v>
                </c:pt>
                <c:pt idx="17">
                  <c:v>-3374.63</c:v>
                </c:pt>
                <c:pt idx="18">
                  <c:v>-6855.45</c:v>
                </c:pt>
                <c:pt idx="19">
                  <c:v>-21088.03</c:v>
                </c:pt>
                <c:pt idx="20">
                  <c:v>-37868.68</c:v>
                </c:pt>
                <c:pt idx="21">
                  <c:v>21129.13</c:v>
                </c:pt>
                <c:pt idx="22">
                  <c:v>50253.58</c:v>
                </c:pt>
                <c:pt idx="23">
                  <c:v>-33402.04</c:v>
                </c:pt>
                <c:pt idx="24">
                  <c:v>7260.95</c:v>
                </c:pt>
                <c:pt idx="25">
                  <c:v>-4780.41</c:v>
                </c:pt>
                <c:pt idx="26">
                  <c:v>-12514.92</c:v>
                </c:pt>
                <c:pt idx="27">
                  <c:v>-13881.28</c:v>
                </c:pt>
                <c:pt idx="28">
                  <c:v>12633.55</c:v>
                </c:pt>
                <c:pt idx="29">
                  <c:v>940.7</c:v>
                </c:pt>
                <c:pt idx="30">
                  <c:v>4338.66</c:v>
                </c:pt>
                <c:pt idx="31">
                  <c:v>-428.54</c:v>
                </c:pt>
                <c:pt idx="32">
                  <c:v>29818.79</c:v>
                </c:pt>
                <c:pt idx="33">
                  <c:v>11358.19</c:v>
                </c:pt>
                <c:pt idx="34">
                  <c:v>-6083.93</c:v>
                </c:pt>
                <c:pt idx="35">
                  <c:v>5875.84</c:v>
                </c:pt>
                <c:pt idx="36">
                  <c:v>12358.99</c:v>
                </c:pt>
                <c:pt idx="37">
                  <c:v>5179.93</c:v>
                </c:pt>
                <c:pt idx="38">
                  <c:v>6367.45</c:v>
                </c:pt>
                <c:pt idx="39">
                  <c:v>5991.29</c:v>
                </c:pt>
                <c:pt idx="40">
                  <c:v>8170.93</c:v>
                </c:pt>
                <c:pt idx="41">
                  <c:v>32531.79</c:v>
                </c:pt>
                <c:pt idx="42">
                  <c:v>-13779.55</c:v>
                </c:pt>
                <c:pt idx="43">
                  <c:v>-2974.07</c:v>
                </c:pt>
                <c:pt idx="44">
                  <c:v>-13418.76</c:v>
                </c:pt>
                <c:pt idx="45">
                  <c:v>-15322.99</c:v>
                </c:pt>
                <c:pt idx="46">
                  <c:v>-3990.01</c:v>
                </c:pt>
                <c:pt idx="47">
                  <c:v>-22441.46</c:v>
                </c:pt>
                <c:pt idx="48">
                  <c:v>1165.8399999999999</c:v>
                </c:pt>
                <c:pt idx="49">
                  <c:v>-8006.19</c:v>
                </c:pt>
                <c:pt idx="50">
                  <c:v>-8669.75</c:v>
                </c:pt>
                <c:pt idx="51">
                  <c:v>14592.76</c:v>
                </c:pt>
                <c:pt idx="52">
                  <c:v>-1245.5899999999999</c:v>
                </c:pt>
                <c:pt idx="53">
                  <c:v>-15214.49</c:v>
                </c:pt>
                <c:pt idx="54">
                  <c:v>33628.29</c:v>
                </c:pt>
                <c:pt idx="55">
                  <c:v>-17300.57</c:v>
                </c:pt>
                <c:pt idx="56">
                  <c:v>10915.3</c:v>
                </c:pt>
                <c:pt idx="57">
                  <c:v>-12660.06</c:v>
                </c:pt>
                <c:pt idx="58">
                  <c:v>-10909.36</c:v>
                </c:pt>
                <c:pt idx="59">
                  <c:v>-7491.99</c:v>
                </c:pt>
                <c:pt idx="60">
                  <c:v>28448.04</c:v>
                </c:pt>
                <c:pt idx="61">
                  <c:v>25345.07</c:v>
                </c:pt>
                <c:pt idx="62">
                  <c:v>-19583.25</c:v>
                </c:pt>
                <c:pt idx="63">
                  <c:v>-13225.55</c:v>
                </c:pt>
                <c:pt idx="64">
                  <c:v>5193.79</c:v>
                </c:pt>
                <c:pt idx="65">
                  <c:v>-41771.279999999999</c:v>
                </c:pt>
                <c:pt idx="66">
                  <c:v>-11802.29</c:v>
                </c:pt>
                <c:pt idx="67">
                  <c:v>21498.01</c:v>
                </c:pt>
                <c:pt idx="68">
                  <c:v>5538.55</c:v>
                </c:pt>
                <c:pt idx="69">
                  <c:v>-14337.84</c:v>
                </c:pt>
                <c:pt idx="70">
                  <c:v>-22549.48</c:v>
                </c:pt>
                <c:pt idx="71">
                  <c:v>16606.78</c:v>
                </c:pt>
                <c:pt idx="72">
                  <c:v>42149.07</c:v>
                </c:pt>
                <c:pt idx="73">
                  <c:v>-7719.97</c:v>
                </c:pt>
                <c:pt idx="74">
                  <c:v>-43708.86</c:v>
                </c:pt>
                <c:pt idx="75">
                  <c:v>-30690.9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1-4978-8AC6-04E886CF3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511231"/>
        <c:axId val="1360512063"/>
      </c:lineChart>
      <c:catAx>
        <c:axId val="1360511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0512063"/>
        <c:crosses val="autoZero"/>
        <c:auto val="1"/>
        <c:lblAlgn val="ctr"/>
        <c:lblOffset val="100"/>
        <c:noMultiLvlLbl val="0"/>
      </c:catAx>
      <c:valAx>
        <c:axId val="136051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0511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chart" Target="../charts/chart6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7.xml"/><Relationship Id="rId3" Type="http://schemas.openxmlformats.org/officeDocument/2006/relationships/chart" Target="../charts/chart82.xml"/><Relationship Id="rId7" Type="http://schemas.openxmlformats.org/officeDocument/2006/relationships/chart" Target="../charts/chart86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6" Type="http://schemas.openxmlformats.org/officeDocument/2006/relationships/chart" Target="../charts/chart85.xml"/><Relationship Id="rId5" Type="http://schemas.openxmlformats.org/officeDocument/2006/relationships/chart" Target="../charts/chart84.xml"/><Relationship Id="rId4" Type="http://schemas.openxmlformats.org/officeDocument/2006/relationships/chart" Target="../charts/chart83.xml"/><Relationship Id="rId9" Type="http://schemas.openxmlformats.org/officeDocument/2006/relationships/chart" Target="../charts/chart8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chart" Target="../charts/chart9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4" Type="http://schemas.openxmlformats.org/officeDocument/2006/relationships/chart" Target="../charts/chart9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4.xml"/><Relationship Id="rId13" Type="http://schemas.openxmlformats.org/officeDocument/2006/relationships/image" Target="../media/image4.png"/><Relationship Id="rId18" Type="http://schemas.openxmlformats.org/officeDocument/2006/relationships/image" Target="../media/image9.png"/><Relationship Id="rId26" Type="http://schemas.openxmlformats.org/officeDocument/2006/relationships/image" Target="../media/image17.png"/><Relationship Id="rId3" Type="http://schemas.openxmlformats.org/officeDocument/2006/relationships/chart" Target="../charts/chart99.xml"/><Relationship Id="rId21" Type="http://schemas.openxmlformats.org/officeDocument/2006/relationships/image" Target="../media/image12.png"/><Relationship Id="rId7" Type="http://schemas.openxmlformats.org/officeDocument/2006/relationships/chart" Target="../charts/chart103.xml"/><Relationship Id="rId12" Type="http://schemas.openxmlformats.org/officeDocument/2006/relationships/image" Target="../media/image3.png"/><Relationship Id="rId17" Type="http://schemas.openxmlformats.org/officeDocument/2006/relationships/image" Target="../media/image8.png"/><Relationship Id="rId25" Type="http://schemas.openxmlformats.org/officeDocument/2006/relationships/image" Target="../media/image16.png"/><Relationship Id="rId2" Type="http://schemas.openxmlformats.org/officeDocument/2006/relationships/chart" Target="../charts/chart98.xml"/><Relationship Id="rId16" Type="http://schemas.openxmlformats.org/officeDocument/2006/relationships/image" Target="../media/image7.png"/><Relationship Id="rId20" Type="http://schemas.openxmlformats.org/officeDocument/2006/relationships/image" Target="../media/image11.png"/><Relationship Id="rId29" Type="http://schemas.openxmlformats.org/officeDocument/2006/relationships/image" Target="../media/image20.png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1" Type="http://schemas.openxmlformats.org/officeDocument/2006/relationships/chart" Target="../charts/chart107.xml"/><Relationship Id="rId24" Type="http://schemas.openxmlformats.org/officeDocument/2006/relationships/image" Target="../media/image15.png"/><Relationship Id="rId5" Type="http://schemas.openxmlformats.org/officeDocument/2006/relationships/chart" Target="../charts/chart101.xml"/><Relationship Id="rId15" Type="http://schemas.openxmlformats.org/officeDocument/2006/relationships/image" Target="../media/image6.png"/><Relationship Id="rId23" Type="http://schemas.openxmlformats.org/officeDocument/2006/relationships/image" Target="../media/image14.png"/><Relationship Id="rId28" Type="http://schemas.openxmlformats.org/officeDocument/2006/relationships/image" Target="../media/image19.png"/><Relationship Id="rId10" Type="http://schemas.openxmlformats.org/officeDocument/2006/relationships/chart" Target="../charts/chart106.xml"/><Relationship Id="rId19" Type="http://schemas.openxmlformats.org/officeDocument/2006/relationships/image" Target="../media/image10.png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Relationship Id="rId14" Type="http://schemas.openxmlformats.org/officeDocument/2006/relationships/image" Target="../media/image5.png"/><Relationship Id="rId22" Type="http://schemas.openxmlformats.org/officeDocument/2006/relationships/image" Target="../media/image13.png"/><Relationship Id="rId27" Type="http://schemas.openxmlformats.org/officeDocument/2006/relationships/image" Target="../media/image18.png"/><Relationship Id="rId30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0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Relationship Id="rId5" Type="http://schemas.openxmlformats.org/officeDocument/2006/relationships/chart" Target="../charts/chart112.xml"/><Relationship Id="rId4" Type="http://schemas.openxmlformats.org/officeDocument/2006/relationships/chart" Target="../charts/chart11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7" Type="http://schemas.openxmlformats.org/officeDocument/2006/relationships/image" Target="../media/image25.emf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2.xml"/><Relationship Id="rId3" Type="http://schemas.openxmlformats.org/officeDocument/2006/relationships/chart" Target="../charts/chart117.xml"/><Relationship Id="rId7" Type="http://schemas.openxmlformats.org/officeDocument/2006/relationships/chart" Target="../charts/chart121.xml"/><Relationship Id="rId2" Type="http://schemas.openxmlformats.org/officeDocument/2006/relationships/chart" Target="../charts/chart116.xml"/><Relationship Id="rId1" Type="http://schemas.openxmlformats.org/officeDocument/2006/relationships/image" Target="../media/image2.png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Relationship Id="rId9" Type="http://schemas.openxmlformats.org/officeDocument/2006/relationships/chart" Target="../charts/chart12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chart" Target="../charts/chart124.xml"/><Relationship Id="rId1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466725</xdr:colOff>
      <xdr:row>83</xdr:row>
      <xdr:rowOff>67236</xdr:rowOff>
    </xdr:from>
    <xdr:ext cx="5240474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793170-C00F-45D3-B277-E73006DF2F55}"/>
            </a:ext>
          </a:extLst>
        </xdr:cNvPr>
        <xdr:cNvSpPr txBox="1"/>
      </xdr:nvSpPr>
      <xdr:spPr>
        <a:xfrm>
          <a:off x="466725" y="21089471"/>
          <a:ext cx="5240474" cy="43678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ИНВЕСТИЦИИ В ОСНОВНОЙ КАПИТАЛ ПО СУБЪЕКТАМ РОССИЙСКОЙ ФЕДЕРАЦИИ</a:t>
          </a:r>
          <a:r>
            <a:rPr lang="ru-RU"/>
            <a:t> </a:t>
          </a:r>
        </a:p>
        <a:p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(в фактически действовавших ценах; рублей</a:t>
          </a:r>
          <a:r>
            <a:rPr lang="ru-RU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на душу</a:t>
          </a:r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ru-RU"/>
            <a:t> </a:t>
          </a:r>
        </a:p>
      </xdr:txBody>
    </xdr:sp>
    <xdr:clientData/>
  </xdr:oneCellAnchor>
  <xdr:twoCellAnchor>
    <xdr:from>
      <xdr:col>0</xdr:col>
      <xdr:colOff>390806</xdr:colOff>
      <xdr:row>96</xdr:row>
      <xdr:rowOff>157723</xdr:rowOff>
    </xdr:from>
    <xdr:to>
      <xdr:col>6</xdr:col>
      <xdr:colOff>395849</xdr:colOff>
      <xdr:row>111</xdr:row>
      <xdr:rowOff>86005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074B3B-1F3E-4874-955F-6EB446523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566178</xdr:colOff>
      <xdr:row>111</xdr:row>
      <xdr:rowOff>63033</xdr:rowOff>
    </xdr:from>
    <xdr:to>
      <xdr:col>6</xdr:col>
      <xdr:colOff>571221</xdr:colOff>
      <xdr:row>126</xdr:row>
      <xdr:rowOff>76481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2DB062-26E1-4EFF-80E3-F76AA479E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752756</xdr:colOff>
      <xdr:row>126</xdr:row>
      <xdr:rowOff>175652</xdr:rowOff>
    </xdr:from>
    <xdr:to>
      <xdr:col>7</xdr:col>
      <xdr:colOff>148198</xdr:colOff>
      <xdr:row>141</xdr:row>
      <xdr:rowOff>81523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0CCE82-139D-4F50-9762-193C3E648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743231</xdr:colOff>
      <xdr:row>141</xdr:row>
      <xdr:rowOff>110098</xdr:rowOff>
    </xdr:from>
    <xdr:to>
      <xdr:col>7</xdr:col>
      <xdr:colOff>138673</xdr:colOff>
      <xdr:row>155</xdr:row>
      <xdr:rowOff>60792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E9F222-F514-4D7D-A71B-1E0D02A5B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752756</xdr:colOff>
      <xdr:row>155</xdr:row>
      <xdr:rowOff>70317</xdr:rowOff>
    </xdr:from>
    <xdr:to>
      <xdr:col>7</xdr:col>
      <xdr:colOff>148198</xdr:colOff>
      <xdr:row>169</xdr:row>
      <xdr:rowOff>166688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92E4E9A-F086-43B6-A7B8-BE2E0AC03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714656</xdr:colOff>
      <xdr:row>169</xdr:row>
      <xdr:rowOff>166688</xdr:rowOff>
    </xdr:from>
    <xdr:to>
      <xdr:col>7</xdr:col>
      <xdr:colOff>110098</xdr:colOff>
      <xdr:row>184</xdr:row>
      <xdr:rowOff>54629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7CE928-606D-4D4F-872C-BE03DF1B3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705131</xdr:colOff>
      <xdr:row>184</xdr:row>
      <xdr:rowOff>73679</xdr:rowOff>
    </xdr:from>
    <xdr:to>
      <xdr:col>7</xdr:col>
      <xdr:colOff>100573</xdr:colOff>
      <xdr:row>198</xdr:row>
      <xdr:rowOff>181255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F6A39EE-AAFF-4846-9989-CE6CCFF79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695606</xdr:colOff>
      <xdr:row>199</xdr:row>
      <xdr:rowOff>280</xdr:rowOff>
    </xdr:from>
    <xdr:to>
      <xdr:col>7</xdr:col>
      <xdr:colOff>91048</xdr:colOff>
      <xdr:row>215</xdr:row>
      <xdr:rowOff>120183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594A4A8-3FAC-489A-85E7-6E2839D28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33618</xdr:colOff>
      <xdr:row>97</xdr:row>
      <xdr:rowOff>0</xdr:rowOff>
    </xdr:from>
    <xdr:to>
      <xdr:col>15</xdr:col>
      <xdr:colOff>369795</xdr:colOff>
      <xdr:row>111</xdr:row>
      <xdr:rowOff>121023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293921E-5993-40DA-8BC6-25E848A9A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11206</xdr:colOff>
      <xdr:row>111</xdr:row>
      <xdr:rowOff>112060</xdr:rowOff>
    </xdr:from>
    <xdr:to>
      <xdr:col>15</xdr:col>
      <xdr:colOff>347383</xdr:colOff>
      <xdr:row>126</xdr:row>
      <xdr:rowOff>8967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BBE2DD3-3647-422B-8CA8-6FF823AE9C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0</xdr:colOff>
      <xdr:row>127</xdr:row>
      <xdr:rowOff>179296</xdr:rowOff>
    </xdr:from>
    <xdr:to>
      <xdr:col>15</xdr:col>
      <xdr:colOff>336177</xdr:colOff>
      <xdr:row>142</xdr:row>
      <xdr:rowOff>87408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46BE964-5C27-452F-973B-07056B5D9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97</xdr:row>
      <xdr:rowOff>0</xdr:rowOff>
    </xdr:from>
    <xdr:to>
      <xdr:col>23</xdr:col>
      <xdr:colOff>190500</xdr:colOff>
      <xdr:row>110</xdr:row>
      <xdr:rowOff>132230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1A41AA5-0C20-41E2-A096-354EE0BF5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33617</xdr:colOff>
      <xdr:row>110</xdr:row>
      <xdr:rowOff>168090</xdr:rowOff>
    </xdr:from>
    <xdr:to>
      <xdr:col>23</xdr:col>
      <xdr:colOff>224117</xdr:colOff>
      <xdr:row>124</xdr:row>
      <xdr:rowOff>121025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FDF03BD-E7DF-4AC8-BF33-1CD91FD97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33617</xdr:colOff>
      <xdr:row>124</xdr:row>
      <xdr:rowOff>123265</xdr:rowOff>
    </xdr:from>
    <xdr:to>
      <xdr:col>23</xdr:col>
      <xdr:colOff>224117</xdr:colOff>
      <xdr:row>138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8D8AF1A-2A83-4CCB-B5E2-3DC3BAA3C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123265</xdr:colOff>
      <xdr:row>138</xdr:row>
      <xdr:rowOff>145677</xdr:rowOff>
    </xdr:from>
    <xdr:to>
      <xdr:col>23</xdr:col>
      <xdr:colOff>313765</xdr:colOff>
      <xdr:row>152</xdr:row>
      <xdr:rowOff>98613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94A7EA5-5257-4D61-994D-C8CE75FFD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100853</xdr:colOff>
      <xdr:row>152</xdr:row>
      <xdr:rowOff>123266</xdr:rowOff>
    </xdr:from>
    <xdr:to>
      <xdr:col>23</xdr:col>
      <xdr:colOff>291353</xdr:colOff>
      <xdr:row>166</xdr:row>
      <xdr:rowOff>76201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168B0F1-097C-43CF-9D66-CDF258751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44</xdr:col>
      <xdr:colOff>204107</xdr:colOff>
      <xdr:row>1</xdr:row>
      <xdr:rowOff>118382</xdr:rowOff>
    </xdr:from>
    <xdr:to>
      <xdr:col>51</xdr:col>
      <xdr:colOff>489857</xdr:colOff>
      <xdr:row>15</xdr:row>
      <xdr:rowOff>4082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FF3BF423-BC1B-45DB-BC98-253D91625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44</xdr:col>
      <xdr:colOff>244929</xdr:colOff>
      <xdr:row>15</xdr:row>
      <xdr:rowOff>36739</xdr:rowOff>
    </xdr:from>
    <xdr:to>
      <xdr:col>51</xdr:col>
      <xdr:colOff>530679</xdr:colOff>
      <xdr:row>25</xdr:row>
      <xdr:rowOff>4082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3840661-A8B3-4BE8-9E4B-A881B7960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44</xdr:col>
      <xdr:colOff>244928</xdr:colOff>
      <xdr:row>25</xdr:row>
      <xdr:rowOff>23132</xdr:rowOff>
    </xdr:from>
    <xdr:to>
      <xdr:col>51</xdr:col>
      <xdr:colOff>530678</xdr:colOff>
      <xdr:row>36</xdr:row>
      <xdr:rowOff>112939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82C76F1-7242-498F-9781-ED26D7745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44</xdr:col>
      <xdr:colOff>231321</xdr:colOff>
      <xdr:row>36</xdr:row>
      <xdr:rowOff>104774</xdr:rowOff>
    </xdr:from>
    <xdr:to>
      <xdr:col>51</xdr:col>
      <xdr:colOff>517071</xdr:colOff>
      <xdr:row>46</xdr:row>
      <xdr:rowOff>167367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C6D9D81-8B7E-488F-8CB5-3A252B958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44</xdr:col>
      <xdr:colOff>585107</xdr:colOff>
      <xdr:row>76</xdr:row>
      <xdr:rowOff>145596</xdr:rowOff>
    </xdr:from>
    <xdr:to>
      <xdr:col>52</xdr:col>
      <xdr:colOff>258535</xdr:colOff>
      <xdr:row>88</xdr:row>
      <xdr:rowOff>262617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3665762-45CB-4EC5-AE6D-B59BA9325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266700</xdr:colOff>
      <xdr:row>1</xdr:row>
      <xdr:rowOff>0</xdr:rowOff>
    </xdr:from>
    <xdr:ext cx="5507790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680870-E7D1-4222-A05B-5BBC18C361E5}"/>
            </a:ext>
          </a:extLst>
        </xdr:cNvPr>
        <xdr:cNvSpPr txBox="1"/>
      </xdr:nvSpPr>
      <xdr:spPr>
        <a:xfrm>
          <a:off x="11268075" y="790575"/>
          <a:ext cx="5507790" cy="43678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Уровень занятости населения в возрасте 15-72 лет по субъектам Российской Федерации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(по данным выборочных обследований рабочей силы)</a:t>
          </a:r>
          <a:endParaRPr lang="ru-RU"/>
        </a:p>
      </xdr:txBody>
    </xdr:sp>
    <xdr:clientData/>
  </xdr:oneCellAnchor>
  <xdr:twoCellAnchor>
    <xdr:from>
      <xdr:col>15</xdr:col>
      <xdr:colOff>57150</xdr:colOff>
      <xdr:row>85</xdr:row>
      <xdr:rowOff>0</xdr:rowOff>
    </xdr:from>
    <xdr:to>
      <xdr:col>22</xdr:col>
      <xdr:colOff>364671</xdr:colOff>
      <xdr:row>94</xdr:row>
      <xdr:rowOff>141514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822028-2560-4E77-9B07-CA98B82A9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97971</xdr:colOff>
      <xdr:row>94</xdr:row>
      <xdr:rowOff>151039</xdr:rowOff>
    </xdr:from>
    <xdr:to>
      <xdr:col>22</xdr:col>
      <xdr:colOff>402771</xdr:colOff>
      <xdr:row>107</xdr:row>
      <xdr:rowOff>102053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7C460E-7FCE-444F-90D6-644217461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107</xdr:row>
      <xdr:rowOff>111578</xdr:rowOff>
    </xdr:from>
    <xdr:to>
      <xdr:col>22</xdr:col>
      <xdr:colOff>307521</xdr:colOff>
      <xdr:row>120</xdr:row>
      <xdr:rowOff>51707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5C83E4-7A04-44AE-AA34-F62B80705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571500</xdr:colOff>
      <xdr:row>17</xdr:row>
      <xdr:rowOff>63953</xdr:rowOff>
    </xdr:from>
    <xdr:to>
      <xdr:col>26</xdr:col>
      <xdr:colOff>244928</xdr:colOff>
      <xdr:row>27</xdr:row>
      <xdr:rowOff>58510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9DDAD7-F07D-4088-944D-9EA8CEC33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95</xdr:row>
      <xdr:rowOff>0</xdr:rowOff>
    </xdr:from>
    <xdr:to>
      <xdr:col>5</xdr:col>
      <xdr:colOff>395968</xdr:colOff>
      <xdr:row>106</xdr:row>
      <xdr:rowOff>156482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8DF2A1D-FC8B-4D0C-B84C-79E301099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106</xdr:row>
      <xdr:rowOff>61232</xdr:rowOff>
    </xdr:from>
    <xdr:to>
      <xdr:col>5</xdr:col>
      <xdr:colOff>348343</xdr:colOff>
      <xdr:row>119</xdr:row>
      <xdr:rowOff>4082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641A8F9-161D-49F3-86E2-63BE7E139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133350</xdr:colOff>
      <xdr:row>118</xdr:row>
      <xdr:rowOff>175532</xdr:rowOff>
    </xdr:from>
    <xdr:to>
      <xdr:col>5</xdr:col>
      <xdr:colOff>481693</xdr:colOff>
      <xdr:row>132</xdr:row>
      <xdr:rowOff>61232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5DA204-F5F8-47B9-B66B-D28FC066F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133350</xdr:colOff>
      <xdr:row>132</xdr:row>
      <xdr:rowOff>175532</xdr:rowOff>
    </xdr:from>
    <xdr:to>
      <xdr:col>5</xdr:col>
      <xdr:colOff>481693</xdr:colOff>
      <xdr:row>144</xdr:row>
      <xdr:rowOff>6804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37C0EE-DC64-4DEE-8026-2C795FF55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666750</xdr:colOff>
      <xdr:row>2</xdr:row>
      <xdr:rowOff>136072</xdr:rowOff>
    </xdr:from>
    <xdr:ext cx="4644605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F3C4DA0-1ED6-45CA-B305-13232DDF8134}"/>
            </a:ext>
          </a:extLst>
        </xdr:cNvPr>
        <xdr:cNvSpPr txBox="1"/>
      </xdr:nvSpPr>
      <xdr:spPr>
        <a:xfrm>
          <a:off x="10572750" y="340179"/>
          <a:ext cx="4644605" cy="43678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Валовой региональный продукт по субъектам Российской Федерации</a:t>
          </a:r>
          <a:b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(в текущих  ценах; рублей на душу)</a:t>
          </a:r>
          <a:r>
            <a:rPr lang="ru-RU"/>
            <a:t> </a:t>
          </a:r>
        </a:p>
      </xdr:txBody>
    </xdr:sp>
    <xdr:clientData/>
  </xdr:oneCellAnchor>
  <xdr:twoCellAnchor>
    <xdr:from>
      <xdr:col>44</xdr:col>
      <xdr:colOff>163286</xdr:colOff>
      <xdr:row>39</xdr:row>
      <xdr:rowOff>91167</xdr:rowOff>
    </xdr:from>
    <xdr:to>
      <xdr:col>51</xdr:col>
      <xdr:colOff>449036</xdr:colOff>
      <xdr:row>53</xdr:row>
      <xdr:rowOff>58509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BC7AD35-663B-4747-B8A5-88CBE0C6F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136071</xdr:colOff>
      <xdr:row>3</xdr:row>
      <xdr:rowOff>131989</xdr:rowOff>
    </xdr:from>
    <xdr:to>
      <xdr:col>51</xdr:col>
      <xdr:colOff>421821</xdr:colOff>
      <xdr:row>18</xdr:row>
      <xdr:rowOff>17689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D5A7674-0708-4619-B408-57DF557A7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149679</xdr:colOff>
      <xdr:row>17</xdr:row>
      <xdr:rowOff>172811</xdr:rowOff>
    </xdr:from>
    <xdr:to>
      <xdr:col>51</xdr:col>
      <xdr:colOff>435429</xdr:colOff>
      <xdr:row>29</xdr:row>
      <xdr:rowOff>153761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BDBCF8E-EBF5-4DFE-B3C4-C2F045C5D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163286</xdr:colOff>
      <xdr:row>29</xdr:row>
      <xdr:rowOff>145596</xdr:rowOff>
    </xdr:from>
    <xdr:to>
      <xdr:col>51</xdr:col>
      <xdr:colOff>449036</xdr:colOff>
      <xdr:row>39</xdr:row>
      <xdr:rowOff>194582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A2B5D63-35E8-4FD3-A242-FED792FAF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11206</xdr:colOff>
      <xdr:row>1</xdr:row>
      <xdr:rowOff>0</xdr:rowOff>
    </xdr:from>
    <xdr:ext cx="4139082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DD6A2E-859F-41CC-8C7D-E1E9D803F739}"/>
            </a:ext>
          </a:extLst>
        </xdr:cNvPr>
        <xdr:cNvSpPr txBox="1"/>
      </xdr:nvSpPr>
      <xdr:spPr>
        <a:xfrm>
          <a:off x="13099677" y="235324"/>
          <a:ext cx="4139082" cy="609013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Индекс производительности труда </a:t>
          </a:r>
          <a:b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по Российской Федерации, </a:t>
          </a:r>
          <a:b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по субъектам Российской Федерации </a:t>
          </a:r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(в % к предыдущему году)</a:t>
          </a:r>
          <a:r>
            <a:rPr lang="ru-RU"/>
            <a:t> </a:t>
          </a:r>
        </a:p>
      </xdr:txBody>
    </xdr:sp>
    <xdr:clientData/>
  </xdr:oneCellAnchor>
  <xdr:twoCellAnchor>
    <xdr:from>
      <xdr:col>20</xdr:col>
      <xdr:colOff>20373</xdr:colOff>
      <xdr:row>3</xdr:row>
      <xdr:rowOff>117253</xdr:rowOff>
    </xdr:from>
    <xdr:to>
      <xdr:col>27</xdr:col>
      <xdr:colOff>357569</xdr:colOff>
      <xdr:row>18</xdr:row>
      <xdr:rowOff>2953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056F86-DAD7-49C3-8D99-2F479FECF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604099</xdr:colOff>
      <xdr:row>18</xdr:row>
      <xdr:rowOff>38812</xdr:rowOff>
    </xdr:from>
    <xdr:to>
      <xdr:col>27</xdr:col>
      <xdr:colOff>335158</xdr:colOff>
      <xdr:row>27</xdr:row>
      <xdr:rowOff>159836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609788-7E3A-4328-8941-3B5547ED0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20373</xdr:colOff>
      <xdr:row>28</xdr:row>
      <xdr:rowOff>128459</xdr:rowOff>
    </xdr:from>
    <xdr:to>
      <xdr:col>27</xdr:col>
      <xdr:colOff>357569</xdr:colOff>
      <xdr:row>36</xdr:row>
      <xdr:rowOff>171041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691101-95A4-4F02-97F5-CD058C891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9167</xdr:colOff>
      <xdr:row>36</xdr:row>
      <xdr:rowOff>218106</xdr:rowOff>
    </xdr:from>
    <xdr:to>
      <xdr:col>27</xdr:col>
      <xdr:colOff>346363</xdr:colOff>
      <xdr:row>48</xdr:row>
      <xdr:rowOff>36571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519104-3C25-49DA-BF31-86CC9893D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580158</xdr:colOff>
      <xdr:row>2</xdr:row>
      <xdr:rowOff>48491</xdr:rowOff>
    </xdr:from>
    <xdr:to>
      <xdr:col>35</xdr:col>
      <xdr:colOff>303067</xdr:colOff>
      <xdr:row>16</xdr:row>
      <xdr:rowOff>124691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A8439E-7478-49FE-8D61-AC17FB0CE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83</xdr:row>
      <xdr:rowOff>100012</xdr:rowOff>
    </xdr:from>
    <xdr:ext cx="3975255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F3B7986-BA91-4A9B-A181-06A9EB2C106E}"/>
            </a:ext>
          </a:extLst>
        </xdr:cNvPr>
        <xdr:cNvSpPr txBox="1"/>
      </xdr:nvSpPr>
      <xdr:spPr>
        <a:xfrm>
          <a:off x="4538663" y="15935325"/>
          <a:ext cx="3975255" cy="43678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Среднедушевые денежные доходы населения по субъектам </a:t>
          </a:r>
          <a:b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Российской федерации, руб./месяц *</a:t>
          </a:r>
          <a:r>
            <a:rPr lang="ru-RU"/>
            <a:t> </a:t>
          </a:r>
          <a:endParaRPr lang="ru-RU" sz="1100"/>
        </a:p>
      </xdr:txBody>
    </xdr:sp>
    <xdr:clientData/>
  </xdr:oneCellAnchor>
  <xdr:twoCellAnchor>
    <xdr:from>
      <xdr:col>14</xdr:col>
      <xdr:colOff>0</xdr:colOff>
      <xdr:row>87</xdr:row>
      <xdr:rowOff>0</xdr:rowOff>
    </xdr:from>
    <xdr:to>
      <xdr:col>15</xdr:col>
      <xdr:colOff>304800</xdr:colOff>
      <xdr:row>101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27F396-F4A9-4D31-8FD8-1A0A88479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101</xdr:row>
      <xdr:rowOff>114300</xdr:rowOff>
    </xdr:from>
    <xdr:to>
      <xdr:col>15</xdr:col>
      <xdr:colOff>314325</xdr:colOff>
      <xdr:row>116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3B27989-BDF7-4E6B-91FC-95B2BC7F2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116</xdr:row>
      <xdr:rowOff>28575</xdr:rowOff>
    </xdr:from>
    <xdr:to>
      <xdr:col>15</xdr:col>
      <xdr:colOff>314325</xdr:colOff>
      <xdr:row>130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E3820C1-6711-4432-9668-85C0CB1A7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130</xdr:row>
      <xdr:rowOff>133350</xdr:rowOff>
    </xdr:from>
    <xdr:to>
      <xdr:col>15</xdr:col>
      <xdr:colOff>304800</xdr:colOff>
      <xdr:row>145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D3726F4-71CA-4D1F-B5B7-03F10E878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147203</xdr:colOff>
      <xdr:row>1</xdr:row>
      <xdr:rowOff>100446</xdr:rowOff>
    </xdr:from>
    <xdr:to>
      <xdr:col>38</xdr:col>
      <xdr:colOff>476249</xdr:colOff>
      <xdr:row>15</xdr:row>
      <xdr:rowOff>159328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F1E166D-9317-45D2-A883-B66DAEF43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164521</xdr:colOff>
      <xdr:row>16</xdr:row>
      <xdr:rowOff>48492</xdr:rowOff>
    </xdr:from>
    <xdr:to>
      <xdr:col>38</xdr:col>
      <xdr:colOff>493567</xdr:colOff>
      <xdr:row>28</xdr:row>
      <xdr:rowOff>124692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D592453-24F0-4DD9-B1F4-138E2813C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181841</xdr:colOff>
      <xdr:row>28</xdr:row>
      <xdr:rowOff>117763</xdr:rowOff>
    </xdr:from>
    <xdr:to>
      <xdr:col>38</xdr:col>
      <xdr:colOff>510887</xdr:colOff>
      <xdr:row>42</xdr:row>
      <xdr:rowOff>3463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528E6C-4A95-4916-804D-C0AC41456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129886</xdr:colOff>
      <xdr:row>41</xdr:row>
      <xdr:rowOff>187036</xdr:rowOff>
    </xdr:from>
    <xdr:to>
      <xdr:col>38</xdr:col>
      <xdr:colOff>458932</xdr:colOff>
      <xdr:row>56</xdr:row>
      <xdr:rowOff>72736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E098F-A85F-4EB8-A0AE-363D4C593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216477</xdr:colOff>
      <xdr:row>57</xdr:row>
      <xdr:rowOff>31173</xdr:rowOff>
    </xdr:from>
    <xdr:to>
      <xdr:col>38</xdr:col>
      <xdr:colOff>545523</xdr:colOff>
      <xdr:row>70</xdr:row>
      <xdr:rowOff>107373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A60228-CC8C-492F-8EE0-867901A39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25977</xdr:colOff>
      <xdr:row>1</xdr:row>
      <xdr:rowOff>169718</xdr:rowOff>
    </xdr:from>
    <xdr:to>
      <xdr:col>46</xdr:col>
      <xdr:colOff>355023</xdr:colOff>
      <xdr:row>16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09D6C1-2737-43B3-A493-0AE56ABB7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444953</xdr:colOff>
      <xdr:row>3</xdr:row>
      <xdr:rowOff>73477</xdr:rowOff>
    </xdr:from>
    <xdr:ext cx="4439677" cy="45243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317DB5-87A1-4DDF-BA99-7C31DB360A5C}"/>
            </a:ext>
          </a:extLst>
        </xdr:cNvPr>
        <xdr:cNvSpPr txBox="1"/>
      </xdr:nvSpPr>
      <xdr:spPr>
        <a:xfrm>
          <a:off x="4078060" y="522513"/>
          <a:ext cx="4439677" cy="452432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Оборот  средних организаций по субъектам Российской Федерации</a:t>
          </a:r>
        </a:p>
        <a:p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 действующих ценах, рублей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 душу</a:t>
          </a:r>
          <a:endParaRPr lang="ru-RU" sz="1100"/>
        </a:p>
      </xdr:txBody>
    </xdr:sp>
    <xdr:clientData/>
  </xdr:oneCellAnchor>
  <xdr:twoCellAnchor>
    <xdr:from>
      <xdr:col>28</xdr:col>
      <xdr:colOff>13608</xdr:colOff>
      <xdr:row>86</xdr:row>
      <xdr:rowOff>0</xdr:rowOff>
    </xdr:from>
    <xdr:to>
      <xdr:col>35</xdr:col>
      <xdr:colOff>299358</xdr:colOff>
      <xdr:row>94</xdr:row>
      <xdr:rowOff>35379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55D575-0FA4-441A-91F1-B623F19C4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105</xdr:row>
      <xdr:rowOff>163286</xdr:rowOff>
    </xdr:from>
    <xdr:to>
      <xdr:col>35</xdr:col>
      <xdr:colOff>285750</xdr:colOff>
      <xdr:row>119</xdr:row>
      <xdr:rowOff>35378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8AAE05-226A-4020-B372-3B0CEAFD7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27215</xdr:colOff>
      <xdr:row>94</xdr:row>
      <xdr:rowOff>27215</xdr:rowOff>
    </xdr:from>
    <xdr:to>
      <xdr:col>35</xdr:col>
      <xdr:colOff>312965</xdr:colOff>
      <xdr:row>106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012AB6F-DD80-4D34-8A3E-3241801B5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40822</xdr:colOff>
      <xdr:row>119</xdr:row>
      <xdr:rowOff>81641</xdr:rowOff>
    </xdr:from>
    <xdr:to>
      <xdr:col>35</xdr:col>
      <xdr:colOff>326572</xdr:colOff>
      <xdr:row>132</xdr:row>
      <xdr:rowOff>48984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65A5061-6C7C-4DFF-94A3-F3DBC4B4B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40822</xdr:colOff>
      <xdr:row>132</xdr:row>
      <xdr:rowOff>40821</xdr:rowOff>
    </xdr:from>
    <xdr:to>
      <xdr:col>35</xdr:col>
      <xdr:colOff>326572</xdr:colOff>
      <xdr:row>145</xdr:row>
      <xdr:rowOff>8165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691A28-129C-404D-B132-960D28D77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476250</xdr:colOff>
      <xdr:row>49</xdr:row>
      <xdr:rowOff>172812</xdr:rowOff>
    </xdr:from>
    <xdr:to>
      <xdr:col>53</xdr:col>
      <xdr:colOff>149678</xdr:colOff>
      <xdr:row>60</xdr:row>
      <xdr:rowOff>13608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CBC6F09-35EB-4941-9786-EDEEC789A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462643</xdr:colOff>
      <xdr:row>2</xdr:row>
      <xdr:rowOff>36740</xdr:rowOff>
    </xdr:from>
    <xdr:to>
      <xdr:col>53</xdr:col>
      <xdr:colOff>136071</xdr:colOff>
      <xdr:row>15</xdr:row>
      <xdr:rowOff>126548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936A49D-7F9C-4B7A-93EF-D90A8EFC0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462643</xdr:colOff>
      <xdr:row>15</xdr:row>
      <xdr:rowOff>131990</xdr:rowOff>
    </xdr:from>
    <xdr:to>
      <xdr:col>53</xdr:col>
      <xdr:colOff>136071</xdr:colOff>
      <xdr:row>26</xdr:row>
      <xdr:rowOff>126547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3B175AA-ECB3-45F3-96C5-6F185E1F2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476250</xdr:colOff>
      <xdr:row>26</xdr:row>
      <xdr:rowOff>172811</xdr:rowOff>
    </xdr:from>
    <xdr:to>
      <xdr:col>53</xdr:col>
      <xdr:colOff>149678</xdr:colOff>
      <xdr:row>37</xdr:row>
      <xdr:rowOff>58511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532C86A-51FE-4F63-A7CD-116AE4D76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476250</xdr:colOff>
      <xdr:row>37</xdr:row>
      <xdr:rowOff>77561</xdr:rowOff>
    </xdr:from>
    <xdr:to>
      <xdr:col>53</xdr:col>
      <xdr:colOff>149678</xdr:colOff>
      <xdr:row>49</xdr:row>
      <xdr:rowOff>85725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6E6F798-6E01-4374-A2DD-8D44D4D37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342900</xdr:colOff>
      <xdr:row>13</xdr:row>
      <xdr:rowOff>104775</xdr:rowOff>
    </xdr:from>
    <xdr:ext cx="4572000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4547E99-3699-4115-B67C-5EE406102388}"/>
            </a:ext>
          </a:extLst>
        </xdr:cNvPr>
        <xdr:cNvSpPr txBox="1"/>
      </xdr:nvSpPr>
      <xdr:spPr>
        <a:xfrm>
          <a:off x="342900" y="3048000"/>
          <a:ext cx="4572000" cy="609013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Численность фактически действующих индивидуальных предпринимателей по отдельным видам экономической деятельности </a:t>
          </a:r>
          <a:b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по Российской Федерации на</a:t>
          </a:r>
          <a:r>
            <a:rPr lang="ru-RU" sz="1100" b="1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100 тыс. человек</a:t>
          </a:r>
          <a:endParaRPr lang="ru-RU" sz="1100"/>
        </a:p>
      </xdr:txBody>
    </xdr:sp>
    <xdr:clientData/>
  </xdr:oneCellAnchor>
  <xdr:twoCellAnchor>
    <xdr:from>
      <xdr:col>31</xdr:col>
      <xdr:colOff>251113</xdr:colOff>
      <xdr:row>2</xdr:row>
      <xdr:rowOff>117763</xdr:rowOff>
    </xdr:from>
    <xdr:to>
      <xdr:col>38</xdr:col>
      <xdr:colOff>580158</xdr:colOff>
      <xdr:row>15</xdr:row>
      <xdr:rowOff>159327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21752-BADF-496D-AA6A-C04299D0F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476250</xdr:colOff>
      <xdr:row>17</xdr:row>
      <xdr:rowOff>204354</xdr:rowOff>
    </xdr:from>
    <xdr:to>
      <xdr:col>39</xdr:col>
      <xdr:colOff>199159</xdr:colOff>
      <xdr:row>30</xdr:row>
      <xdr:rowOff>38099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725EB8-AD8D-4FFF-BEC8-94FD0E937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8657</xdr:colOff>
      <xdr:row>30</xdr:row>
      <xdr:rowOff>187036</xdr:rowOff>
    </xdr:from>
    <xdr:to>
      <xdr:col>39</xdr:col>
      <xdr:colOff>337703</xdr:colOff>
      <xdr:row>41</xdr:row>
      <xdr:rowOff>124691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4EF3D8-A6D0-43A2-87A8-482871A36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129885</xdr:colOff>
      <xdr:row>42</xdr:row>
      <xdr:rowOff>65810</xdr:rowOff>
    </xdr:from>
    <xdr:to>
      <xdr:col>39</xdr:col>
      <xdr:colOff>458931</xdr:colOff>
      <xdr:row>55</xdr:row>
      <xdr:rowOff>107373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9F7D7D-E898-4230-BC83-13FAE3791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325757</xdr:colOff>
      <xdr:row>5</xdr:row>
      <xdr:rowOff>161925</xdr:rowOff>
    </xdr:from>
    <xdr:to>
      <xdr:col>14</xdr:col>
      <xdr:colOff>247651</xdr:colOff>
      <xdr:row>7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8BF3387-36C6-4257-A377-0384DB9168A7}"/>
            </a:ext>
          </a:extLst>
        </xdr:cNvPr>
        <xdr:cNvSpPr txBox="1"/>
      </xdr:nvSpPr>
      <xdr:spPr>
        <a:xfrm>
          <a:off x="5774057" y="1323975"/>
          <a:ext cx="3579494" cy="38100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Общее количество преступлений на 100</a:t>
          </a:r>
          <a:r>
            <a:rPr lang="ru-RU" sz="1100" baseline="0"/>
            <a:t> тыс. человек</a:t>
          </a:r>
          <a:endParaRPr lang="ru-RU" sz="1100"/>
        </a:p>
      </xdr:txBody>
    </xdr:sp>
    <xdr:clientData/>
  </xdr:twoCellAnchor>
  <xdr:twoCellAnchor>
    <xdr:from>
      <xdr:col>30</xdr:col>
      <xdr:colOff>0</xdr:colOff>
      <xdr:row>87</xdr:row>
      <xdr:rowOff>0</xdr:rowOff>
    </xdr:from>
    <xdr:to>
      <xdr:col>37</xdr:col>
      <xdr:colOff>329045</xdr:colOff>
      <xdr:row>95</xdr:row>
      <xdr:rowOff>249382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F93C44-A969-450F-9397-DB2131BC1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95</xdr:row>
      <xdr:rowOff>256309</xdr:rowOff>
    </xdr:from>
    <xdr:to>
      <xdr:col>37</xdr:col>
      <xdr:colOff>329045</xdr:colOff>
      <xdr:row>108</xdr:row>
      <xdr:rowOff>90054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3075E63-95D9-4769-A9BB-324B5BBA6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69273</xdr:colOff>
      <xdr:row>108</xdr:row>
      <xdr:rowOff>83127</xdr:rowOff>
    </xdr:from>
    <xdr:to>
      <xdr:col>37</xdr:col>
      <xdr:colOff>398318</xdr:colOff>
      <xdr:row>121</xdr:row>
      <xdr:rowOff>159327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296E4BB-C7CE-4EB4-A84F-736F8772D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69274</xdr:colOff>
      <xdr:row>122</xdr:row>
      <xdr:rowOff>13854</xdr:rowOff>
    </xdr:from>
    <xdr:to>
      <xdr:col>37</xdr:col>
      <xdr:colOff>398319</xdr:colOff>
      <xdr:row>133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064A608-E875-4A80-A3A6-5DE006F74F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51955</xdr:colOff>
      <xdr:row>133</xdr:row>
      <xdr:rowOff>48491</xdr:rowOff>
    </xdr:from>
    <xdr:to>
      <xdr:col>37</xdr:col>
      <xdr:colOff>381000</xdr:colOff>
      <xdr:row>146</xdr:row>
      <xdr:rowOff>3464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563F8B-835B-4A11-B84A-1A5CCC575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528205</xdr:colOff>
      <xdr:row>1</xdr:row>
      <xdr:rowOff>0</xdr:rowOff>
    </xdr:from>
    <xdr:to>
      <xdr:col>40</xdr:col>
      <xdr:colOff>251115</xdr:colOff>
      <xdr:row>15</xdr:row>
      <xdr:rowOff>58882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D5D132C-149D-40F3-8311-7CA8F0891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580159</xdr:colOff>
      <xdr:row>15</xdr:row>
      <xdr:rowOff>86591</xdr:rowOff>
    </xdr:from>
    <xdr:to>
      <xdr:col>40</xdr:col>
      <xdr:colOff>303069</xdr:colOff>
      <xdr:row>27</xdr:row>
      <xdr:rowOff>41564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E5E4E37-22CD-493A-83E7-1CB047A15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528204</xdr:colOff>
      <xdr:row>27</xdr:row>
      <xdr:rowOff>17318</xdr:rowOff>
    </xdr:from>
    <xdr:to>
      <xdr:col>40</xdr:col>
      <xdr:colOff>251114</xdr:colOff>
      <xdr:row>37</xdr:row>
      <xdr:rowOff>284017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BF2F759-1212-4E23-A1FF-52CA3D3FE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742950</xdr:colOff>
      <xdr:row>2</xdr:row>
      <xdr:rowOff>171450</xdr:rowOff>
    </xdr:from>
    <xdr:ext cx="4325158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9C27E0-DCC9-4E12-92E1-46CF51C6CFC7}"/>
            </a:ext>
          </a:extLst>
        </xdr:cNvPr>
        <xdr:cNvSpPr txBox="1"/>
      </xdr:nvSpPr>
      <xdr:spPr>
        <a:xfrm>
          <a:off x="7877175" y="866775"/>
          <a:ext cx="4325158" cy="264560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Число турпакетов, реализованных населению, на 100 тыс. человек</a:t>
          </a:r>
          <a:r>
            <a:rPr lang="ru-RU"/>
            <a:t> </a:t>
          </a:r>
          <a:endParaRPr lang="ru-RU" sz="1100"/>
        </a:p>
      </xdr:txBody>
    </xdr:sp>
    <xdr:clientData/>
  </xdr:oneCellAnchor>
  <xdr:twoCellAnchor>
    <xdr:from>
      <xdr:col>30</xdr:col>
      <xdr:colOff>0</xdr:colOff>
      <xdr:row>84</xdr:row>
      <xdr:rowOff>0</xdr:rowOff>
    </xdr:from>
    <xdr:to>
      <xdr:col>37</xdr:col>
      <xdr:colOff>342034</xdr:colOff>
      <xdr:row>92</xdr:row>
      <xdr:rowOff>104342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9C653DD-BB25-49D3-916D-AC4F94F0A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30308</xdr:colOff>
      <xdr:row>92</xdr:row>
      <xdr:rowOff>111269</xdr:rowOff>
    </xdr:from>
    <xdr:to>
      <xdr:col>37</xdr:col>
      <xdr:colOff>359353</xdr:colOff>
      <xdr:row>104</xdr:row>
      <xdr:rowOff>18616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84ADFF9-DA96-43C1-AC7D-0364C23B3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17318</xdr:colOff>
      <xdr:row>104</xdr:row>
      <xdr:rowOff>29007</xdr:rowOff>
    </xdr:from>
    <xdr:to>
      <xdr:col>37</xdr:col>
      <xdr:colOff>359352</xdr:colOff>
      <xdr:row>117</xdr:row>
      <xdr:rowOff>103043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14B8890-2B1A-480A-9895-980852957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116898</xdr:colOff>
      <xdr:row>117</xdr:row>
      <xdr:rowOff>26842</xdr:rowOff>
    </xdr:from>
    <xdr:to>
      <xdr:col>37</xdr:col>
      <xdr:colOff>445943</xdr:colOff>
      <xdr:row>128</xdr:row>
      <xdr:rowOff>44593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C1A1CAF-006A-4EC5-B74B-F3767FB4F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116898</xdr:colOff>
      <xdr:row>128</xdr:row>
      <xdr:rowOff>37667</xdr:rowOff>
    </xdr:from>
    <xdr:to>
      <xdr:col>37</xdr:col>
      <xdr:colOff>445943</xdr:colOff>
      <xdr:row>141</xdr:row>
      <xdr:rowOff>41130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DD7F4CC-D264-4C53-8C39-29B8C25DBC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272762</xdr:colOff>
      <xdr:row>141</xdr:row>
      <xdr:rowOff>41130</xdr:rowOff>
    </xdr:from>
    <xdr:to>
      <xdr:col>37</xdr:col>
      <xdr:colOff>601807</xdr:colOff>
      <xdr:row>153</xdr:row>
      <xdr:rowOff>124691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1550E9A-5128-4BB1-9C35-DBC53B61C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136071</xdr:colOff>
      <xdr:row>1</xdr:row>
      <xdr:rowOff>159203</xdr:rowOff>
    </xdr:from>
    <xdr:to>
      <xdr:col>39</xdr:col>
      <xdr:colOff>421821</xdr:colOff>
      <xdr:row>16</xdr:row>
      <xdr:rowOff>31296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2D614C-A1F9-4ED8-AC22-B43ED3E87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204107</xdr:colOff>
      <xdr:row>16</xdr:row>
      <xdr:rowOff>50346</xdr:rowOff>
    </xdr:from>
    <xdr:to>
      <xdr:col>39</xdr:col>
      <xdr:colOff>489857</xdr:colOff>
      <xdr:row>28</xdr:row>
      <xdr:rowOff>17689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D665299-3990-4BC8-B05C-AD6F144C9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272143</xdr:colOff>
      <xdr:row>28</xdr:row>
      <xdr:rowOff>36739</xdr:rowOff>
    </xdr:from>
    <xdr:to>
      <xdr:col>39</xdr:col>
      <xdr:colOff>557893</xdr:colOff>
      <xdr:row>38</xdr:row>
      <xdr:rowOff>194582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76CFABF-D162-4202-9D45-D78D706B8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161925</xdr:colOff>
      <xdr:row>2</xdr:row>
      <xdr:rowOff>0</xdr:rowOff>
    </xdr:from>
    <xdr:ext cx="429720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1961BA-7E47-4165-BBC4-770FFD619F2B}"/>
            </a:ext>
          </a:extLst>
        </xdr:cNvPr>
        <xdr:cNvSpPr txBox="1"/>
      </xdr:nvSpPr>
      <xdr:spPr>
        <a:xfrm>
          <a:off x="10582275" y="400050"/>
          <a:ext cx="4297202" cy="436786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Оборот розничной торговли по субъектам Российской Федерации</a:t>
          </a:r>
          <a:r>
            <a:rPr lang="ru-RU"/>
            <a:t> </a:t>
          </a:r>
        </a:p>
        <a:p>
          <a:r>
            <a:rPr lang="ru-RU" sz="1100"/>
            <a:t>рублей на душу</a:t>
          </a:r>
        </a:p>
      </xdr:txBody>
    </xdr:sp>
    <xdr:clientData/>
  </xdr:oneCellAnchor>
  <xdr:twoCellAnchor>
    <xdr:from>
      <xdr:col>30</xdr:col>
      <xdr:colOff>23812</xdr:colOff>
      <xdr:row>85</xdr:row>
      <xdr:rowOff>0</xdr:rowOff>
    </xdr:from>
    <xdr:to>
      <xdr:col>37</xdr:col>
      <xdr:colOff>261936</xdr:colOff>
      <xdr:row>97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45309A1-A356-4E7D-B58B-D30AE914A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97</xdr:row>
      <xdr:rowOff>104775</xdr:rowOff>
    </xdr:from>
    <xdr:to>
      <xdr:col>37</xdr:col>
      <xdr:colOff>238124</xdr:colOff>
      <xdr:row>110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FEC1D74-2B50-429E-93F8-7AFA3A870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190500</xdr:colOff>
      <xdr:row>111</xdr:row>
      <xdr:rowOff>152400</xdr:rowOff>
    </xdr:from>
    <xdr:to>
      <xdr:col>37</xdr:col>
      <xdr:colOff>428624</xdr:colOff>
      <xdr:row>124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0D7CF5-68AC-4C7F-A4EC-9680D313F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500062</xdr:colOff>
      <xdr:row>124</xdr:row>
      <xdr:rowOff>104775</xdr:rowOff>
    </xdr:from>
    <xdr:to>
      <xdr:col>38</xdr:col>
      <xdr:colOff>119062</xdr:colOff>
      <xdr:row>137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3C5DC89-3323-496E-AB47-99FEA3EB1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164521</xdr:colOff>
      <xdr:row>4</xdr:row>
      <xdr:rowOff>117763</xdr:rowOff>
    </xdr:from>
    <xdr:to>
      <xdr:col>51</xdr:col>
      <xdr:colOff>493567</xdr:colOff>
      <xdr:row>19</xdr:row>
      <xdr:rowOff>3463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296B4FA-DE62-4776-8914-1444D2931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147203</xdr:colOff>
      <xdr:row>19</xdr:row>
      <xdr:rowOff>13854</xdr:rowOff>
    </xdr:from>
    <xdr:to>
      <xdr:col>51</xdr:col>
      <xdr:colOff>476249</xdr:colOff>
      <xdr:row>31</xdr:row>
      <xdr:rowOff>90054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21007D-B4A9-4717-9A46-CEC43AE9C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251112</xdr:colOff>
      <xdr:row>31</xdr:row>
      <xdr:rowOff>83127</xdr:rowOff>
    </xdr:from>
    <xdr:to>
      <xdr:col>51</xdr:col>
      <xdr:colOff>580158</xdr:colOff>
      <xdr:row>42</xdr:row>
      <xdr:rowOff>159327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D89F3A7-892E-4CD3-A01D-5F99A5E53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251112</xdr:colOff>
      <xdr:row>42</xdr:row>
      <xdr:rowOff>169718</xdr:rowOff>
    </xdr:from>
    <xdr:to>
      <xdr:col>51</xdr:col>
      <xdr:colOff>580158</xdr:colOff>
      <xdr:row>57</xdr:row>
      <xdr:rowOff>55418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F5295B-E6D3-47DF-A3AF-14B0BF830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493567</xdr:colOff>
      <xdr:row>27</xdr:row>
      <xdr:rowOff>152400</xdr:rowOff>
    </xdr:from>
    <xdr:to>
      <xdr:col>33</xdr:col>
      <xdr:colOff>822613</xdr:colOff>
      <xdr:row>41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78C0A0-295F-4BFD-9ECC-1BEEB910A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</xdr:colOff>
      <xdr:row>1</xdr:row>
      <xdr:rowOff>85725</xdr:rowOff>
    </xdr:from>
    <xdr:ext cx="6423682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7546C5-0255-4FDA-A50A-0E8C3941FA21}"/>
            </a:ext>
          </a:extLst>
        </xdr:cNvPr>
        <xdr:cNvSpPr txBox="1"/>
      </xdr:nvSpPr>
      <xdr:spPr>
        <a:xfrm>
          <a:off x="4962525" y="295275"/>
          <a:ext cx="6423682" cy="264560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Ликвидировано основных фондов за год по полному кругу организаций </a:t>
          </a:r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(рублей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</a:t>
          </a:r>
          <a:r>
            <a:rPr lang="ru-RU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душу населения</a:t>
          </a:r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ru-RU"/>
            <a:t> </a:t>
          </a:r>
          <a:endParaRPr lang="ru-RU" sz="1100"/>
        </a:p>
      </xdr:txBody>
    </xdr:sp>
    <xdr:clientData/>
  </xdr:oneCellAnchor>
  <xdr:twoCellAnchor>
    <xdr:from>
      <xdr:col>41</xdr:col>
      <xdr:colOff>340179</xdr:colOff>
      <xdr:row>0</xdr:row>
      <xdr:rowOff>172810</xdr:rowOff>
    </xdr:from>
    <xdr:to>
      <xdr:col>49</xdr:col>
      <xdr:colOff>13608</xdr:colOff>
      <xdr:row>14</xdr:row>
      <xdr:rowOff>58510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115DF2-B391-4FA6-BD96-3AB0FC1B0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353786</xdr:colOff>
      <xdr:row>14</xdr:row>
      <xdr:rowOff>91167</xdr:rowOff>
    </xdr:from>
    <xdr:to>
      <xdr:col>49</xdr:col>
      <xdr:colOff>27215</xdr:colOff>
      <xdr:row>26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26D62D-404E-45A0-9670-88E0A2EA6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340179</xdr:colOff>
      <xdr:row>26</xdr:row>
      <xdr:rowOff>200024</xdr:rowOff>
    </xdr:from>
    <xdr:to>
      <xdr:col>49</xdr:col>
      <xdr:colOff>13608</xdr:colOff>
      <xdr:row>39</xdr:row>
      <xdr:rowOff>85724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589D97-1A86-44D5-A588-E4B8EF1F6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394608</xdr:colOff>
      <xdr:row>39</xdr:row>
      <xdr:rowOff>172810</xdr:rowOff>
    </xdr:from>
    <xdr:to>
      <xdr:col>49</xdr:col>
      <xdr:colOff>68037</xdr:colOff>
      <xdr:row>53</xdr:row>
      <xdr:rowOff>58510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EA9A7C3-49AB-4D81-9288-05A68DD30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276225</xdr:colOff>
      <xdr:row>2</xdr:row>
      <xdr:rowOff>180975</xdr:rowOff>
    </xdr:from>
    <xdr:ext cx="4870692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DD62405-54F1-48CE-9578-27A4856F21FF}"/>
            </a:ext>
          </a:extLst>
        </xdr:cNvPr>
        <xdr:cNvSpPr txBox="1"/>
      </xdr:nvSpPr>
      <xdr:spPr>
        <a:xfrm>
          <a:off x="11820525" y="952500"/>
          <a:ext cx="4870692" cy="43678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ИНДЕКСЫ ПОТРЕБИТЕЛЬСКИХ ЦЕН</a:t>
          </a:r>
          <a:b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 все товары и услуги по субъектам Российской Федерации в 1992-2023 гг.</a:t>
          </a:r>
          <a:r>
            <a:rPr lang="ru-RU"/>
            <a:t> </a:t>
          </a:r>
          <a:endParaRPr lang="ru-RU" sz="1100"/>
        </a:p>
      </xdr:txBody>
    </xdr:sp>
    <xdr:clientData/>
  </xdr:oneCellAnchor>
  <xdr:twoCellAnchor>
    <xdr:from>
      <xdr:col>14</xdr:col>
      <xdr:colOff>459440</xdr:colOff>
      <xdr:row>5</xdr:row>
      <xdr:rowOff>79561</xdr:rowOff>
    </xdr:from>
    <xdr:to>
      <xdr:col>22</xdr:col>
      <xdr:colOff>190499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EF9D04-B40C-4F01-9F03-C787FA166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504264</xdr:colOff>
      <xdr:row>19</xdr:row>
      <xdr:rowOff>23531</xdr:rowOff>
    </xdr:from>
    <xdr:to>
      <xdr:col>22</xdr:col>
      <xdr:colOff>235323</xdr:colOff>
      <xdr:row>30</xdr:row>
      <xdr:rowOff>99731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FD3589-B310-43E6-9623-04CCA2A9F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515470</xdr:colOff>
      <xdr:row>30</xdr:row>
      <xdr:rowOff>113179</xdr:rowOff>
    </xdr:from>
    <xdr:to>
      <xdr:col>22</xdr:col>
      <xdr:colOff>246529</xdr:colOff>
      <xdr:row>40</xdr:row>
      <xdr:rowOff>189379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215804-3DC4-4FBF-B747-017C5A8A4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493058</xdr:colOff>
      <xdr:row>41</xdr:row>
      <xdr:rowOff>0</xdr:rowOff>
    </xdr:from>
    <xdr:to>
      <xdr:col>22</xdr:col>
      <xdr:colOff>224117</xdr:colOff>
      <xdr:row>54</xdr:row>
      <xdr:rowOff>99732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2EAEE1-7249-481C-B459-BF7DE4221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34</xdr:row>
      <xdr:rowOff>0</xdr:rowOff>
    </xdr:from>
    <xdr:to>
      <xdr:col>58</xdr:col>
      <xdr:colOff>579540</xdr:colOff>
      <xdr:row>46</xdr:row>
      <xdr:rowOff>124161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14049C-692B-447C-B4B7-829C2733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01441" y="6521824"/>
          <a:ext cx="5420481" cy="2410161"/>
        </a:xfrm>
        <a:prstGeom prst="rect">
          <a:avLst/>
        </a:prstGeom>
      </xdr:spPr>
    </xdr:pic>
    <xdr:clientData/>
  </xdr:twoCellAnchor>
  <xdr:twoCellAnchor editAs="oneCell">
    <xdr:from>
      <xdr:col>60</xdr:col>
      <xdr:colOff>399409</xdr:colOff>
      <xdr:row>33</xdr:row>
      <xdr:rowOff>100853</xdr:rowOff>
    </xdr:from>
    <xdr:to>
      <xdr:col>69</xdr:col>
      <xdr:colOff>383359</xdr:colOff>
      <xdr:row>45</xdr:row>
      <xdr:rowOff>186909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51CBBA-8BF6-4718-9008-9BF87C16A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31373" y="6441782"/>
          <a:ext cx="5494843" cy="237205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</xdr:colOff>
      <xdr:row>2</xdr:row>
      <xdr:rowOff>14287</xdr:rowOff>
    </xdr:from>
    <xdr:to>
      <xdr:col>21</xdr:col>
      <xdr:colOff>361950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D1C56-971D-4EAC-BAC6-D436D0D68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16</xdr:row>
      <xdr:rowOff>52387</xdr:rowOff>
    </xdr:from>
    <xdr:to>
      <xdr:col>21</xdr:col>
      <xdr:colOff>361950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E26EDB-47E9-40D3-9866-DCEF7B8D9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495300</xdr:colOff>
      <xdr:row>2</xdr:row>
      <xdr:rowOff>42862</xdr:rowOff>
    </xdr:from>
    <xdr:to>
      <xdr:col>29</xdr:col>
      <xdr:colOff>190500</xdr:colOff>
      <xdr:row>16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F633BE-2720-45F1-8E10-D5FF197DC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466725</xdr:colOff>
      <xdr:row>16</xdr:row>
      <xdr:rowOff>147637</xdr:rowOff>
    </xdr:from>
    <xdr:to>
      <xdr:col>29</xdr:col>
      <xdr:colOff>161925</xdr:colOff>
      <xdr:row>31</xdr:row>
      <xdr:rowOff>33337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4677A8-80E8-4C0F-B9EC-F0F15DF44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66675</xdr:colOff>
      <xdr:row>30</xdr:row>
      <xdr:rowOff>147637</xdr:rowOff>
    </xdr:from>
    <xdr:to>
      <xdr:col>21</xdr:col>
      <xdr:colOff>371475</xdr:colOff>
      <xdr:row>45</xdr:row>
      <xdr:rowOff>33337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CA1448-1BA0-4C6E-90ED-49FAAE9B0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447675</xdr:colOff>
      <xdr:row>31</xdr:row>
      <xdr:rowOff>33337</xdr:rowOff>
    </xdr:from>
    <xdr:to>
      <xdr:col>29</xdr:col>
      <xdr:colOff>142875</xdr:colOff>
      <xdr:row>45</xdr:row>
      <xdr:rowOff>109537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318146-1EB7-471D-AE14-6062EB2BD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45</xdr:row>
      <xdr:rowOff>52387</xdr:rowOff>
    </xdr:from>
    <xdr:to>
      <xdr:col>21</xdr:col>
      <xdr:colOff>381000</xdr:colOff>
      <xdr:row>59</xdr:row>
      <xdr:rowOff>128587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C9DD7A-B185-4894-80C8-9BA321FF6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495300</xdr:colOff>
      <xdr:row>45</xdr:row>
      <xdr:rowOff>109537</xdr:rowOff>
    </xdr:from>
    <xdr:to>
      <xdr:col>29</xdr:col>
      <xdr:colOff>190500</xdr:colOff>
      <xdr:row>59</xdr:row>
      <xdr:rowOff>185737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F7F3C4B-8D0C-4E7F-92FE-5BE02F000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38100</xdr:colOff>
      <xdr:row>60</xdr:row>
      <xdr:rowOff>23812</xdr:rowOff>
    </xdr:from>
    <xdr:to>
      <xdr:col>21</xdr:col>
      <xdr:colOff>342900</xdr:colOff>
      <xdr:row>74</xdr:row>
      <xdr:rowOff>100012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7C4D6C-B9DA-4D22-816A-765B91284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476250</xdr:colOff>
      <xdr:row>60</xdr:row>
      <xdr:rowOff>23812</xdr:rowOff>
    </xdr:from>
    <xdr:to>
      <xdr:col>29</xdr:col>
      <xdr:colOff>171450</xdr:colOff>
      <xdr:row>74</xdr:row>
      <xdr:rowOff>100012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85F04B6-3A32-4F67-B296-8057ABB34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85725</xdr:colOff>
      <xdr:row>74</xdr:row>
      <xdr:rowOff>157162</xdr:rowOff>
    </xdr:from>
    <xdr:to>
      <xdr:col>21</xdr:col>
      <xdr:colOff>390525</xdr:colOff>
      <xdr:row>89</xdr:row>
      <xdr:rowOff>42862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D1EEF03-756E-43D2-AA83-0AA611F43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43</xdr:col>
      <xdr:colOff>64835</xdr:colOff>
      <xdr:row>4</xdr:row>
      <xdr:rowOff>68036</xdr:rowOff>
    </xdr:from>
    <xdr:to>
      <xdr:col>50</xdr:col>
      <xdr:colOff>378032</xdr:colOff>
      <xdr:row>24</xdr:row>
      <xdr:rowOff>177925</xdr:rowOff>
    </xdr:to>
    <xdr:pic>
      <xdr:nvPicPr>
        <xdr:cNvPr id="13" name="Рисунок 2">
          <a:extLst>
            <a:ext uri="{FF2B5EF4-FFF2-40B4-BE49-F238E27FC236}">
              <a16:creationId xmlns:a16="http://schemas.microsoft.com/office/drawing/2014/main" id="{94A52F0E-068E-4035-9C8C-D8DC63A66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084894" y="830036"/>
          <a:ext cx="4549020" cy="3919889"/>
        </a:xfrm>
        <a:prstGeom prst="rect">
          <a:avLst/>
        </a:prstGeom>
      </xdr:spPr>
    </xdr:pic>
    <xdr:clientData/>
  </xdr:twoCellAnchor>
  <xdr:twoCellAnchor editAs="oneCell">
    <xdr:from>
      <xdr:col>43</xdr:col>
      <xdr:colOff>258537</xdr:colOff>
      <xdr:row>26</xdr:row>
      <xdr:rowOff>79996</xdr:rowOff>
    </xdr:from>
    <xdr:to>
      <xdr:col>50</xdr:col>
      <xdr:colOff>367395</xdr:colOff>
      <xdr:row>59</xdr:row>
      <xdr:rowOff>134472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C31E01-5136-44E1-B5D0-89EC41F8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88358" y="5032996"/>
          <a:ext cx="4395108" cy="6340976"/>
        </a:xfrm>
        <a:prstGeom prst="rect">
          <a:avLst/>
        </a:prstGeom>
      </xdr:spPr>
    </xdr:pic>
    <xdr:clientData/>
  </xdr:twoCellAnchor>
  <xdr:twoCellAnchor editAs="oneCell">
    <xdr:from>
      <xdr:col>43</xdr:col>
      <xdr:colOff>324971</xdr:colOff>
      <xdr:row>60</xdr:row>
      <xdr:rowOff>67235</xdr:rowOff>
    </xdr:from>
    <xdr:to>
      <xdr:col>50</xdr:col>
      <xdr:colOff>359613</xdr:colOff>
      <xdr:row>93</xdr:row>
      <xdr:rowOff>4474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FF23FCC-B4F1-4A02-8BED-F9543DDEE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45030" y="11497235"/>
          <a:ext cx="4270465" cy="6223739"/>
        </a:xfrm>
        <a:prstGeom prst="rect">
          <a:avLst/>
        </a:prstGeom>
      </xdr:spPr>
    </xdr:pic>
    <xdr:clientData/>
  </xdr:twoCellAnchor>
  <xdr:oneCellAnchor>
    <xdr:from>
      <xdr:col>48</xdr:col>
      <xdr:colOff>340178</xdr:colOff>
      <xdr:row>88</xdr:row>
      <xdr:rowOff>68036</xdr:rowOff>
    </xdr:from>
    <xdr:ext cx="2667000" cy="43678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068CC22-9790-4F90-95A4-11ADBA664EAE}"/>
            </a:ext>
          </a:extLst>
        </xdr:cNvPr>
        <xdr:cNvSpPr txBox="1"/>
      </xdr:nvSpPr>
      <xdr:spPr>
        <a:xfrm>
          <a:off x="29731607" y="16832036"/>
          <a:ext cx="2667000" cy="43678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1100"/>
            <a:t>Метод Винзора</a:t>
          </a:r>
          <a:r>
            <a:rPr lang="ru-RU" sz="1100" baseline="0"/>
            <a:t> работает хуже, так как данные недостаточно симметричны</a:t>
          </a:r>
          <a:endParaRPr lang="ru-RU" sz="1100"/>
        </a:p>
      </xdr:txBody>
    </xdr:sp>
    <xdr:clientData/>
  </xdr:oneCellAnchor>
  <xdr:twoCellAnchor editAs="oneCell">
    <xdr:from>
      <xdr:col>101</xdr:col>
      <xdr:colOff>0</xdr:colOff>
      <xdr:row>1</xdr:row>
      <xdr:rowOff>0</xdr:rowOff>
    </xdr:from>
    <xdr:to>
      <xdr:col>110</xdr:col>
      <xdr:colOff>212939</xdr:colOff>
      <xdr:row>13</xdr:row>
      <xdr:rowOff>47951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6D460F0-6E64-4F10-AAD8-A91873E84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219773" y="190500"/>
          <a:ext cx="5668166" cy="2333951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14</xdr:row>
      <xdr:rowOff>0</xdr:rowOff>
    </xdr:from>
    <xdr:to>
      <xdr:col>109</xdr:col>
      <xdr:colOff>521909</xdr:colOff>
      <xdr:row>25</xdr:row>
      <xdr:rowOff>76503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35496E-7FB8-4294-B689-B3C69707F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844464" y="2667000"/>
          <a:ext cx="5420481" cy="2172003"/>
        </a:xfrm>
        <a:prstGeom prst="rect">
          <a:avLst/>
        </a:prstGeom>
      </xdr:spPr>
    </xdr:pic>
    <xdr:clientData/>
  </xdr:twoCellAnchor>
  <xdr:twoCellAnchor editAs="oneCell">
    <xdr:from>
      <xdr:col>100</xdr:col>
      <xdr:colOff>585107</xdr:colOff>
      <xdr:row>26</xdr:row>
      <xdr:rowOff>40821</xdr:rowOff>
    </xdr:from>
    <xdr:to>
      <xdr:col>109</xdr:col>
      <xdr:colOff>370853</xdr:colOff>
      <xdr:row>37</xdr:row>
      <xdr:rowOff>117324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4B34929-CAA9-43CA-86A4-FABA7C221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817250" y="4993821"/>
          <a:ext cx="5296639" cy="2172003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38</xdr:row>
      <xdr:rowOff>0</xdr:rowOff>
    </xdr:from>
    <xdr:to>
      <xdr:col>109</xdr:col>
      <xdr:colOff>531436</xdr:colOff>
      <xdr:row>48</xdr:row>
      <xdr:rowOff>133635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267349-D9AF-42AC-AD55-3C3A6F67A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844464" y="7239000"/>
          <a:ext cx="5430008" cy="2038635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50</xdr:row>
      <xdr:rowOff>0</xdr:rowOff>
    </xdr:from>
    <xdr:to>
      <xdr:col>109</xdr:col>
      <xdr:colOff>512383</xdr:colOff>
      <xdr:row>61</xdr:row>
      <xdr:rowOff>292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EA53D9-8C3E-4864-A5BE-B25B0120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844464" y="9525000"/>
          <a:ext cx="5410955" cy="2095792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62</xdr:row>
      <xdr:rowOff>0</xdr:rowOff>
    </xdr:from>
    <xdr:to>
      <xdr:col>109</xdr:col>
      <xdr:colOff>483804</xdr:colOff>
      <xdr:row>73</xdr:row>
      <xdr:rowOff>292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32FD10A-007C-4B21-9323-A810A777B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844464" y="11811000"/>
          <a:ext cx="5382376" cy="2095792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74</xdr:row>
      <xdr:rowOff>0</xdr:rowOff>
    </xdr:from>
    <xdr:to>
      <xdr:col>109</xdr:col>
      <xdr:colOff>531436</xdr:colOff>
      <xdr:row>85</xdr:row>
      <xdr:rowOff>114608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6C1685-0FA3-495F-BCD4-D8C94F2CB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844464" y="14097000"/>
          <a:ext cx="5430008" cy="2210108"/>
        </a:xfrm>
        <a:prstGeom prst="rect">
          <a:avLst/>
        </a:prstGeom>
      </xdr:spPr>
    </xdr:pic>
    <xdr:clientData/>
  </xdr:twoCellAnchor>
  <xdr:twoCellAnchor editAs="oneCell">
    <xdr:from>
      <xdr:col>101</xdr:col>
      <xdr:colOff>40822</xdr:colOff>
      <xdr:row>86</xdr:row>
      <xdr:rowOff>0</xdr:rowOff>
    </xdr:from>
    <xdr:to>
      <xdr:col>109</xdr:col>
      <xdr:colOff>534152</xdr:colOff>
      <xdr:row>97</xdr:row>
      <xdr:rowOff>86029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35D61CB-2E06-4666-BD35-A8AC1A9B5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885286" y="16383000"/>
          <a:ext cx="5391902" cy="2181529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98</xdr:row>
      <xdr:rowOff>0</xdr:rowOff>
    </xdr:from>
    <xdr:to>
      <xdr:col>110</xdr:col>
      <xdr:colOff>166799</xdr:colOff>
      <xdr:row>108</xdr:row>
      <xdr:rowOff>133635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615E8BD-C7A1-462C-A748-9C604BE1D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844464" y="18669000"/>
          <a:ext cx="5677692" cy="2038635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109</xdr:row>
      <xdr:rowOff>0</xdr:rowOff>
    </xdr:from>
    <xdr:to>
      <xdr:col>110</xdr:col>
      <xdr:colOff>81062</xdr:colOff>
      <xdr:row>120</xdr:row>
      <xdr:rowOff>47924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A36C5EA-2290-4EDB-A24B-43274624F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844464" y="20764500"/>
          <a:ext cx="5591955" cy="2143424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</xdr:row>
      <xdr:rowOff>0</xdr:rowOff>
    </xdr:from>
    <xdr:to>
      <xdr:col>119</xdr:col>
      <xdr:colOff>445700</xdr:colOff>
      <xdr:row>12</xdr:row>
      <xdr:rowOff>95556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089B762-2DDF-4C30-B66A-F3C53EC9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967679" y="190500"/>
          <a:ext cx="5344271" cy="2191056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13</xdr:row>
      <xdr:rowOff>0</xdr:rowOff>
    </xdr:from>
    <xdr:to>
      <xdr:col>120</xdr:col>
      <xdr:colOff>23905</xdr:colOff>
      <xdr:row>24</xdr:row>
      <xdr:rowOff>143187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0EBEFC-2837-465F-94D7-FF16E8ACB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967679" y="2476500"/>
          <a:ext cx="5534797" cy="2238687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26</xdr:row>
      <xdr:rowOff>0</xdr:rowOff>
    </xdr:from>
    <xdr:to>
      <xdr:col>120</xdr:col>
      <xdr:colOff>233485</xdr:colOff>
      <xdr:row>40</xdr:row>
      <xdr:rowOff>372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986D1CE-817C-4E88-B170-62F7B9845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967679" y="4953000"/>
          <a:ext cx="5744377" cy="2667372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41</xdr:row>
      <xdr:rowOff>0</xdr:rowOff>
    </xdr:from>
    <xdr:to>
      <xdr:col>119</xdr:col>
      <xdr:colOff>540963</xdr:colOff>
      <xdr:row>52</xdr:row>
      <xdr:rowOff>181293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4FAD84E-755D-4DA4-81D8-B72290393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967679" y="7810500"/>
          <a:ext cx="5439534" cy="2276793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53</xdr:row>
      <xdr:rowOff>0</xdr:rowOff>
    </xdr:from>
    <xdr:to>
      <xdr:col>120</xdr:col>
      <xdr:colOff>81063</xdr:colOff>
      <xdr:row>63</xdr:row>
      <xdr:rowOff>133635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89DE0BB-8223-497A-AB62-8A9F3CFA5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967679" y="10096500"/>
          <a:ext cx="5591955" cy="2038635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64</xdr:row>
      <xdr:rowOff>0</xdr:rowOff>
    </xdr:from>
    <xdr:to>
      <xdr:col>119</xdr:col>
      <xdr:colOff>521910</xdr:colOff>
      <xdr:row>75</xdr:row>
      <xdr:rowOff>38398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76B9C4-67BC-4F23-A5C7-3E4E1627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967679" y="12192000"/>
          <a:ext cx="5420481" cy="2133898"/>
        </a:xfrm>
        <a:prstGeom prst="rect">
          <a:avLst/>
        </a:prstGeom>
      </xdr:spPr>
    </xdr:pic>
    <xdr:clientData/>
  </xdr:twoCellAnchor>
  <xdr:twoCellAnchor>
    <xdr:from>
      <xdr:col>110</xdr:col>
      <xdr:colOff>517071</xdr:colOff>
      <xdr:row>40</xdr:row>
      <xdr:rowOff>81643</xdr:rowOff>
    </xdr:from>
    <xdr:to>
      <xdr:col>120</xdr:col>
      <xdr:colOff>13608</xdr:colOff>
      <xdr:row>52</xdr:row>
      <xdr:rowOff>68036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17B149F-1594-4877-AFD9-335769975B09}"/>
            </a:ext>
          </a:extLst>
        </xdr:cNvPr>
        <xdr:cNvSpPr/>
      </xdr:nvSpPr>
      <xdr:spPr>
        <a:xfrm>
          <a:off x="67872428" y="7701643"/>
          <a:ext cx="5619751" cy="2272393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514350</xdr:colOff>
      <xdr:row>13</xdr:row>
      <xdr:rowOff>61912</xdr:rowOff>
    </xdr:from>
    <xdr:to>
      <xdr:col>41</xdr:col>
      <xdr:colOff>209550</xdr:colOff>
      <xdr:row>27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BF77D-8ED1-4418-BA33-8DDE0E0E1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533400</xdr:colOff>
      <xdr:row>27</xdr:row>
      <xdr:rowOff>157162</xdr:rowOff>
    </xdr:from>
    <xdr:to>
      <xdr:col>41</xdr:col>
      <xdr:colOff>228600</xdr:colOff>
      <xdr:row>42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FD50E-138A-4A71-BEEC-CE5F1B5EF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364548</xdr:colOff>
      <xdr:row>33</xdr:row>
      <xdr:rowOff>81828</xdr:rowOff>
    </xdr:from>
    <xdr:to>
      <xdr:col>49</xdr:col>
      <xdr:colOff>63211</xdr:colOff>
      <xdr:row>47</xdr:row>
      <xdr:rowOff>158028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B153F2-02F2-460F-A965-C68526713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386196</xdr:colOff>
      <xdr:row>18</xdr:row>
      <xdr:rowOff>164955</xdr:rowOff>
    </xdr:from>
    <xdr:to>
      <xdr:col>49</xdr:col>
      <xdr:colOff>84859</xdr:colOff>
      <xdr:row>33</xdr:row>
      <xdr:rowOff>50655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6C8B19-E0B8-442D-9F0F-DA215AEBD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370608</xdr:colOff>
      <xdr:row>4</xdr:row>
      <xdr:rowOff>67107</xdr:rowOff>
    </xdr:from>
    <xdr:to>
      <xdr:col>49</xdr:col>
      <xdr:colOff>69272</xdr:colOff>
      <xdr:row>18</xdr:row>
      <xdr:rowOff>143307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6256EF-B445-4CB1-8468-1F8877D0D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390525</xdr:colOff>
      <xdr:row>11</xdr:row>
      <xdr:rowOff>157162</xdr:rowOff>
    </xdr:from>
    <xdr:to>
      <xdr:col>34</xdr:col>
      <xdr:colOff>85725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8B4B8-D9E2-4A98-87F2-0253914A6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352425</xdr:colOff>
      <xdr:row>26</xdr:row>
      <xdr:rowOff>100012</xdr:rowOff>
    </xdr:from>
    <xdr:to>
      <xdr:col>34</xdr:col>
      <xdr:colOff>47625</xdr:colOff>
      <xdr:row>40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BD487-AE74-429D-A4B9-866EAC995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581025</xdr:colOff>
      <xdr:row>11</xdr:row>
      <xdr:rowOff>100012</xdr:rowOff>
    </xdr:from>
    <xdr:to>
      <xdr:col>41</xdr:col>
      <xdr:colOff>276225</xdr:colOff>
      <xdr:row>25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83CB8B-D673-4E1B-86C2-D5036DE44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231322</xdr:colOff>
      <xdr:row>42</xdr:row>
      <xdr:rowOff>54428</xdr:rowOff>
    </xdr:from>
    <xdr:to>
      <xdr:col>35</xdr:col>
      <xdr:colOff>283805</xdr:colOff>
      <xdr:row>56</xdr:row>
      <xdr:rowOff>131011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3A0C35-9348-4B45-8A25-837689145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51679" y="8055428"/>
          <a:ext cx="5563376" cy="2743583"/>
        </a:xfrm>
        <a:prstGeom prst="rect">
          <a:avLst/>
        </a:prstGeom>
      </xdr:spPr>
    </xdr:pic>
    <xdr:clientData/>
  </xdr:twoCellAnchor>
  <xdr:twoCellAnchor>
    <xdr:from>
      <xdr:col>25</xdr:col>
      <xdr:colOff>557894</xdr:colOff>
      <xdr:row>73</xdr:row>
      <xdr:rowOff>108856</xdr:rowOff>
    </xdr:from>
    <xdr:to>
      <xdr:col>35</xdr:col>
      <xdr:colOff>108858</xdr:colOff>
      <xdr:row>91</xdr:row>
      <xdr:rowOff>40822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259A7DC-79CC-497E-AD08-5D3BE2EF874C}"/>
            </a:ext>
          </a:extLst>
        </xdr:cNvPr>
        <xdr:cNvSpPr/>
      </xdr:nvSpPr>
      <xdr:spPr>
        <a:xfrm>
          <a:off x="15865930" y="14015356"/>
          <a:ext cx="5674178" cy="3374573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26</xdr:col>
      <xdr:colOff>0</xdr:colOff>
      <xdr:row>58</xdr:row>
      <xdr:rowOff>0</xdr:rowOff>
    </xdr:from>
    <xdr:to>
      <xdr:col>35</xdr:col>
      <xdr:colOff>81062</xdr:colOff>
      <xdr:row>73</xdr:row>
      <xdr:rowOff>38504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62CBF2-D61A-4308-9570-79FEA03D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20357" y="11049000"/>
          <a:ext cx="5591955" cy="28960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74</xdr:row>
      <xdr:rowOff>0</xdr:rowOff>
    </xdr:from>
    <xdr:to>
      <xdr:col>35</xdr:col>
      <xdr:colOff>100115</xdr:colOff>
      <xdr:row>90</xdr:row>
      <xdr:rowOff>158292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A6F2913-1582-4A9C-B3B7-66C3911EB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0357" y="14097000"/>
          <a:ext cx="5611008" cy="3219899"/>
        </a:xfrm>
        <a:prstGeom prst="rect">
          <a:avLst/>
        </a:prstGeom>
      </xdr:spPr>
    </xdr:pic>
    <xdr:clientData/>
  </xdr:twoCellAnchor>
  <xdr:twoCellAnchor editAs="oneCell">
    <xdr:from>
      <xdr:col>35</xdr:col>
      <xdr:colOff>311727</xdr:colOff>
      <xdr:row>73</xdr:row>
      <xdr:rowOff>0</xdr:rowOff>
    </xdr:from>
    <xdr:to>
      <xdr:col>51</xdr:col>
      <xdr:colOff>286616</xdr:colOff>
      <xdr:row>111</xdr:row>
      <xdr:rowOff>38100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313E92-09BB-4AF9-9731-D6C263C5A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0" y="13906500"/>
          <a:ext cx="9673071" cy="7294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5603</xdr:rowOff>
    </xdr:from>
    <xdr:to>
      <xdr:col>8</xdr:col>
      <xdr:colOff>593550</xdr:colOff>
      <xdr:row>19</xdr:row>
      <xdr:rowOff>91659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18522E-F671-4E74-83B4-95E536CA4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9103"/>
          <a:ext cx="5470350" cy="2372056"/>
        </a:xfrm>
        <a:prstGeom prst="rect">
          <a:avLst/>
        </a:prstGeom>
      </xdr:spPr>
    </xdr:pic>
    <xdr:clientData/>
  </xdr:twoCellAnchor>
  <xdr:twoCellAnchor>
    <xdr:from>
      <xdr:col>18</xdr:col>
      <xdr:colOff>476250</xdr:colOff>
      <xdr:row>3</xdr:row>
      <xdr:rowOff>80962</xdr:rowOff>
    </xdr:from>
    <xdr:to>
      <xdr:col>26</xdr:col>
      <xdr:colOff>171450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D18B1C-110F-4F1F-8E32-3A8DBF90B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295275</xdr:colOff>
      <xdr:row>5</xdr:row>
      <xdr:rowOff>123825</xdr:rowOff>
    </xdr:from>
    <xdr:to>
      <xdr:col>26</xdr:col>
      <xdr:colOff>66675</xdr:colOff>
      <xdr:row>17</xdr:row>
      <xdr:rowOff>47625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2673B56-75D4-4D29-B0C0-4E1A72EB9CD0}"/>
            </a:ext>
          </a:extLst>
        </xdr:cNvPr>
        <xdr:cNvSpPr/>
      </xdr:nvSpPr>
      <xdr:spPr>
        <a:xfrm>
          <a:off x="14316075" y="1076325"/>
          <a:ext cx="1600200" cy="2209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238125</xdr:colOff>
      <xdr:row>31</xdr:row>
      <xdr:rowOff>14287</xdr:rowOff>
    </xdr:from>
    <xdr:to>
      <xdr:col>9</xdr:col>
      <xdr:colOff>542925</xdr:colOff>
      <xdr:row>45</xdr:row>
      <xdr:rowOff>109537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56844C-0C6B-40B4-8FB3-4EB4A6CBC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238125</xdr:colOff>
      <xdr:row>45</xdr:row>
      <xdr:rowOff>147637</xdr:rowOff>
    </xdr:from>
    <xdr:to>
      <xdr:col>9</xdr:col>
      <xdr:colOff>542925</xdr:colOff>
      <xdr:row>60</xdr:row>
      <xdr:rowOff>33337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1A8C78A-66D0-4D99-9381-CA31FA070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266700</xdr:colOff>
      <xdr:row>20</xdr:row>
      <xdr:rowOff>38100</xdr:rowOff>
    </xdr:from>
    <xdr:to>
      <xdr:col>8</xdr:col>
      <xdr:colOff>266700</xdr:colOff>
      <xdr:row>30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AB8522B-BCBB-441F-87AE-A97EC7972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247650</xdr:colOff>
      <xdr:row>60</xdr:row>
      <xdr:rowOff>33337</xdr:rowOff>
    </xdr:from>
    <xdr:to>
      <xdr:col>9</xdr:col>
      <xdr:colOff>552450</xdr:colOff>
      <xdr:row>74</xdr:row>
      <xdr:rowOff>109537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26F4857-3AAA-4992-888C-0263E96F8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136071</xdr:colOff>
      <xdr:row>54</xdr:row>
      <xdr:rowOff>91167</xdr:rowOff>
    </xdr:from>
    <xdr:to>
      <xdr:col>25</xdr:col>
      <xdr:colOff>421821</xdr:colOff>
      <xdr:row>68</xdr:row>
      <xdr:rowOff>167367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722B1F-DA08-4630-9583-9E04BBBED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163286</xdr:colOff>
      <xdr:row>39</xdr:row>
      <xdr:rowOff>50346</xdr:rowOff>
    </xdr:from>
    <xdr:to>
      <xdr:col>25</xdr:col>
      <xdr:colOff>449036</xdr:colOff>
      <xdr:row>53</xdr:row>
      <xdr:rowOff>126546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A14E0B-8C1A-4E45-8346-2A3A24F9C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476250</xdr:colOff>
      <xdr:row>23</xdr:row>
      <xdr:rowOff>118382</xdr:rowOff>
    </xdr:from>
    <xdr:to>
      <xdr:col>26</xdr:col>
      <xdr:colOff>149679</xdr:colOff>
      <xdr:row>37</xdr:row>
      <xdr:rowOff>180975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9D362F0-7225-4B05-A688-0AC5B5DC9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477082</xdr:colOff>
      <xdr:row>12</xdr:row>
      <xdr:rowOff>57477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BFA128-0E69-45F4-9C60-14FAFFA0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63482" cy="2343477"/>
        </a:xfrm>
        <a:prstGeom prst="rect">
          <a:avLst/>
        </a:prstGeom>
      </xdr:spPr>
    </xdr:pic>
    <xdr:clientData/>
  </xdr:twoCellAnchor>
  <xdr:twoCellAnchor>
    <xdr:from>
      <xdr:col>20</xdr:col>
      <xdr:colOff>533400</xdr:colOff>
      <xdr:row>7</xdr:row>
      <xdr:rowOff>109537</xdr:rowOff>
    </xdr:from>
    <xdr:to>
      <xdr:col>28</xdr:col>
      <xdr:colOff>228600</xdr:colOff>
      <xdr:row>21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C7AE8B-7087-4FC8-9803-D3CE1D588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30</xdr:col>
      <xdr:colOff>0</xdr:colOff>
      <xdr:row>0</xdr:row>
      <xdr:rowOff>0</xdr:rowOff>
    </xdr:from>
    <xdr:to>
      <xdr:col>39</xdr:col>
      <xdr:colOff>96029</xdr:colOff>
      <xdr:row>12</xdr:row>
      <xdr:rowOff>124161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DB3E00-3045-480E-97A6-4AFF95149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69000" y="0"/>
          <a:ext cx="5582429" cy="241016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582429" cy="2410161"/>
    <xdr:pic>
      <xdr:nvPicPr>
        <xdr:cNvPr id="2" name="Picture 1">
          <a:extLst>
            <a:ext uri="{FF2B5EF4-FFF2-40B4-BE49-F238E27FC236}">
              <a16:creationId xmlns:a16="http://schemas.microsoft.com/office/drawing/2014/main" id="{F9F4EF8F-963D-4840-BEF3-B19D17438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0" y="0"/>
          <a:ext cx="5582429" cy="241016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49042-5AFF-4826-985E-6C8DE405AF09}">
  <dimension ref="A1:BN97"/>
  <sheetViews>
    <sheetView topLeftCell="U1" zoomScale="85" zoomScaleNormal="85" workbookViewId="0">
      <selection activeCell="AC3" sqref="AC3:AO82"/>
    </sheetView>
  </sheetViews>
  <sheetFormatPr defaultRowHeight="15"/>
  <cols>
    <col min="1" max="1" width="22.7109375" style="36" customWidth="1"/>
    <col min="15" max="15" width="9.140625" style="194"/>
    <col min="16" max="16" width="9.140625" style="22"/>
    <col min="17" max="17" width="11.28515625" style="22" customWidth="1"/>
    <col min="18" max="24" width="9.140625" style="22"/>
    <col min="25" max="26" width="9.28515625" style="22" customWidth="1"/>
    <col min="27" max="27" width="9.28515625" style="195" customWidth="1"/>
    <col min="28" max="28" width="22.7109375" style="27" customWidth="1"/>
    <col min="29" max="29" width="9.7109375" bestFit="1" customWidth="1"/>
    <col min="30" max="30" width="11.140625" bestFit="1" customWidth="1"/>
    <col min="31" max="31" width="11.140625" customWidth="1"/>
    <col min="32" max="32" width="10.42578125" customWidth="1"/>
    <col min="33" max="33" width="10.5703125" customWidth="1"/>
    <col min="34" max="34" width="10.42578125" customWidth="1"/>
    <col min="35" max="35" width="10.7109375" customWidth="1"/>
    <col min="36" max="36" width="11" customWidth="1"/>
    <col min="37" max="37" width="10" customWidth="1"/>
    <col min="38" max="38" width="11" customWidth="1"/>
    <col min="39" max="39" width="10.5703125" customWidth="1"/>
    <col min="40" max="40" width="10.7109375" customWidth="1"/>
    <col min="41" max="41" width="11" customWidth="1"/>
    <col min="42" max="44" width="9.140625" style="27"/>
  </cols>
  <sheetData>
    <row r="1" spans="1:66" s="241" customFormat="1" ht="15.75" thickBot="1">
      <c r="A1" s="36"/>
      <c r="B1" s="338" t="s">
        <v>133</v>
      </c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9"/>
      <c r="O1" s="340" t="s">
        <v>134</v>
      </c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2"/>
      <c r="AC1" s="338" t="s">
        <v>135</v>
      </c>
      <c r="AD1" s="338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8"/>
    </row>
    <row r="2" spans="1:66" ht="15.75">
      <c r="A2" s="55" t="s">
        <v>91</v>
      </c>
      <c r="B2" s="139">
        <v>2010</v>
      </c>
      <c r="C2" s="140">
        <v>2011</v>
      </c>
      <c r="D2" s="140">
        <v>2012</v>
      </c>
      <c r="E2" s="140">
        <v>2013</v>
      </c>
      <c r="F2" s="140">
        <v>2014</v>
      </c>
      <c r="G2" s="140">
        <v>2015</v>
      </c>
      <c r="H2" s="140">
        <v>2016</v>
      </c>
      <c r="I2" s="140">
        <v>2017</v>
      </c>
      <c r="J2" s="140">
        <v>2018</v>
      </c>
      <c r="K2" s="140">
        <v>2019</v>
      </c>
      <c r="L2" s="140">
        <v>2020</v>
      </c>
      <c r="M2" s="140">
        <v>2021</v>
      </c>
      <c r="N2" s="140">
        <v>2022</v>
      </c>
      <c r="O2" s="139">
        <v>2010</v>
      </c>
      <c r="P2" s="140">
        <v>2011</v>
      </c>
      <c r="Q2" s="140">
        <v>2012</v>
      </c>
      <c r="R2" s="140">
        <v>2013</v>
      </c>
      <c r="S2" s="140">
        <v>2014</v>
      </c>
      <c r="T2" s="140">
        <v>2015</v>
      </c>
      <c r="U2" s="140">
        <v>2016</v>
      </c>
      <c r="V2" s="140">
        <v>2017</v>
      </c>
      <c r="W2" s="140">
        <v>2018</v>
      </c>
      <c r="X2" s="140">
        <v>2019</v>
      </c>
      <c r="Y2" s="140">
        <v>2020</v>
      </c>
      <c r="Z2" s="140">
        <v>2021</v>
      </c>
      <c r="AA2" s="141">
        <v>2022</v>
      </c>
      <c r="AB2" s="19" t="s">
        <v>91</v>
      </c>
      <c r="AC2" s="139">
        <v>2010</v>
      </c>
      <c r="AD2" s="140">
        <v>2011</v>
      </c>
      <c r="AE2" s="140">
        <v>2012</v>
      </c>
      <c r="AF2" s="140">
        <v>2013</v>
      </c>
      <c r="AG2" s="140">
        <v>2014</v>
      </c>
      <c r="AH2" s="140">
        <v>2015</v>
      </c>
      <c r="AI2" s="140">
        <v>2016</v>
      </c>
      <c r="AJ2" s="140">
        <v>2017</v>
      </c>
      <c r="AK2" s="140">
        <v>2018</v>
      </c>
      <c r="AL2" s="140">
        <v>2019</v>
      </c>
      <c r="AM2" s="140">
        <v>2020</v>
      </c>
      <c r="AN2" s="140">
        <v>2021</v>
      </c>
      <c r="AO2" s="140">
        <v>2022</v>
      </c>
      <c r="AP2" s="216" t="s">
        <v>104</v>
      </c>
      <c r="AQ2" s="216" t="s">
        <v>105</v>
      </c>
      <c r="AR2" s="216" t="s">
        <v>106</v>
      </c>
      <c r="BB2" s="241"/>
      <c r="BC2" s="241"/>
      <c r="BD2" s="241"/>
      <c r="BE2" s="241"/>
      <c r="BF2" s="241"/>
      <c r="BG2" s="241"/>
      <c r="BH2" s="241"/>
      <c r="BI2" s="241"/>
      <c r="BJ2" s="241"/>
      <c r="BK2" s="241"/>
      <c r="BL2" s="241"/>
      <c r="BM2" s="241"/>
      <c r="BN2" s="241"/>
    </row>
    <row r="3" spans="1:66" ht="16.5" thickBot="1">
      <c r="A3" s="60" t="s">
        <v>2</v>
      </c>
      <c r="B3" s="142">
        <f>O3/'Численность населения'!B2*1000000</f>
        <v>62864.714793804706</v>
      </c>
      <c r="C3" s="22">
        <f>P3/'Численность населения'!C2*1000000</f>
        <v>82122.59249530542</v>
      </c>
      <c r="D3" s="22">
        <f>Q3/'Численность населения'!D2*1000000</f>
        <v>88928.863869319335</v>
      </c>
      <c r="E3" s="22">
        <f>R3/'Численность населения'!E2*1000000</f>
        <v>83890.641834992275</v>
      </c>
      <c r="F3" s="22">
        <f>S3/'Численность населения'!F2*1000000</f>
        <v>78044.44762105585</v>
      </c>
      <c r="G3" s="22">
        <f>T3/'Численность населения'!G2*1000000</f>
        <v>95036.074025346054</v>
      </c>
      <c r="H3" s="22">
        <f>U3/'Численность населения'!H2*1000000</f>
        <v>92679.185304543978</v>
      </c>
      <c r="I3" s="22">
        <f>V3/'Численность населения'!I2*1000000</f>
        <v>91978.544125514862</v>
      </c>
      <c r="J3" s="22">
        <f>W3/'Численность населения'!J2*1000000</f>
        <v>86883.154779623757</v>
      </c>
      <c r="K3" s="22">
        <f>X3/'Численность населения'!K2*1000000</f>
        <v>107921.43237287216</v>
      </c>
      <c r="L3" s="22">
        <f>Y3/'Численность населения'!L2*1000000</f>
        <v>109699.39846169279</v>
      </c>
      <c r="M3" s="22">
        <f>Z3/'Численность населения'!M2*1000000</f>
        <v>109835.80048783407</v>
      </c>
      <c r="N3" s="22">
        <f>AA3/'Численность населения'!N2*1000000</f>
        <v>128972.88685122741</v>
      </c>
      <c r="O3" s="194">
        <v>96312.955000000002</v>
      </c>
      <c r="P3" s="22">
        <v>125993.549</v>
      </c>
      <c r="Q3" s="22">
        <v>136819.636</v>
      </c>
      <c r="R3" s="22">
        <v>129405.174</v>
      </c>
      <c r="S3" s="22">
        <v>120658.433</v>
      </c>
      <c r="T3" s="22">
        <v>147214.39499999999</v>
      </c>
      <c r="U3" s="22">
        <v>143791.75599999999</v>
      </c>
      <c r="V3" s="22">
        <v>142692.75399999999</v>
      </c>
      <c r="W3" s="22">
        <v>134551.337</v>
      </c>
      <c r="X3" s="22">
        <v>167093.027</v>
      </c>
      <c r="Y3" s="22">
        <v>169508.05900000001</v>
      </c>
      <c r="Z3" s="22">
        <v>168772.37299999999</v>
      </c>
      <c r="AA3" s="195">
        <v>196747.62299999999</v>
      </c>
      <c r="AB3" s="15" t="s">
        <v>2</v>
      </c>
      <c r="AC3" s="192">
        <f>B3/'Индекс потребительских цен'!X2</f>
        <v>62864.714793804706</v>
      </c>
      <c r="AD3" s="22">
        <f>C3/'Индекс потребительских цен'!Y2</f>
        <v>77833.942275903144</v>
      </c>
      <c r="AE3" s="22">
        <f>D3/'Индекс потребительских цен'!Z2</f>
        <v>79334.311825528697</v>
      </c>
      <c r="AF3" s="22">
        <f>E3/'Индекс потребительских цен'!AA2</f>
        <v>70443.9613376622</v>
      </c>
      <c r="AG3" s="22">
        <f>F3/'Индекс потребительских цен'!AB2</f>
        <v>59291.453096370707</v>
      </c>
      <c r="AH3" s="22">
        <f>G3/'Индекс потребительских цен'!AC2</f>
        <v>64823.332886206546</v>
      </c>
      <c r="AI3" s="22">
        <f>H3/'Индекс потребительских цен'!AD2</f>
        <v>60563.056395114087</v>
      </c>
      <c r="AJ3" s="22">
        <f>I3/'Индекс потребительских цен'!AE2</f>
        <v>59193.626635508903</v>
      </c>
      <c r="AK3" s="22">
        <f>J3/'Индекс потребительских цен'!AF2</f>
        <v>53583.557823819079</v>
      </c>
      <c r="AL3" s="22">
        <f>K3/'Индекс потребительских цен'!AG2</f>
        <v>64745.643332391104</v>
      </c>
      <c r="AM3" s="22">
        <f>L3/'Индекс потребительских цен'!AH2</f>
        <v>62726.176232577731</v>
      </c>
      <c r="AN3" s="22">
        <f>M3/'Индекс потребительских цен'!AI2</f>
        <v>57549.868034426152</v>
      </c>
      <c r="AO3" s="22">
        <f>N3/'Индекс потребительских цен'!AJ2</f>
        <v>59913.989206330953</v>
      </c>
      <c r="AP3" s="217">
        <f>MAX(AC3:AO3)-MIN(AC3:AO3)</f>
        <v>25750.754001709618</v>
      </c>
      <c r="AQ3" s="217">
        <f>AVERAGE(AC3:AO3)</f>
        <v>64066.741067357245</v>
      </c>
      <c r="AR3" s="217">
        <f>MEDIAN(AC3:AO3)</f>
        <v>62726.176232577731</v>
      </c>
      <c r="BB3" s="23">
        <v>2011</v>
      </c>
      <c r="BC3" s="23">
        <v>2012</v>
      </c>
      <c r="BD3" s="23">
        <v>2013</v>
      </c>
      <c r="BE3" s="23">
        <v>2014</v>
      </c>
      <c r="BF3" s="23">
        <v>2015</v>
      </c>
      <c r="BG3" s="23">
        <v>2016</v>
      </c>
      <c r="BH3" s="23">
        <v>2017</v>
      </c>
      <c r="BI3" s="23">
        <v>2018</v>
      </c>
      <c r="BJ3" s="23">
        <v>2019</v>
      </c>
      <c r="BK3" s="23">
        <v>2020</v>
      </c>
      <c r="BL3" s="23">
        <v>2021</v>
      </c>
      <c r="BM3" s="23">
        <v>2022</v>
      </c>
      <c r="BN3" s="23"/>
    </row>
    <row r="4" spans="1:66" ht="15.75" thickBot="1">
      <c r="A4" s="62" t="s">
        <v>3</v>
      </c>
      <c r="B4" s="142">
        <f>O4/'Численность населения'!B3*1000000</f>
        <v>32779.623981320074</v>
      </c>
      <c r="C4" s="22">
        <f>P4/'Численность населения'!C3*1000000</f>
        <v>37809.60165684294</v>
      </c>
      <c r="D4" s="22">
        <f>Q4/'Численность населения'!D3*1000000</f>
        <v>36973.53144178784</v>
      </c>
      <c r="E4" s="22">
        <f>R4/'Численность населения'!E3*1000000</f>
        <v>48764.220451042042</v>
      </c>
      <c r="F4" s="22">
        <f>S4/'Численность населения'!F3*1000000</f>
        <v>53375.317203775492</v>
      </c>
      <c r="G4" s="22">
        <f>T4/'Численность населения'!G3*1000000</f>
        <v>50640.899181674722</v>
      </c>
      <c r="H4" s="22">
        <f>U4/'Численность населения'!H3*1000000</f>
        <v>55753.947029559291</v>
      </c>
      <c r="I4" s="22">
        <f>V4/'Численность населения'!I3*1000000</f>
        <v>45338.756296493702</v>
      </c>
      <c r="J4" s="22">
        <f>W4/'Численность населения'!J3*1000000</f>
        <v>48871.170320773999</v>
      </c>
      <c r="K4" s="22">
        <f>X4/'Численность населения'!K3*1000000</f>
        <v>53122.932546711258</v>
      </c>
      <c r="L4" s="22">
        <f>Y4/'Численность населения'!L3*1000000</f>
        <v>63356.669448217275</v>
      </c>
      <c r="M4" s="22">
        <f>Z4/'Численность населения'!M3*1000000</f>
        <v>71205.254455544913</v>
      </c>
      <c r="N4" s="22">
        <f>AA4/'Численность населения'!N3*1000000</f>
        <v>78513.876589243635</v>
      </c>
      <c r="O4" s="194">
        <v>41988.961000000003</v>
      </c>
      <c r="P4" s="22">
        <v>48013.845999999998</v>
      </c>
      <c r="Q4" s="22">
        <v>46551.192000000003</v>
      </c>
      <c r="R4" s="22">
        <v>60864.184000000001</v>
      </c>
      <c r="S4" s="22">
        <v>66066.312999999995</v>
      </c>
      <c r="T4" s="22">
        <v>62254.883000000002</v>
      </c>
      <c r="U4" s="22">
        <v>68194.604000000007</v>
      </c>
      <c r="V4" s="22">
        <v>55120.864999999998</v>
      </c>
      <c r="W4" s="22">
        <v>58918.300999999999</v>
      </c>
      <c r="X4" s="22">
        <v>63553.036</v>
      </c>
      <c r="Y4" s="22">
        <v>75241.557000000001</v>
      </c>
      <c r="Z4" s="22">
        <v>83717.869000000006</v>
      </c>
      <c r="AA4" s="195">
        <v>90963.822</v>
      </c>
      <c r="AB4" s="16" t="s">
        <v>3</v>
      </c>
      <c r="AC4" s="192">
        <f>B4/'Индекс потребительских цен'!X3</f>
        <v>32779.623981320074</v>
      </c>
      <c r="AD4" s="22">
        <f>C4/'Индекс потребительских цен'!Y3</f>
        <v>35726.733116170217</v>
      </c>
      <c r="AE4" s="22">
        <f>D4/'Индекс потребительских цен'!Z3</f>
        <v>32493.229751777053</v>
      </c>
      <c r="AF4" s="22">
        <f>E4/'Индекс потребительских цен'!AA3</f>
        <v>39995.493394581477</v>
      </c>
      <c r="AG4" s="22">
        <f>F4/'Индекс потребительских цен'!AB3</f>
        <v>38631.687200966298</v>
      </c>
      <c r="AH4" s="22">
        <f>G4/'Индекс потребительских цен'!AC3</f>
        <v>32392.916913858178</v>
      </c>
      <c r="AI4" s="22">
        <f>H4/'Индекс потребительских цен'!AD3</f>
        <v>33603.622910827573</v>
      </c>
      <c r="AJ4" s="22">
        <f>I4/'Индекс потребительских цен'!AE3</f>
        <v>26594.893562535442</v>
      </c>
      <c r="AK4" s="22">
        <f>J4/'Индекс потребительских цен'!AF3</f>
        <v>27340.909559414005</v>
      </c>
      <c r="AL4" s="22">
        <f>K4/'Индекс потребительских цен'!AG3</f>
        <v>28686.826385999746</v>
      </c>
      <c r="AM4" s="22">
        <f>L4/'Индекс потребительских цен'!AH3</f>
        <v>32512.714641269209</v>
      </c>
      <c r="AN4" s="22">
        <f>M4/'Индекс потребительских цен'!AI3</f>
        <v>33443.501384561823</v>
      </c>
      <c r="AO4" s="22">
        <f>N4/'Индекс потребительских цен'!AJ3</f>
        <v>32393.004474118967</v>
      </c>
      <c r="AP4" s="217">
        <f t="shared" ref="AP4:AP65" si="0">MAX(AC4:AO4)-MIN(AC4:AO4)</f>
        <v>13400.599832046035</v>
      </c>
      <c r="AQ4" s="217">
        <f t="shared" ref="AQ4:AQ65" si="1">AVERAGE(AC4:AO4)</f>
        <v>32815.012098261548</v>
      </c>
      <c r="AR4" s="217">
        <f t="shared" ref="AR4:AR65" si="2">MEDIAN(AC4:AO4)</f>
        <v>32512.714641269209</v>
      </c>
      <c r="BB4" s="189">
        <f t="shared" ref="BB4:BB23" si="3">C3/B3-1</f>
        <v>0.30633842473741035</v>
      </c>
      <c r="BC4" s="189">
        <f t="shared" ref="BC4:BC23" si="4">D3/C3-1</f>
        <v>8.2879402210822795E-2</v>
      </c>
      <c r="BD4" s="189">
        <f t="shared" ref="BD4:BD23" si="5">E3/D3-1</f>
        <v>-5.6654519299051298E-2</v>
      </c>
      <c r="BE4" s="189">
        <f t="shared" ref="BE4:BE23" si="6">F3/E3-1</f>
        <v>-6.9688276142117589E-2</v>
      </c>
      <c r="BF4" s="189">
        <f t="shared" ref="BF4:BF23" si="7">G3/F3-1</f>
        <v>0.21771729984934862</v>
      </c>
      <c r="BG4" s="189">
        <f t="shared" ref="BG4:BG23" si="8">H3/G3-1</f>
        <v>-2.4799937760197177E-2</v>
      </c>
      <c r="BH4" s="189">
        <f t="shared" ref="BH4:BH23" si="9">I3/H3-1</f>
        <v>-7.5598547476092293E-3</v>
      </c>
      <c r="BI4" s="189">
        <f t="shared" ref="BI4:BI23" si="10">J3/I3-1</f>
        <v>-5.5397586408172383E-2</v>
      </c>
      <c r="BJ4" s="189">
        <f t="shared" ref="BJ4:BJ23" si="11">K3/J3-1</f>
        <v>0.24214449448355446</v>
      </c>
      <c r="BK4" s="189">
        <f t="shared" ref="BK4:BK23" si="12">L3/K3-1</f>
        <v>1.6474633904762337E-2</v>
      </c>
      <c r="BL4" s="189">
        <f t="shared" ref="BL4:BL23" si="13">M3/L3-1</f>
        <v>1.243416354638649E-3</v>
      </c>
      <c r="BM4" s="189">
        <f t="shared" ref="BM4:BM23" si="14">N3/M3-1</f>
        <v>0.17423359486065793</v>
      </c>
      <c r="BN4" s="193"/>
    </row>
    <row r="5" spans="1:66" ht="15.75" thickBot="1">
      <c r="A5" s="62" t="s">
        <v>4</v>
      </c>
      <c r="B5" s="142">
        <f>O5/'Численность населения'!B4*1000000</f>
        <v>34651.840152312318</v>
      </c>
      <c r="C5" s="22">
        <f>P5/'Численность населения'!C4*1000000</f>
        <v>41606.695574268844</v>
      </c>
      <c r="D5" s="22">
        <f>Q5/'Численность населения'!D4*1000000</f>
        <v>42760.669929361233</v>
      </c>
      <c r="E5" s="22">
        <f>R5/'Численность населения'!E4*1000000</f>
        <v>46104.400538683112</v>
      </c>
      <c r="F5" s="22">
        <f>S5/'Численность населения'!F4*1000000</f>
        <v>52450.580254805536</v>
      </c>
      <c r="G5" s="22">
        <f>T5/'Численность населения'!G4*1000000</f>
        <v>51029.696230171474</v>
      </c>
      <c r="H5" s="22">
        <f>U5/'Численность населения'!H4*1000000</f>
        <v>50751.771049309486</v>
      </c>
      <c r="I5" s="22">
        <f>V5/'Численность населения'!I4*1000000</f>
        <v>56740.436195056536</v>
      </c>
      <c r="J5" s="22">
        <f>W5/'Численность населения'!J4*1000000</f>
        <v>53570.130845998494</v>
      </c>
      <c r="K5" s="22">
        <f>X5/'Численность населения'!K4*1000000</f>
        <v>66118.359750680931</v>
      </c>
      <c r="L5" s="22">
        <f>Y5/'Численность населения'!L4*1000000</f>
        <v>70568.792140157122</v>
      </c>
      <c r="M5" s="22">
        <f>Z5/'Численность населения'!M4*1000000</f>
        <v>76796.961314567932</v>
      </c>
      <c r="N5" s="22">
        <f>AA5/'Численность населения'!N4*1000000</f>
        <v>138238.21101275086</v>
      </c>
      <c r="O5" s="194">
        <v>50087.536999999997</v>
      </c>
      <c r="P5" s="22">
        <v>59769.307999999997</v>
      </c>
      <c r="Q5" s="22">
        <v>61012.506000000001</v>
      </c>
      <c r="R5" s="22">
        <v>65354.417000000001</v>
      </c>
      <c r="S5" s="22">
        <v>73927.361999999994</v>
      </c>
      <c r="T5" s="22">
        <v>71512.505999999994</v>
      </c>
      <c r="U5" s="22">
        <v>70716.654999999999</v>
      </c>
      <c r="V5" s="22">
        <v>78526.948000000004</v>
      </c>
      <c r="W5" s="22">
        <v>73502.023000000001</v>
      </c>
      <c r="X5" s="22">
        <v>90060.479000000007</v>
      </c>
      <c r="Y5" s="22">
        <v>95285.934999999998</v>
      </c>
      <c r="Z5" s="22">
        <v>102361.057</v>
      </c>
      <c r="AA5" s="195">
        <v>184392.079</v>
      </c>
      <c r="AB5" s="16" t="s">
        <v>4</v>
      </c>
      <c r="AC5" s="192">
        <f>B5/'Индекс потребительских цен'!X4</f>
        <v>34651.840152312318</v>
      </c>
      <c r="AD5" s="22">
        <f>C5/'Индекс потребительских цен'!Y4</f>
        <v>39348.113839860838</v>
      </c>
      <c r="AE5" s="22">
        <f>D5/'Индекс потребительских цен'!Z4</f>
        <v>37885.933805203611</v>
      </c>
      <c r="AF5" s="22">
        <f>E5/'Индекс потребительских цен'!AA4</f>
        <v>37998.583795824161</v>
      </c>
      <c r="AG5" s="22">
        <f>F5/'Индекс потребительских цен'!AB4</f>
        <v>38154.469408270415</v>
      </c>
      <c r="AH5" s="22">
        <f>G5/'Индекс потребительских цен'!AC4</f>
        <v>33008.061913868987</v>
      </c>
      <c r="AI5" s="22">
        <f>H5/'Индекс потребительских цен'!AD4</f>
        <v>31276.951903548819</v>
      </c>
      <c r="AJ5" s="22">
        <f>I5/'Индекс потребительских цен'!AE4</f>
        <v>34184.773889864933</v>
      </c>
      <c r="AK5" s="22">
        <f>J5/'Индекс потребительских цен'!AF4</f>
        <v>30688.161764297573</v>
      </c>
      <c r="AL5" s="22">
        <f>K5/'Индекс потребительских цен'!AG4</f>
        <v>37061.188547236445</v>
      </c>
      <c r="AM5" s="22">
        <f>L5/'Индекс потребительских цен'!AH4</f>
        <v>37443.941957888128</v>
      </c>
      <c r="AN5" s="22">
        <f>M5/'Индекс потребительских цен'!AI4</f>
        <v>37329.260674825404</v>
      </c>
      <c r="AO5" s="22">
        <f>N5/'Индекс потребительских цен'!AJ4</f>
        <v>59374.797467053031</v>
      </c>
      <c r="AP5" s="217">
        <f t="shared" si="0"/>
        <v>28686.635702755459</v>
      </c>
      <c r="AQ5" s="217">
        <f t="shared" si="1"/>
        <v>37569.698393850362</v>
      </c>
      <c r="AR5" s="217">
        <f t="shared" si="2"/>
        <v>37329.260674825404</v>
      </c>
      <c r="BA5" s="27"/>
      <c r="BB5" s="189">
        <f t="shared" si="3"/>
        <v>0.15344830307965918</v>
      </c>
      <c r="BC5" s="189">
        <f t="shared" si="4"/>
        <v>-2.2112642779027691E-2</v>
      </c>
      <c r="BD5" s="189">
        <f t="shared" si="5"/>
        <v>0.31889539758510188</v>
      </c>
      <c r="BE5" s="189">
        <f t="shared" si="6"/>
        <v>9.4559017043302607E-2</v>
      </c>
      <c r="BF5" s="189">
        <f t="shared" si="7"/>
        <v>-5.1230009775142915E-2</v>
      </c>
      <c r="BG5" s="189">
        <f t="shared" si="8"/>
        <v>0.10096676659593773</v>
      </c>
      <c r="BH5" s="189">
        <f t="shared" si="9"/>
        <v>-0.18680633906589117</v>
      </c>
      <c r="BI5" s="189">
        <f t="shared" si="10"/>
        <v>7.7911577485275663E-2</v>
      </c>
      <c r="BJ5" s="189">
        <f t="shared" si="11"/>
        <v>8.6999394490250959E-2</v>
      </c>
      <c r="BK5" s="189">
        <f t="shared" si="12"/>
        <v>0.19264254458293406</v>
      </c>
      <c r="BL5" s="189">
        <f t="shared" si="13"/>
        <v>0.12387938121877529</v>
      </c>
      <c r="BM5" s="189">
        <f t="shared" si="14"/>
        <v>0.10264161247063108</v>
      </c>
      <c r="BN5" s="193"/>
    </row>
    <row r="6" spans="1:66" ht="15.75" thickBot="1">
      <c r="A6" s="60" t="s">
        <v>5</v>
      </c>
      <c r="B6" s="142">
        <f>O6/'Численность населения'!B5*1000000</f>
        <v>53890.13950348887</v>
      </c>
      <c r="C6" s="22">
        <f>P6/'Численность населения'!C5*1000000</f>
        <v>66538.512179629499</v>
      </c>
      <c r="D6" s="22">
        <f>Q6/'Численность населения'!D5*1000000</f>
        <v>78223.447859277498</v>
      </c>
      <c r="E6" s="22">
        <f>R6/'Численность населения'!E5*1000000</f>
        <v>93139.041700362461</v>
      </c>
      <c r="F6" s="22">
        <f>S6/'Численность населения'!F5*1000000</f>
        <v>103118.77712652888</v>
      </c>
      <c r="G6" s="22">
        <f>T6/'Численность населения'!G5*1000000</f>
        <v>113475.30218941548</v>
      </c>
      <c r="H6" s="22">
        <f>U6/'Численность населения'!H5*1000000</f>
        <v>116084.28006166783</v>
      </c>
      <c r="I6" s="22">
        <f>V6/'Численность населения'!I5*1000000</f>
        <v>121499.92289860138</v>
      </c>
      <c r="J6" s="22">
        <f>W6/'Численность населения'!J5*1000000</f>
        <v>118751.47449689913</v>
      </c>
      <c r="K6" s="22">
        <f>X6/'Численность населения'!K5*1000000</f>
        <v>128446.3298356458</v>
      </c>
      <c r="L6" s="22">
        <f>Y6/'Численность населения'!L5*1000000</f>
        <v>111958.09160285558</v>
      </c>
      <c r="M6" s="22">
        <f>Z6/'Численность населения'!M5*1000000</f>
        <v>124098.62525433861</v>
      </c>
      <c r="N6" s="22">
        <f>AA6/'Численность населения'!N5*1000000</f>
        <v>150022.03928683681</v>
      </c>
      <c r="O6" s="194">
        <v>125825.5</v>
      </c>
      <c r="P6" s="22">
        <v>155244.86199999999</v>
      </c>
      <c r="Q6" s="22">
        <v>182334.32</v>
      </c>
      <c r="R6" s="22">
        <v>216983.04500000001</v>
      </c>
      <c r="S6" s="22">
        <v>240272.21599999999</v>
      </c>
      <c r="T6" s="22">
        <v>264659.80900000001</v>
      </c>
      <c r="U6" s="22">
        <v>270992.13500000001</v>
      </c>
      <c r="V6" s="22">
        <v>283652.26199999999</v>
      </c>
      <c r="W6" s="22">
        <v>276785.34299999999</v>
      </c>
      <c r="X6" s="22">
        <v>298767.83299999998</v>
      </c>
      <c r="Y6" s="22">
        <v>259172.45800000001</v>
      </c>
      <c r="Z6" s="22">
        <v>285010.239</v>
      </c>
      <c r="AA6" s="195">
        <v>344142.90700000001</v>
      </c>
      <c r="AB6" s="15" t="s">
        <v>5</v>
      </c>
      <c r="AC6" s="192">
        <f>B6/'Индекс потребительских цен'!X5</f>
        <v>53890.13950348887</v>
      </c>
      <c r="AD6" s="22">
        <f>C6/'Индекс потребительских цен'!Y5</f>
        <v>63905.601401872351</v>
      </c>
      <c r="AE6" s="22">
        <f>D6/'Индекс потребительских цен'!Z5</f>
        <v>70029.984492808915</v>
      </c>
      <c r="AF6" s="22">
        <f>E6/'Индекс потребительских цен'!AA5</f>
        <v>77870.054455763137</v>
      </c>
      <c r="AG6" s="22">
        <f>F6/'Индекс потребительских цен'!AB5</f>
        <v>77010.930241995753</v>
      </c>
      <c r="AH6" s="22">
        <f>G6/'Индекс потребительских цен'!AC5</f>
        <v>74606.362090497234</v>
      </c>
      <c r="AI6" s="22">
        <f>H6/'Индекс потребительских цен'!AD5</f>
        <v>72335.96923789788</v>
      </c>
      <c r="AJ6" s="22">
        <f>I6/'Индекс потребительских цен'!AE5</f>
        <v>74591.75970885338</v>
      </c>
      <c r="AK6" s="22">
        <f>J6/'Индекс потребительских цен'!AF5</f>
        <v>69678.314387697377</v>
      </c>
      <c r="AL6" s="22">
        <f>K6/'Индекс потребительских цен'!AG5</f>
        <v>73485.611495668607</v>
      </c>
      <c r="AM6" s="22">
        <f>L6/'Индекс потребительских цен'!AH5</f>
        <v>59901.339373217023</v>
      </c>
      <c r="AN6" s="22">
        <f>M6/'Индекс потребительских цен'!AI5</f>
        <v>60758.540120825222</v>
      </c>
      <c r="AO6" s="22">
        <f>N6/'Индекс потребительских цен'!AJ5</f>
        <v>65382.422080093223</v>
      </c>
      <c r="AP6" s="217">
        <f t="shared" si="0"/>
        <v>23979.914952274266</v>
      </c>
      <c r="AQ6" s="217">
        <f t="shared" si="1"/>
        <v>68726.694506975298</v>
      </c>
      <c r="AR6" s="217">
        <f t="shared" si="2"/>
        <v>70029.984492808915</v>
      </c>
      <c r="BA6" s="27"/>
      <c r="BB6" s="189">
        <f t="shared" si="3"/>
        <v>0.20070666929624603</v>
      </c>
      <c r="BC6" s="189">
        <f t="shared" si="4"/>
        <v>2.7735304117879833E-2</v>
      </c>
      <c r="BD6" s="189">
        <f t="shared" si="5"/>
        <v>7.8196403724393848E-2</v>
      </c>
      <c r="BE6" s="189">
        <f t="shared" si="6"/>
        <v>0.13764802582776814</v>
      </c>
      <c r="BF6" s="189">
        <f t="shared" si="7"/>
        <v>-2.7089958161213734E-2</v>
      </c>
      <c r="BG6" s="189">
        <f t="shared" si="8"/>
        <v>-5.4463420595018963E-3</v>
      </c>
      <c r="BH6" s="189">
        <f t="shared" si="9"/>
        <v>0.11799913622577973</v>
      </c>
      <c r="BI6" s="189">
        <f t="shared" si="10"/>
        <v>-5.5873827584960511E-2</v>
      </c>
      <c r="BJ6" s="189">
        <f t="shared" si="11"/>
        <v>0.23423928048179765</v>
      </c>
      <c r="BK6" s="189">
        <f t="shared" si="12"/>
        <v>6.7310084615799237E-2</v>
      </c>
      <c r="BL6" s="189">
        <f t="shared" si="13"/>
        <v>8.8256706477857882E-2</v>
      </c>
      <c r="BM6" s="189">
        <f t="shared" si="14"/>
        <v>0.80004792698129701</v>
      </c>
      <c r="BN6" s="193"/>
    </row>
    <row r="7" spans="1:66" ht="15.75" thickBot="1">
      <c r="A7" s="62" t="s">
        <v>6</v>
      </c>
      <c r="B7" s="142">
        <f>O7/'Численность населения'!B6*1000000</f>
        <v>28160.059514186785</v>
      </c>
      <c r="C7" s="22">
        <f>P7/'Численность населения'!C6*1000000</f>
        <v>30625.232481358918</v>
      </c>
      <c r="D7" s="22">
        <f>Q7/'Численность населения'!D6*1000000</f>
        <v>27352.832760025904</v>
      </c>
      <c r="E7" s="22">
        <f>R7/'Численность населения'!E6*1000000</f>
        <v>32443.881053032088</v>
      </c>
      <c r="F7" s="22">
        <f>S7/'Численность населения'!F6*1000000</f>
        <v>31802.735524316839</v>
      </c>
      <c r="G7" s="22">
        <f>T7/'Численность населения'!G6*1000000</f>
        <v>24882.10754286444</v>
      </c>
      <c r="H7" s="22">
        <f>U7/'Численность населения'!H6*1000000</f>
        <v>22685.703124391137</v>
      </c>
      <c r="I7" s="22">
        <f>V7/'Численность населения'!I6*1000000</f>
        <v>29752.343685592812</v>
      </c>
      <c r="J7" s="22">
        <f>W7/'Численность населения'!J6*1000000</f>
        <v>29086.048029894602</v>
      </c>
      <c r="K7" s="22">
        <f>X7/'Численность населения'!K6*1000000</f>
        <v>37394.925533924215</v>
      </c>
      <c r="L7" s="22">
        <f>Y7/'Численность населения'!L6*1000000</f>
        <v>44742.14732249955</v>
      </c>
      <c r="M7" s="22">
        <f>Z7/'Численность населения'!M6*1000000</f>
        <v>46100.228722960084</v>
      </c>
      <c r="N7" s="22">
        <f>AA7/'Численность населения'!N6*1000000</f>
        <v>67578.786168221457</v>
      </c>
      <c r="O7" s="194">
        <v>29960.839</v>
      </c>
      <c r="P7" s="22">
        <v>32373.136999999999</v>
      </c>
      <c r="Q7" s="22">
        <v>28761.530999999999</v>
      </c>
      <c r="R7" s="22">
        <v>33937.792000000001</v>
      </c>
      <c r="S7" s="22">
        <v>33075.481</v>
      </c>
      <c r="T7" s="22">
        <v>25712.523000000001</v>
      </c>
      <c r="U7" s="22">
        <v>23286.965</v>
      </c>
      <c r="V7" s="22">
        <v>30314.901000000002</v>
      </c>
      <c r="W7" s="22">
        <v>29359.834999999999</v>
      </c>
      <c r="X7" s="22">
        <v>37419.493999999999</v>
      </c>
      <c r="Y7" s="22">
        <v>44387.879000000001</v>
      </c>
      <c r="Z7" s="22">
        <v>45269.226000000002</v>
      </c>
      <c r="AA7" s="195">
        <v>62133.22</v>
      </c>
      <c r="AB7" s="16" t="s">
        <v>6</v>
      </c>
      <c r="AC7" s="192">
        <f>B7/'Индекс потребительских цен'!X6</f>
        <v>28160.059514186785</v>
      </c>
      <c r="AD7" s="22">
        <f>C7/'Индекс потребительских цен'!Y6</f>
        <v>28783.113234359884</v>
      </c>
      <c r="AE7" s="22">
        <f>D7/'Индекс потребительских цен'!Z6</f>
        <v>23996.592538495763</v>
      </c>
      <c r="AF7" s="22">
        <f>E7/'Индекс потребительских цен'!AA6</f>
        <v>26506.761350905304</v>
      </c>
      <c r="AG7" s="22">
        <f>F7/'Индекс потребительских цен'!AB6</f>
        <v>23149.450525369975</v>
      </c>
      <c r="AH7" s="22">
        <f>G7/'Индекс потребительских цен'!AC6</f>
        <v>15919.726936131858</v>
      </c>
      <c r="AI7" s="22">
        <f>H7/'Индекс потребительских цен'!AD6</f>
        <v>13690.297819688494</v>
      </c>
      <c r="AJ7" s="22">
        <f>I7/'Индекс потребительских цен'!AE6</f>
        <v>17442.055728005995</v>
      </c>
      <c r="AK7" s="22">
        <f>J7/'Индекс потребительских цен'!AF6</f>
        <v>16220.933816092591</v>
      </c>
      <c r="AL7" s="22">
        <f>K7/'Индекс потребительских цен'!AG6</f>
        <v>20276.804414447226</v>
      </c>
      <c r="AM7" s="22">
        <f>L7/'Индекс потребительских цен'!AH6</f>
        <v>22932.90361175836</v>
      </c>
      <c r="AN7" s="22">
        <f>M7/'Индекс потребительских цен'!AI6</f>
        <v>21492.630366858084</v>
      </c>
      <c r="AO7" s="22">
        <f>N7/'Индекс потребительских цен'!AJ6</f>
        <v>27948.426972036392</v>
      </c>
      <c r="AP7" s="217">
        <f t="shared" si="0"/>
        <v>15092.81541467139</v>
      </c>
      <c r="AQ7" s="217">
        <f t="shared" si="1"/>
        <v>22039.981294487436</v>
      </c>
      <c r="AR7" s="217">
        <f t="shared" si="2"/>
        <v>22932.90361175836</v>
      </c>
      <c r="BA7" s="27"/>
      <c r="BB7" s="189">
        <f t="shared" si="3"/>
        <v>0.23470662337628134</v>
      </c>
      <c r="BC7" s="189">
        <f t="shared" si="4"/>
        <v>0.17561161644406731</v>
      </c>
      <c r="BD7" s="189">
        <f t="shared" si="5"/>
        <v>0.19067931993892473</v>
      </c>
      <c r="BE7" s="189">
        <f t="shared" si="6"/>
        <v>0.10714878791937976</v>
      </c>
      <c r="BF7" s="189">
        <f t="shared" si="7"/>
        <v>0.10043297012898944</v>
      </c>
      <c r="BG7" s="189">
        <f t="shared" si="8"/>
        <v>2.2991592195959809E-2</v>
      </c>
      <c r="BH7" s="189">
        <f t="shared" si="9"/>
        <v>4.6652680570156146E-2</v>
      </c>
      <c r="BI7" s="189">
        <f t="shared" si="10"/>
        <v>-2.2620988854420765E-2</v>
      </c>
      <c r="BJ7" s="189">
        <f t="shared" si="11"/>
        <v>8.1639873355844772E-2</v>
      </c>
      <c r="BK7" s="189">
        <f t="shared" si="12"/>
        <v>-0.12836675250968888</v>
      </c>
      <c r="BL7" s="189">
        <f t="shared" si="13"/>
        <v>0.1084381975225932</v>
      </c>
      <c r="BM7" s="189">
        <f t="shared" si="14"/>
        <v>0.20889364390111886</v>
      </c>
      <c r="BN7" s="193"/>
    </row>
    <row r="8" spans="1:66" ht="15.75" thickBot="1">
      <c r="A8" s="62" t="s">
        <v>7</v>
      </c>
      <c r="B8" s="142">
        <f>O8/'Численность населения'!B7*1000000</f>
        <v>73599.253230681381</v>
      </c>
      <c r="C8" s="22">
        <f>P8/'Численность населения'!C7*1000000</f>
        <v>76685.878002597383</v>
      </c>
      <c r="D8" s="22">
        <f>Q8/'Численность населения'!D7*1000000</f>
        <v>95311.582896930893</v>
      </c>
      <c r="E8" s="22">
        <f>R8/'Численность населения'!E7*1000000</f>
        <v>97589.451428514585</v>
      </c>
      <c r="F8" s="22">
        <f>S8/'Численность населения'!F7*1000000</f>
        <v>99041.537843109036</v>
      </c>
      <c r="G8" s="22">
        <f>T8/'Численность населения'!G7*1000000</f>
        <v>91777.396748336105</v>
      </c>
      <c r="H8" s="22">
        <f>U8/'Численность населения'!H7*1000000</f>
        <v>83429.187360633732</v>
      </c>
      <c r="I8" s="22">
        <f>V8/'Численность населения'!I7*1000000</f>
        <v>87856.414729963493</v>
      </c>
      <c r="J8" s="22">
        <f>W8/'Численность населения'!J7*1000000</f>
        <v>90167.243126019035</v>
      </c>
      <c r="K8" s="22">
        <f>X8/'Численность населения'!K7*1000000</f>
        <v>109502.92849346605</v>
      </c>
      <c r="L8" s="22">
        <f>Y8/'Численность населения'!L7*1000000</f>
        <v>111964.68974632079</v>
      </c>
      <c r="M8" s="22">
        <f>Z8/'Численность населения'!M7*1000000</f>
        <v>131681.79145744612</v>
      </c>
      <c r="N8" s="22">
        <f>AA8/'Численность населения'!N7*1000000</f>
        <v>134096.81517611537</v>
      </c>
      <c r="O8" s="194">
        <v>74489.289000000004</v>
      </c>
      <c r="P8" s="22">
        <v>77353.812000000005</v>
      </c>
      <c r="Q8" s="22">
        <v>95969.9</v>
      </c>
      <c r="R8" s="22">
        <v>98083.741999999998</v>
      </c>
      <c r="S8" s="22">
        <v>99785.835000000006</v>
      </c>
      <c r="T8" s="22">
        <v>92707.01</v>
      </c>
      <c r="U8" s="22">
        <v>84444.604000000007</v>
      </c>
      <c r="V8" s="22">
        <v>89030.44</v>
      </c>
      <c r="W8" s="22">
        <v>91138.164000000004</v>
      </c>
      <c r="X8" s="22">
        <v>110157.537</v>
      </c>
      <c r="Y8" s="22">
        <v>112163.651</v>
      </c>
      <c r="Z8" s="22">
        <v>132591.976</v>
      </c>
      <c r="AA8" s="195">
        <v>143758.89300000001</v>
      </c>
      <c r="AB8" s="16" t="s">
        <v>7</v>
      </c>
      <c r="AC8" s="192">
        <f>B8/'Индекс потребительских цен'!X7</f>
        <v>73599.253230681381</v>
      </c>
      <c r="AD8" s="22">
        <f>C8/'Индекс потребительских цен'!Y7</f>
        <v>71803.256556739114</v>
      </c>
      <c r="AE8" s="22">
        <f>D8/'Индекс потребительских цен'!Z7</f>
        <v>82931.934900974855</v>
      </c>
      <c r="AF8" s="22">
        <f>E8/'Индекс потребительских цен'!AA7</f>
        <v>78916.30112963781</v>
      </c>
      <c r="AG8" s="22">
        <f>F8/'Индекс потребительских цен'!AB7</f>
        <v>70763.862525235003</v>
      </c>
      <c r="AH8" s="22">
        <f>G8/'Индекс потребительских цен'!AC7</f>
        <v>57249.633537257141</v>
      </c>
      <c r="AI8" s="22">
        <f>H8/'Индекс потребительских цен'!AD7</f>
        <v>49249.66516045131</v>
      </c>
      <c r="AJ8" s="22">
        <f>I8/'Индекс потребительских цен'!AE7</f>
        <v>50177.179382964459</v>
      </c>
      <c r="AK8" s="22">
        <f>J8/'Индекс потребительских цен'!AF7</f>
        <v>49222.859973213373</v>
      </c>
      <c r="AL8" s="22">
        <f>K8/'Индекс потребительских цен'!AG7</f>
        <v>58229.428327875547</v>
      </c>
      <c r="AM8" s="22">
        <f>L8/'Индекс потребительских цен'!AH7</f>
        <v>56317.156534225542</v>
      </c>
      <c r="AN8" s="22">
        <f>M8/'Индекс потребительских цен'!AI7</f>
        <v>60843.898660374405</v>
      </c>
      <c r="AO8" s="22">
        <f>N8/'Индекс потребительских цен'!AJ7</f>
        <v>53589.142332815507</v>
      </c>
      <c r="AP8" s="217">
        <f t="shared" si="0"/>
        <v>33709.074927761481</v>
      </c>
      <c r="AQ8" s="217">
        <f t="shared" si="1"/>
        <v>62530.274788649665</v>
      </c>
      <c r="AR8" s="217">
        <f t="shared" si="2"/>
        <v>58229.428327875547</v>
      </c>
      <c r="BA8" s="27"/>
      <c r="BB8" s="189">
        <f t="shared" si="3"/>
        <v>8.7541468651023413E-2</v>
      </c>
      <c r="BC8" s="189">
        <f t="shared" si="4"/>
        <v>-0.10685305730576478</v>
      </c>
      <c r="BD8" s="189">
        <f t="shared" si="5"/>
        <v>0.18612508392353311</v>
      </c>
      <c r="BE8" s="189">
        <f t="shared" si="6"/>
        <v>-1.9761677946829037E-2</v>
      </c>
      <c r="BF8" s="189">
        <f t="shared" si="7"/>
        <v>-0.21761109122706712</v>
      </c>
      <c r="BG8" s="189">
        <f t="shared" si="8"/>
        <v>-8.8272442946786378E-2</v>
      </c>
      <c r="BH8" s="189">
        <f t="shared" si="9"/>
        <v>0.31150194122058261</v>
      </c>
      <c r="BI8" s="189">
        <f t="shared" si="10"/>
        <v>-2.2394728386417984E-2</v>
      </c>
      <c r="BJ8" s="189">
        <f t="shared" si="11"/>
        <v>0.28566539859556572</v>
      </c>
      <c r="BK8" s="189">
        <f t="shared" si="12"/>
        <v>0.19647643854538566</v>
      </c>
      <c r="BL8" s="189">
        <f t="shared" si="13"/>
        <v>3.0353514118836022E-2</v>
      </c>
      <c r="BM8" s="189">
        <f t="shared" si="14"/>
        <v>0.46590999741751915</v>
      </c>
      <c r="BN8" s="193"/>
    </row>
    <row r="9" spans="1:66" ht="15.75" thickBot="1">
      <c r="A9" s="62" t="s">
        <v>8</v>
      </c>
      <c r="B9" s="142">
        <f>O9/'Численность населения'!B8*1000000</f>
        <v>22549.198479836934</v>
      </c>
      <c r="C9" s="22">
        <f>P9/'Численность населения'!C8*1000000</f>
        <v>26574.54395417406</v>
      </c>
      <c r="D9" s="22">
        <f>Q9/'Численность населения'!D8*1000000</f>
        <v>32058.76874430212</v>
      </c>
      <c r="E9" s="22">
        <f>R9/'Численность населения'!E8*1000000</f>
        <v>33853.327088848579</v>
      </c>
      <c r="F9" s="22">
        <f>S9/'Численность населения'!F8*1000000</f>
        <v>41977.579727459575</v>
      </c>
      <c r="G9" s="22">
        <f>T9/'Численность населения'!G8*1000000</f>
        <v>41880.668382037613</v>
      </c>
      <c r="H9" s="22">
        <f>U9/'Численность населения'!H8*1000000</f>
        <v>40673.192224116814</v>
      </c>
      <c r="I9" s="22">
        <f>V9/'Численность населения'!I8*1000000</f>
        <v>33510.316845789326</v>
      </c>
      <c r="J9" s="22">
        <f>W9/'Численность населения'!J8*1000000</f>
        <v>34848.694978572414</v>
      </c>
      <c r="K9" s="22">
        <f>X9/'Численность населения'!K8*1000000</f>
        <v>40938.085231967896</v>
      </c>
      <c r="L9" s="22">
        <f>Y9/'Численность населения'!L8*1000000</f>
        <v>44874.299218738859</v>
      </c>
      <c r="M9" s="22">
        <f>Z9/'Численность населения'!M8*1000000</f>
        <v>72147.227261010659</v>
      </c>
      <c r="N9" s="22">
        <f>AA9/'Численность населения'!N8*1000000</f>
        <v>65977.272687743389</v>
      </c>
      <c r="O9" s="194">
        <v>15100.409</v>
      </c>
      <c r="P9" s="22">
        <v>17647.57</v>
      </c>
      <c r="Q9" s="22">
        <v>21169.494999999999</v>
      </c>
      <c r="R9" s="22">
        <v>22263.539000000001</v>
      </c>
      <c r="S9" s="22">
        <v>27511.644</v>
      </c>
      <c r="T9" s="22">
        <v>27344.725999999999</v>
      </c>
      <c r="U9" s="22">
        <v>26429.602999999999</v>
      </c>
      <c r="V9" s="22">
        <v>21638.952000000001</v>
      </c>
      <c r="W9" s="22">
        <v>22313.48</v>
      </c>
      <c r="X9" s="22">
        <v>26008.989000000001</v>
      </c>
      <c r="Y9" s="22">
        <v>28311.33</v>
      </c>
      <c r="Z9" s="22">
        <v>45063.086000000003</v>
      </c>
      <c r="AA9" s="195">
        <v>37933.434999999998</v>
      </c>
      <c r="AB9" s="16" t="s">
        <v>8</v>
      </c>
      <c r="AC9" s="192">
        <f>B9/'Индекс потребительских цен'!X8</f>
        <v>22549.198479836934</v>
      </c>
      <c r="AD9" s="22">
        <f>C9/'Индекс потребительских цен'!Y8</f>
        <v>25148.617350406039</v>
      </c>
      <c r="AE9" s="22">
        <f>D9/'Индекс потребительских цен'!Z8</f>
        <v>28235.059774184054</v>
      </c>
      <c r="AF9" s="22">
        <f>E9/'Индекс потребительских цен'!AA8</f>
        <v>27753.493258408223</v>
      </c>
      <c r="AG9" s="22">
        <f>F9/'Индекс потребительских цен'!AB8</f>
        <v>31017.47105320988</v>
      </c>
      <c r="AH9" s="22">
        <f>G9/'Индекс потребительских цен'!AC8</f>
        <v>27412.40385509991</v>
      </c>
      <c r="AI9" s="22">
        <f>H9/'Индекс потребительских цен'!AD8</f>
        <v>25096.217268310833</v>
      </c>
      <c r="AJ9" s="22">
        <f>I9/'Индекс потребительских цен'!AE8</f>
        <v>20249.311642361838</v>
      </c>
      <c r="AK9" s="22">
        <f>J9/'Индекс потребительских цен'!AF8</f>
        <v>20139.685055436912</v>
      </c>
      <c r="AL9" s="22">
        <f>K9/'Индекс потребительских цен'!AG8</f>
        <v>22805.91166289715</v>
      </c>
      <c r="AM9" s="22">
        <f>L9/'Индекс потребительских цен'!AH8</f>
        <v>23758.51510244247</v>
      </c>
      <c r="AN9" s="22">
        <f>M9/'Индекс потребительских цен'!AI8</f>
        <v>35208.826495939487</v>
      </c>
      <c r="AO9" s="22">
        <f>N9/'Индекс потребительских цен'!AJ8</f>
        <v>28076.216332808512</v>
      </c>
      <c r="AP9" s="217">
        <f t="shared" si="0"/>
        <v>15069.141440502575</v>
      </c>
      <c r="AQ9" s="217">
        <f t="shared" si="1"/>
        <v>25957.763640872479</v>
      </c>
      <c r="AR9" s="217">
        <f t="shared" si="2"/>
        <v>25148.617350406039</v>
      </c>
      <c r="BA9" s="27"/>
      <c r="BB9" s="189">
        <f t="shared" si="3"/>
        <v>4.1938262094068035E-2</v>
      </c>
      <c r="BC9" s="189">
        <f t="shared" si="4"/>
        <v>0.2428831145899204</v>
      </c>
      <c r="BD9" s="189">
        <f t="shared" si="5"/>
        <v>2.3899178487539752E-2</v>
      </c>
      <c r="BE9" s="189">
        <f t="shared" si="6"/>
        <v>1.4879542751176533E-2</v>
      </c>
      <c r="BF9" s="189">
        <f t="shared" si="7"/>
        <v>-7.3344389162050438E-2</v>
      </c>
      <c r="BG9" s="189">
        <f t="shared" si="8"/>
        <v>-9.0961496876993508E-2</v>
      </c>
      <c r="BH9" s="189">
        <f t="shared" si="9"/>
        <v>5.3065689711113695E-2</v>
      </c>
      <c r="BI9" s="189">
        <f t="shared" si="10"/>
        <v>2.6302329808906233E-2</v>
      </c>
      <c r="BJ9" s="189">
        <f t="shared" si="11"/>
        <v>0.21444245933551698</v>
      </c>
      <c r="BK9" s="189">
        <f t="shared" si="12"/>
        <v>2.2481236682191819E-2</v>
      </c>
      <c r="BL9" s="189">
        <f t="shared" si="13"/>
        <v>0.17610107039816314</v>
      </c>
      <c r="BM9" s="189">
        <f t="shared" si="14"/>
        <v>1.8339845562092671E-2</v>
      </c>
      <c r="BN9" s="193"/>
    </row>
    <row r="10" spans="1:66" ht="15.75" thickBot="1">
      <c r="A10" s="60" t="s">
        <v>9</v>
      </c>
      <c r="B10" s="142">
        <f>O10/'Численность населения'!B9*1000000</f>
        <v>40778.757147318589</v>
      </c>
      <c r="C10" s="22">
        <f>P10/'Численность населения'!C9*1000000</f>
        <v>52082.841389990252</v>
      </c>
      <c r="D10" s="22">
        <f>Q10/'Численность населения'!D9*1000000</f>
        <v>59477.403847870242</v>
      </c>
      <c r="E10" s="22">
        <f>R10/'Численность населения'!E9*1000000</f>
        <v>63932.10995729563</v>
      </c>
      <c r="F10" s="22">
        <f>S10/'Численность населения'!F9*1000000</f>
        <v>65908.362675032884</v>
      </c>
      <c r="G10" s="22">
        <f>T10/'Численность населения'!G9*1000000</f>
        <v>65920.074944265565</v>
      </c>
      <c r="H10" s="22">
        <f>U10/'Численность населения'!H9*1000000</f>
        <v>83515.115171705358</v>
      </c>
      <c r="I10" s="22">
        <f>V10/'Численность населения'!I9*1000000</f>
        <v>90160.211426503374</v>
      </c>
      <c r="J10" s="22">
        <f>W10/'Численность населения'!J9*1000000</f>
        <v>108658.98145956537</v>
      </c>
      <c r="K10" s="22">
        <f>X10/'Численность населения'!K9*1000000</f>
        <v>129050.9170311997</v>
      </c>
      <c r="L10" s="22">
        <f>Y10/'Численность населения'!L9*1000000</f>
        <v>124419.96440802439</v>
      </c>
      <c r="M10" s="22">
        <f>Z10/'Численность населения'!M9*1000000</f>
        <v>177782.93010506075</v>
      </c>
      <c r="N10" s="22">
        <f>AA10/'Численность населения'!N9*1000000</f>
        <v>189396.26829909548</v>
      </c>
      <c r="O10" s="194">
        <v>46093.004000000001</v>
      </c>
      <c r="P10" s="22">
        <v>58520.540999999997</v>
      </c>
      <c r="Q10" s="22">
        <v>66639.197</v>
      </c>
      <c r="R10" s="22">
        <v>71545.721000000005</v>
      </c>
      <c r="S10" s="22">
        <v>73695.237999999998</v>
      </c>
      <c r="T10" s="22">
        <v>73744.656000000003</v>
      </c>
      <c r="U10" s="22">
        <v>93658.527000000002</v>
      </c>
      <c r="V10" s="22">
        <v>100895.137</v>
      </c>
      <c r="W10" s="22">
        <v>120735.232</v>
      </c>
      <c r="X10" s="22">
        <v>142668.886</v>
      </c>
      <c r="Y10" s="22">
        <v>136892.81700000001</v>
      </c>
      <c r="Z10" s="22">
        <v>193789.79399999999</v>
      </c>
      <c r="AA10" s="195">
        <v>203145.30100000001</v>
      </c>
      <c r="AB10" s="15" t="s">
        <v>9</v>
      </c>
      <c r="AC10" s="192">
        <f>B10/'Индекс потребительских цен'!X9</f>
        <v>40778.757147318589</v>
      </c>
      <c r="AD10" s="22">
        <f>C10/'Индекс потребительских цен'!Y9</f>
        <v>49353.587974974187</v>
      </c>
      <c r="AE10" s="22">
        <f>D10/'Индекс потребительских цен'!Z9</f>
        <v>53275.98013417</v>
      </c>
      <c r="AF10" s="22">
        <f>E10/'Индекс потребительских цен'!AA9</f>
        <v>54085.960896519377</v>
      </c>
      <c r="AG10" s="22">
        <f>F10/'Индекс потребительских цен'!AB9</f>
        <v>50259.466397239812</v>
      </c>
      <c r="AH10" s="22">
        <f>G10/'Индекс потребительских цен'!AC9</f>
        <v>44129.9251810602</v>
      </c>
      <c r="AI10" s="22">
        <f>H10/'Индекс потребительских цен'!AD9</f>
        <v>52838.912261431396</v>
      </c>
      <c r="AJ10" s="22">
        <f>I10/'Индекс потребительских цен'!AE9</f>
        <v>55864.437419800248</v>
      </c>
      <c r="AK10" s="22">
        <f>J10/'Индекс потребительских цен'!AF9</f>
        <v>63677.778752602055</v>
      </c>
      <c r="AL10" s="22">
        <f>K10/'Индекс потребительских цен'!AG9</f>
        <v>73261.776167103366</v>
      </c>
      <c r="AM10" s="22">
        <f>L10/'Индекс потребительских цен'!AH9</f>
        <v>66779.615933577457</v>
      </c>
      <c r="AN10" s="22">
        <f>M10/'Индекс потребительских цен'!AI9</f>
        <v>86904.359639901741</v>
      </c>
      <c r="AO10" s="22">
        <f>N10/'Индекс потребительских цен'!AJ9</f>
        <v>81734.991421794257</v>
      </c>
      <c r="AP10" s="217">
        <f t="shared" si="0"/>
        <v>46125.602492583152</v>
      </c>
      <c r="AQ10" s="217">
        <f t="shared" si="1"/>
        <v>59457.349948268668</v>
      </c>
      <c r="AR10" s="217">
        <f t="shared" si="2"/>
        <v>54085.960896519377</v>
      </c>
      <c r="BA10" s="27"/>
      <c r="BB10" s="189">
        <f t="shared" si="3"/>
        <v>0.17851390495926123</v>
      </c>
      <c r="BC10" s="189">
        <f t="shared" si="4"/>
        <v>0.20637136048638216</v>
      </c>
      <c r="BD10" s="189">
        <f t="shared" si="5"/>
        <v>5.5977144938400336E-2</v>
      </c>
      <c r="BE10" s="189">
        <f t="shared" si="6"/>
        <v>0.2399838756553756</v>
      </c>
      <c r="BF10" s="189">
        <f t="shared" si="7"/>
        <v>-2.3086453781080429E-3</v>
      </c>
      <c r="BG10" s="189">
        <f t="shared" si="8"/>
        <v>-2.883134879572935E-2</v>
      </c>
      <c r="BH10" s="189">
        <f t="shared" si="9"/>
        <v>-0.17610802070461351</v>
      </c>
      <c r="BI10" s="189">
        <f t="shared" si="10"/>
        <v>3.9939286129168972E-2</v>
      </c>
      <c r="BJ10" s="189">
        <f t="shared" si="11"/>
        <v>0.17473797102415722</v>
      </c>
      <c r="BK10" s="189">
        <f t="shared" si="12"/>
        <v>9.6150417501628338E-2</v>
      </c>
      <c r="BL10" s="189">
        <f t="shared" si="13"/>
        <v>0.60776276213987135</v>
      </c>
      <c r="BM10" s="189">
        <f t="shared" si="14"/>
        <v>-8.5518942411271226E-2</v>
      </c>
      <c r="BN10" s="193"/>
    </row>
    <row r="11" spans="1:66" ht="15.75" thickBot="1">
      <c r="A11" s="60" t="s">
        <v>10</v>
      </c>
      <c r="B11" s="142">
        <f>O11/'Численность населения'!B10*1000000</f>
        <v>86501.861581437479</v>
      </c>
      <c r="C11" s="22">
        <f>P11/'Численность населения'!C10*1000000</f>
        <v>96264.849170766422</v>
      </c>
      <c r="D11" s="22">
        <f>Q11/'Численность населения'!D10*1000000</f>
        <v>80172.7723729141</v>
      </c>
      <c r="E11" s="22">
        <f>R11/'Численность населения'!E10*1000000</f>
        <v>87070.657533562262</v>
      </c>
      <c r="F11" s="22">
        <f>S11/'Численность населения'!F10*1000000</f>
        <v>91112.940581568531</v>
      </c>
      <c r="G11" s="22">
        <f>T11/'Численность населения'!G10*1000000</f>
        <v>100376.50726590543</v>
      </c>
      <c r="H11" s="22">
        <f>U11/'Численность населения'!H10*1000000</f>
        <v>110617.2180767837</v>
      </c>
      <c r="I11" s="22">
        <f>V11/'Численность населения'!I10*1000000</f>
        <v>123487.46066418027</v>
      </c>
      <c r="J11" s="22">
        <f>W11/'Численность населения'!J10*1000000</f>
        <v>112048.36817136512</v>
      </c>
      <c r="K11" s="22">
        <f>X11/'Численность населения'!K10*1000000</f>
        <v>135795.52300379344</v>
      </c>
      <c r="L11" s="22">
        <f>Y11/'Численность населения'!L10*1000000</f>
        <v>151531.93559255661</v>
      </c>
      <c r="M11" s="22">
        <f>Z11/'Численность населения'!M10*1000000</f>
        <v>160044.81968640492</v>
      </c>
      <c r="N11" s="22">
        <f>AA11/'Численность населения'!N10*1000000</f>
        <v>146793.59336938109</v>
      </c>
      <c r="O11" s="194">
        <v>101599.81</v>
      </c>
      <c r="P11" s="22">
        <v>112530.817</v>
      </c>
      <c r="Q11" s="22">
        <v>93327.12</v>
      </c>
      <c r="R11" s="22">
        <v>101093.474</v>
      </c>
      <c r="S11" s="22">
        <v>105587.689</v>
      </c>
      <c r="T11" s="22">
        <v>116133.511</v>
      </c>
      <c r="U11" s="22">
        <v>127890.871</v>
      </c>
      <c r="V11" s="22">
        <v>142407.098</v>
      </c>
      <c r="W11" s="22">
        <v>128532.7</v>
      </c>
      <c r="X11" s="22">
        <v>155038.15599999999</v>
      </c>
      <c r="Y11" s="22">
        <v>171804.18100000001</v>
      </c>
      <c r="Z11" s="22">
        <v>179400</v>
      </c>
      <c r="AA11" s="195">
        <v>166200</v>
      </c>
      <c r="AB11" s="15" t="s">
        <v>10</v>
      </c>
      <c r="AC11" s="192">
        <f>B11/'Индекс потребительских цен'!X10</f>
        <v>86501.861581437479</v>
      </c>
      <c r="AD11" s="22">
        <f>C11/'Индекс потребительских цен'!Y10</f>
        <v>91917.167163913313</v>
      </c>
      <c r="AE11" s="22">
        <f>D11/'Индекс потребительских цен'!Z10</f>
        <v>71812.25982233067</v>
      </c>
      <c r="AF11" s="22">
        <f>E11/'Индекс потребительских цен'!AA10</f>
        <v>73403.129667689267</v>
      </c>
      <c r="AG11" s="22">
        <f>F11/'Индекс потребительских цен'!AB10</f>
        <v>68642.442694490586</v>
      </c>
      <c r="AH11" s="22">
        <f>G11/'Индекс потребительских цен'!AC10</f>
        <v>67464.899402165436</v>
      </c>
      <c r="AI11" s="22">
        <f>H11/'Индекс потребительских цен'!AD10</f>
        <v>71051.09878178894</v>
      </c>
      <c r="AJ11" s="22">
        <f>I11/'Индекс потребительских цен'!AE10</f>
        <v>77549.715184161687</v>
      </c>
      <c r="AK11" s="22">
        <f>J11/'Индекс потребительских цен'!AF10</f>
        <v>66856.059941973333</v>
      </c>
      <c r="AL11" s="22">
        <f>K11/'Индекс потребительских цен'!AG10</f>
        <v>78757.104148512139</v>
      </c>
      <c r="AM11" s="22">
        <f>L11/'Индекс потребительских цен'!AH10</f>
        <v>82799.816512059115</v>
      </c>
      <c r="AN11" s="22">
        <f>M11/'Индекс потребительских цен'!AI10</f>
        <v>80157.11441093772</v>
      </c>
      <c r="AO11" s="22">
        <f>N11/'Индекс потребительских цен'!AJ10</f>
        <v>65085.29401754454</v>
      </c>
      <c r="AP11" s="217">
        <f t="shared" si="0"/>
        <v>26831.873146368773</v>
      </c>
      <c r="AQ11" s="217">
        <f t="shared" si="1"/>
        <v>75538.304871461849</v>
      </c>
      <c r="AR11" s="217">
        <f t="shared" si="2"/>
        <v>73403.129667689267</v>
      </c>
      <c r="BA11" s="27"/>
      <c r="BB11" s="189">
        <f t="shared" si="3"/>
        <v>0.27720521745756455</v>
      </c>
      <c r="BC11" s="189">
        <f t="shared" si="4"/>
        <v>0.14197694020781948</v>
      </c>
      <c r="BD11" s="189">
        <f t="shared" si="5"/>
        <v>7.4897453843471684E-2</v>
      </c>
      <c r="BE11" s="189">
        <f t="shared" si="6"/>
        <v>3.0911739328755461E-2</v>
      </c>
      <c r="BF11" s="189">
        <f t="shared" si="7"/>
        <v>1.7770535873307125E-4</v>
      </c>
      <c r="BG11" s="189">
        <f t="shared" si="8"/>
        <v>0.26691474853928998</v>
      </c>
      <c r="BH11" s="189">
        <f t="shared" si="9"/>
        <v>7.9567587749066027E-2</v>
      </c>
      <c r="BI11" s="189">
        <f t="shared" si="10"/>
        <v>0.20517664877196728</v>
      </c>
      <c r="BJ11" s="189">
        <f t="shared" si="11"/>
        <v>0.18766912129783453</v>
      </c>
      <c r="BK11" s="189">
        <f t="shared" si="12"/>
        <v>-3.5884693652008082E-2</v>
      </c>
      <c r="BL11" s="189">
        <f t="shared" si="13"/>
        <v>0.42889391546550493</v>
      </c>
      <c r="BM11" s="189">
        <f t="shared" si="14"/>
        <v>6.5323134156759721E-2</v>
      </c>
      <c r="BN11" s="193"/>
    </row>
    <row r="12" spans="1:66" ht="15.75" thickBot="1">
      <c r="A12" s="62" t="s">
        <v>11</v>
      </c>
      <c r="B12" s="142">
        <f>O12/'Численность населения'!B11*1000000</f>
        <v>55806.429560277822</v>
      </c>
      <c r="C12" s="22">
        <f>P12/'Численность населения'!C11*1000000</f>
        <v>65048.2536673629</v>
      </c>
      <c r="D12" s="22">
        <f>Q12/'Численность населения'!D11*1000000</f>
        <v>73822.285639771784</v>
      </c>
      <c r="E12" s="22">
        <f>R12/'Численность населения'!E11*1000000</f>
        <v>82873.685983010233</v>
      </c>
      <c r="F12" s="22">
        <f>S12/'Численность населения'!F11*1000000</f>
        <v>89779.951085606604</v>
      </c>
      <c r="G12" s="22">
        <f>T12/'Численность населения'!G11*1000000</f>
        <v>85763.583119228308</v>
      </c>
      <c r="H12" s="22">
        <f>U12/'Численность населения'!H11*1000000</f>
        <v>84272.312197244959</v>
      </c>
      <c r="I12" s="22">
        <f>V12/'Численность населения'!I11*1000000</f>
        <v>93779.771276653468</v>
      </c>
      <c r="J12" s="22">
        <f>W12/'Численность населения'!J11*1000000</f>
        <v>125196.59628609673</v>
      </c>
      <c r="K12" s="22">
        <f>X12/'Численность населения'!K11*1000000</f>
        <v>142667.78047298617</v>
      </c>
      <c r="L12" s="22">
        <f>Y12/'Численность населения'!L11*1000000</f>
        <v>139963.21250192053</v>
      </c>
      <c r="M12" s="22">
        <f>Z12/'Численность населения'!M11*1000000</f>
        <v>152816.79904914118</v>
      </c>
      <c r="N12" s="22">
        <f>AA12/'Численность населения'!N11*1000000</f>
        <v>160618.10417560601</v>
      </c>
      <c r="O12" s="194">
        <v>394284.2</v>
      </c>
      <c r="P12" s="22">
        <v>449665.63299999997</v>
      </c>
      <c r="Q12" s="22">
        <v>516871.679</v>
      </c>
      <c r="R12" s="22">
        <v>587645.04200000002</v>
      </c>
      <c r="S12" s="22">
        <v>644830.49300000002</v>
      </c>
      <c r="T12" s="22">
        <v>623917.80299999996</v>
      </c>
      <c r="U12" s="22">
        <v>621176.10100000002</v>
      </c>
      <c r="V12" s="22">
        <v>699918.47699999996</v>
      </c>
      <c r="W12" s="22">
        <v>945424.1</v>
      </c>
      <c r="X12" s="22">
        <v>1090731.5619999999</v>
      </c>
      <c r="Y12" s="22">
        <v>1077672.088</v>
      </c>
      <c r="Z12" s="22">
        <v>1182601.5290000001</v>
      </c>
      <c r="AA12" s="195">
        <v>1376014.656</v>
      </c>
      <c r="AB12" s="16" t="s">
        <v>11</v>
      </c>
      <c r="AC12" s="192">
        <f>B12/'Индекс потребительских цен'!X11</f>
        <v>55806.429560277822</v>
      </c>
      <c r="AD12" s="22">
        <f>C12/'Индекс потребительских цен'!Y11</f>
        <v>61459.045415119901</v>
      </c>
      <c r="AE12" s="22">
        <f>D12/'Индекс потребительских цен'!Z11</f>
        <v>66056.394665711108</v>
      </c>
      <c r="AF12" s="22">
        <f>E12/'Индекс потребительских цен'!AA11</f>
        <v>69065.487442660669</v>
      </c>
      <c r="AG12" s="22">
        <f>F12/'Индекс потребительских цен'!AB11</f>
        <v>66685.426535083781</v>
      </c>
      <c r="AH12" s="22">
        <f>G12/'Индекс потребительских цен'!AC11</f>
        <v>55947.837726697027</v>
      </c>
      <c r="AI12" s="22">
        <f>H12/'Индекс потребительских цен'!AD11</f>
        <v>51750.925126485876</v>
      </c>
      <c r="AJ12" s="22">
        <f>I12/'Индекс потребительских цен'!AE11</f>
        <v>55803.659468955178</v>
      </c>
      <c r="AK12" s="22">
        <f>J12/'Индекс потребительских цен'!AF11</f>
        <v>70748.56922324661</v>
      </c>
      <c r="AL12" s="22">
        <f>K12/'Индекс потребительских цен'!AG11</f>
        <v>78570.832854727996</v>
      </c>
      <c r="AM12" s="22">
        <f>L12/'Индекс потребительских цен'!AH11</f>
        <v>73621.162745335081</v>
      </c>
      <c r="AN12" s="22">
        <f>M12/'Индекс потребительских цен'!AI11</f>
        <v>73234.508361834058</v>
      </c>
      <c r="AO12" s="22">
        <f>N12/'Индекс потребительских цен'!AJ11</f>
        <v>67455.204298231794</v>
      </c>
      <c r="AP12" s="217">
        <f t="shared" si="0"/>
        <v>26819.90772824212</v>
      </c>
      <c r="AQ12" s="217">
        <f t="shared" si="1"/>
        <v>65092.729494182073</v>
      </c>
      <c r="AR12" s="217">
        <f t="shared" si="2"/>
        <v>66685.426535083781</v>
      </c>
      <c r="BA12" s="27"/>
      <c r="BB12" s="189">
        <f t="shared" si="3"/>
        <v>0.11286447957120016</v>
      </c>
      <c r="BC12" s="189">
        <f t="shared" si="4"/>
        <v>-0.16716461861698051</v>
      </c>
      <c r="BD12" s="189">
        <f t="shared" si="5"/>
        <v>8.6037752674479995E-2</v>
      </c>
      <c r="BE12" s="189">
        <f t="shared" si="6"/>
        <v>4.6425318959468331E-2</v>
      </c>
      <c r="BF12" s="189">
        <f t="shared" si="7"/>
        <v>0.10167125136350652</v>
      </c>
      <c r="BG12" s="189">
        <f t="shared" si="8"/>
        <v>0.10202298416052469</v>
      </c>
      <c r="BH12" s="189">
        <f t="shared" si="9"/>
        <v>0.11634936053501943</v>
      </c>
      <c r="BI12" s="189">
        <f t="shared" si="10"/>
        <v>-9.263363608976749E-2</v>
      </c>
      <c r="BJ12" s="189">
        <f t="shared" si="11"/>
        <v>0.21193664146995683</v>
      </c>
      <c r="BK12" s="189">
        <f t="shared" si="12"/>
        <v>0.11588314725459381</v>
      </c>
      <c r="BL12" s="189">
        <f t="shared" si="13"/>
        <v>5.6178811816526952E-2</v>
      </c>
      <c r="BM12" s="189">
        <f t="shared" si="14"/>
        <v>-8.2796971142137243E-2</v>
      </c>
      <c r="BN12" s="193"/>
    </row>
    <row r="13" spans="1:66" ht="15.75" thickBot="1">
      <c r="A13" s="62" t="s">
        <v>12</v>
      </c>
      <c r="B13" s="142">
        <f>O13/'Численность населения'!B12*1000000</f>
        <v>27174.77779692108</v>
      </c>
      <c r="C13" s="22">
        <f>P13/'Численность населения'!C12*1000000</f>
        <v>43490.894609266601</v>
      </c>
      <c r="D13" s="22">
        <f>Q13/'Численность населения'!D12*1000000</f>
        <v>51928.40307596272</v>
      </c>
      <c r="E13" s="22">
        <f>R13/'Численность населения'!E12*1000000</f>
        <v>56592.991090720432</v>
      </c>
      <c r="F13" s="22">
        <f>S13/'Численность населения'!F12*1000000</f>
        <v>61985.031344286894</v>
      </c>
      <c r="G13" s="22">
        <f>T13/'Численность населения'!G12*1000000</f>
        <v>62927.462539755397</v>
      </c>
      <c r="H13" s="22">
        <f>U13/'Численность населения'!H12*1000000</f>
        <v>57569.594912237146</v>
      </c>
      <c r="I13" s="22">
        <f>V13/'Численность населения'!I12*1000000</f>
        <v>58146.254948197879</v>
      </c>
      <c r="J13" s="22">
        <f>W13/'Численность населения'!J12*1000000</f>
        <v>64650.606169856699</v>
      </c>
      <c r="K13" s="22">
        <f>X13/'Численность населения'!K12*1000000</f>
        <v>75903.905453350584</v>
      </c>
      <c r="L13" s="22">
        <f>Y13/'Численность населения'!L12*1000000</f>
        <v>75503.606545684976</v>
      </c>
      <c r="M13" s="22">
        <f>Z13/'Численность населения'!M12*1000000</f>
        <v>81756.825583933038</v>
      </c>
      <c r="N13" s="22">
        <f>AA13/'Численность населения'!N12*1000000</f>
        <v>85762.312645979793</v>
      </c>
      <c r="O13" s="194">
        <v>21450.9</v>
      </c>
      <c r="P13" s="22">
        <v>34072.375999999997</v>
      </c>
      <c r="Q13" s="22">
        <v>40429.014000000003</v>
      </c>
      <c r="R13" s="22">
        <v>43740.836000000003</v>
      </c>
      <c r="S13" s="22">
        <v>47579.957999999999</v>
      </c>
      <c r="T13" s="22">
        <v>47980.616999999998</v>
      </c>
      <c r="U13" s="22">
        <v>43595.612000000001</v>
      </c>
      <c r="V13" s="22">
        <v>43669.64</v>
      </c>
      <c r="W13" s="22">
        <v>48058.415999999997</v>
      </c>
      <c r="X13" s="22">
        <v>55901.936000000002</v>
      </c>
      <c r="Y13" s="22">
        <v>55049</v>
      </c>
      <c r="Z13" s="22">
        <v>58814.961000000003</v>
      </c>
      <c r="AA13" s="195">
        <v>60475.209000000003</v>
      </c>
      <c r="AB13" s="16" t="s">
        <v>12</v>
      </c>
      <c r="AC13" s="192">
        <f>B13/'Индекс потребительских цен'!X12</f>
        <v>27174.77779692108</v>
      </c>
      <c r="AD13" s="22">
        <f>C13/'Индекс потребительских цен'!Y12</f>
        <v>41122.252845373107</v>
      </c>
      <c r="AE13" s="22">
        <f>D13/'Индекс потребительских цен'!Z12</f>
        <v>45956.785695743514</v>
      </c>
      <c r="AF13" s="22">
        <f>E13/'Индекс потребительских цен'!AA12</f>
        <v>46625.357913509775</v>
      </c>
      <c r="AG13" s="22">
        <f>F13/'Индекс потребительских цен'!AB12</f>
        <v>45316.981741884993</v>
      </c>
      <c r="AH13" s="22">
        <f>G13/'Индекс потребительских цен'!AC12</f>
        <v>40781.835841416461</v>
      </c>
      <c r="AI13" s="22">
        <f>H13/'Индекс потребительских цен'!AD12</f>
        <v>35108.238933047556</v>
      </c>
      <c r="AJ13" s="22">
        <f>I13/'Индекс потребительских цен'!AE12</f>
        <v>34750.989083739871</v>
      </c>
      <c r="AK13" s="22">
        <f>J13/'Индекс потребительских цен'!AF12</f>
        <v>37155.785313129076</v>
      </c>
      <c r="AL13" s="22">
        <f>K13/'Индекс потребительских цен'!AG12</f>
        <v>42201.068722740165</v>
      </c>
      <c r="AM13" s="22">
        <f>L13/'Индекс потребительских цен'!AH12</f>
        <v>39895.94226858484</v>
      </c>
      <c r="AN13" s="22">
        <f>M13/'Индекс потребительских цен'!AI12</f>
        <v>39604.079274924166</v>
      </c>
      <c r="AO13" s="22">
        <f>N13/'Индекс потребительских цен'!AJ12</f>
        <v>36807.291375104847</v>
      </c>
      <c r="AP13" s="217">
        <f t="shared" si="0"/>
        <v>19450.580116588695</v>
      </c>
      <c r="AQ13" s="217">
        <f t="shared" si="1"/>
        <v>39423.183600470729</v>
      </c>
      <c r="AR13" s="217">
        <f t="shared" si="2"/>
        <v>39895.94226858484</v>
      </c>
      <c r="BB13" s="189">
        <f t="shared" si="3"/>
        <v>0.16560500608810269</v>
      </c>
      <c r="BC13" s="189">
        <f t="shared" si="4"/>
        <v>0.13488497350407935</v>
      </c>
      <c r="BD13" s="189">
        <f t="shared" si="5"/>
        <v>0.12261067596045816</v>
      </c>
      <c r="BE13" s="189">
        <f t="shared" si="6"/>
        <v>8.3334836874664919E-2</v>
      </c>
      <c r="BF13" s="189">
        <f t="shared" si="7"/>
        <v>-4.4735688957422415E-2</v>
      </c>
      <c r="BG13" s="189">
        <f t="shared" si="8"/>
        <v>-1.7388160192773006E-2</v>
      </c>
      <c r="BH13" s="189">
        <f t="shared" si="9"/>
        <v>0.11281830095222345</v>
      </c>
      <c r="BI13" s="189">
        <f t="shared" si="10"/>
        <v>0.33500641536822018</v>
      </c>
      <c r="BJ13" s="189">
        <f t="shared" si="11"/>
        <v>0.13954999341167906</v>
      </c>
      <c r="BK13" s="189">
        <f t="shared" si="12"/>
        <v>-1.8957104134508795E-2</v>
      </c>
      <c r="BL13" s="189">
        <f t="shared" si="13"/>
        <v>9.183546388694297E-2</v>
      </c>
      <c r="BM13" s="189">
        <f t="shared" si="14"/>
        <v>5.1050049307446832E-2</v>
      </c>
      <c r="BN13" s="193"/>
    </row>
    <row r="14" spans="1:66" ht="15.75" thickBot="1">
      <c r="A14" s="62" t="s">
        <v>13</v>
      </c>
      <c r="B14" s="142">
        <f>O14/'Численность населения'!B13*1000000</f>
        <v>35115.108460938674</v>
      </c>
      <c r="C14" s="22">
        <f>P14/'Численность населения'!C13*1000000</f>
        <v>46222.788043615292</v>
      </c>
      <c r="D14" s="22">
        <f>Q14/'Численность населения'!D13*1000000</f>
        <v>58178.699825738688</v>
      </c>
      <c r="E14" s="22">
        <f>R14/'Численность населения'!E13*1000000</f>
        <v>66095.595087976602</v>
      </c>
      <c r="F14" s="22">
        <f>S14/'Численность населения'!F13*1000000</f>
        <v>53207.938208007625</v>
      </c>
      <c r="G14" s="22">
        <f>T14/'Численность населения'!G13*1000000</f>
        <v>47838.735278357235</v>
      </c>
      <c r="H14" s="22">
        <f>U14/'Численность населения'!H13*1000000</f>
        <v>45100.771786416597</v>
      </c>
      <c r="I14" s="22">
        <f>V14/'Численность населения'!I13*1000000</f>
        <v>55409.530409471699</v>
      </c>
      <c r="J14" s="22">
        <f>W14/'Численность населения'!J13*1000000</f>
        <v>56129.12717334419</v>
      </c>
      <c r="K14" s="22">
        <f>X14/'Численность населения'!K13*1000000</f>
        <v>62118.443497569038</v>
      </c>
      <c r="L14" s="22">
        <f>Y14/'Численность населения'!L13*1000000</f>
        <v>56640.13295250247</v>
      </c>
      <c r="M14" s="22">
        <f>Z14/'Численность населения'!M13*1000000</f>
        <v>69368.956815256868</v>
      </c>
      <c r="N14" s="22">
        <f>AA14/'Численность населения'!N13*1000000</f>
        <v>84508.189272117525</v>
      </c>
      <c r="O14" s="194">
        <v>40621.93</v>
      </c>
      <c r="P14" s="22">
        <v>53163.000999999997</v>
      </c>
      <c r="Q14" s="22">
        <v>66705.020999999993</v>
      </c>
      <c r="R14" s="22">
        <v>75530.543000000005</v>
      </c>
      <c r="S14" s="22">
        <v>60558.135999999999</v>
      </c>
      <c r="T14" s="22">
        <v>54190.332000000002</v>
      </c>
      <c r="U14" s="22">
        <v>50892.658000000003</v>
      </c>
      <c r="V14" s="22">
        <v>62286.241000000002</v>
      </c>
      <c r="W14" s="22">
        <v>62741.419000000002</v>
      </c>
      <c r="X14" s="22">
        <v>69044.153000000006</v>
      </c>
      <c r="Y14" s="22">
        <v>62505.332000000002</v>
      </c>
      <c r="Z14" s="22">
        <v>75730.437000000005</v>
      </c>
      <c r="AA14" s="195">
        <v>92430.663</v>
      </c>
      <c r="AB14" s="16" t="s">
        <v>13</v>
      </c>
      <c r="AC14" s="192">
        <f>B14/'Индекс потребительских цен'!X13</f>
        <v>35115.108460938674</v>
      </c>
      <c r="AD14" s="22">
        <f>C14/'Индекс потребительских цен'!Y13</f>
        <v>43680.578381794832</v>
      </c>
      <c r="AE14" s="22">
        <f>D14/'Индекс потребительских цен'!Z13</f>
        <v>51362.973014059571</v>
      </c>
      <c r="AF14" s="22">
        <f>E14/'Индекс потребительских цен'!AA13</f>
        <v>53994.995336143147</v>
      </c>
      <c r="AG14" s="22">
        <f>F14/'Индекс потребительских цен'!AB13</f>
        <v>38306.843421235164</v>
      </c>
      <c r="AH14" s="22">
        <f>G14/'Индекс потребительских цен'!AC13</f>
        <v>30669.017928579247</v>
      </c>
      <c r="AI14" s="22">
        <f>H14/'Индекс потребительских цен'!AD13</f>
        <v>27395.994083564867</v>
      </c>
      <c r="AJ14" s="22">
        <f>I14/'Индекс потребительских цен'!AE13</f>
        <v>32589.022211773987</v>
      </c>
      <c r="AK14" s="22">
        <f>J14/'Индекс потребительских цен'!AF13</f>
        <v>31143.633810741576</v>
      </c>
      <c r="AL14" s="22">
        <f>K14/'Индекс потребительских цен'!AG13</f>
        <v>33498.733922000953</v>
      </c>
      <c r="AM14" s="22">
        <f>L14/'Индекс потребительских цен'!AH13</f>
        <v>28812.786277035299</v>
      </c>
      <c r="AN14" s="22">
        <f>M14/'Индекс потребительских цен'!AI13</f>
        <v>32314.952274900021</v>
      </c>
      <c r="AO14" s="22">
        <f>N14/'Индекс потребительских цен'!AJ13</f>
        <v>35108.746946613275</v>
      </c>
      <c r="AP14" s="217">
        <f t="shared" si="0"/>
        <v>26599.00125257828</v>
      </c>
      <c r="AQ14" s="217">
        <f t="shared" si="1"/>
        <v>36461.02969764467</v>
      </c>
      <c r="AR14" s="217">
        <f t="shared" si="2"/>
        <v>33498.733922000953</v>
      </c>
      <c r="BB14" s="189">
        <f t="shared" si="3"/>
        <v>0.60041399176386823</v>
      </c>
      <c r="BC14" s="189">
        <f t="shared" si="4"/>
        <v>0.19400632115068839</v>
      </c>
      <c r="BD14" s="189">
        <f t="shared" si="5"/>
        <v>8.9827295631144111E-2</v>
      </c>
      <c r="BE14" s="189">
        <f t="shared" si="6"/>
        <v>9.5277527298792908E-2</v>
      </c>
      <c r="BF14" s="189">
        <f t="shared" si="7"/>
        <v>1.5204173895370099E-2</v>
      </c>
      <c r="BG14" s="189">
        <f t="shared" si="8"/>
        <v>-8.5143551182177979E-2</v>
      </c>
      <c r="BH14" s="189">
        <f t="shared" si="9"/>
        <v>1.0016746458609393E-2</v>
      </c>
      <c r="BI14" s="189">
        <f t="shared" si="10"/>
        <v>0.11186191144130442</v>
      </c>
      <c r="BJ14" s="189">
        <f t="shared" si="11"/>
        <v>0.17406332206581432</v>
      </c>
      <c r="BK14" s="189">
        <f t="shared" si="12"/>
        <v>-5.2737590414452251E-3</v>
      </c>
      <c r="BL14" s="189">
        <f t="shared" si="13"/>
        <v>8.282013700185864E-2</v>
      </c>
      <c r="BM14" s="189">
        <f t="shared" si="14"/>
        <v>4.8992693067989146E-2</v>
      </c>
      <c r="BN14" s="193"/>
    </row>
    <row r="15" spans="1:66" ht="15.75" thickBot="1">
      <c r="A15" s="62" t="s">
        <v>14</v>
      </c>
      <c r="B15" s="142">
        <f>O15/'Численность населения'!B14*1000000</f>
        <v>49428.743501708588</v>
      </c>
      <c r="C15" s="22">
        <f>P15/'Численность населения'!C14*1000000</f>
        <v>57933.294284826596</v>
      </c>
      <c r="D15" s="22">
        <f>Q15/'Численность населения'!D14*1000000</f>
        <v>57714.065256408285</v>
      </c>
      <c r="E15" s="22">
        <f>R15/'Численность населения'!E14*1000000</f>
        <v>57568.931213402211</v>
      </c>
      <c r="F15" s="22">
        <f>S15/'Численность населения'!F14*1000000</f>
        <v>58558.388688074527</v>
      </c>
      <c r="G15" s="22">
        <f>T15/'Численность населения'!G14*1000000</f>
        <v>57234.120472907627</v>
      </c>
      <c r="H15" s="22">
        <f>U15/'Численность населения'!H14*1000000</f>
        <v>61436.583796676481</v>
      </c>
      <c r="I15" s="22">
        <f>V15/'Численность населения'!I14*1000000</f>
        <v>60440.67160531204</v>
      </c>
      <c r="J15" s="22">
        <f>W15/'Численность населения'!J14*1000000</f>
        <v>74959.070936802207</v>
      </c>
      <c r="K15" s="22">
        <f>X15/'Численность населения'!K14*1000000</f>
        <v>75136.188573711537</v>
      </c>
      <c r="L15" s="22">
        <f>Y15/'Численность населения'!L14*1000000</f>
        <v>70016.387807419553</v>
      </c>
      <c r="M15" s="22">
        <f>Z15/'Численность населения'!M14*1000000</f>
        <v>77833.43910535438</v>
      </c>
      <c r="N15" s="22">
        <f>AA15/'Численность населения'!N14*1000000</f>
        <v>75458.64859029284</v>
      </c>
      <c r="O15" s="194">
        <v>48833.226000000002</v>
      </c>
      <c r="P15" s="22">
        <v>56872.245999999999</v>
      </c>
      <c r="Q15" s="22">
        <v>56434.832999999999</v>
      </c>
      <c r="R15" s="22">
        <v>55930.576999999997</v>
      </c>
      <c r="S15" s="22">
        <v>56587.489000000001</v>
      </c>
      <c r="T15" s="22">
        <v>55042.625999999997</v>
      </c>
      <c r="U15" s="22">
        <v>58728.152000000002</v>
      </c>
      <c r="V15" s="22">
        <v>57495.578999999998</v>
      </c>
      <c r="W15" s="22">
        <v>70900.486999999994</v>
      </c>
      <c r="X15" s="22">
        <v>70524.705000000002</v>
      </c>
      <c r="Y15" s="22">
        <v>64975.697999999997</v>
      </c>
      <c r="Z15" s="22">
        <v>71255.812999999995</v>
      </c>
      <c r="AA15" s="195">
        <v>66401.346999999994</v>
      </c>
      <c r="AB15" s="16" t="s">
        <v>14</v>
      </c>
      <c r="AC15" s="192">
        <f>B15/'Индекс потребительских цен'!X14</f>
        <v>49428.743501708588</v>
      </c>
      <c r="AD15" s="22">
        <f>C15/'Индекс потребительских цен'!Y14</f>
        <v>54433.237136922478</v>
      </c>
      <c r="AE15" s="22">
        <f>D15/'Индекс потребительских цен'!Z14</f>
        <v>50922.389797393269</v>
      </c>
      <c r="AF15" s="22">
        <f>E15/'Индекс потребительских цен'!AA14</f>
        <v>47842.455342860412</v>
      </c>
      <c r="AG15" s="22">
        <f>F15/'Индекс потребительских цен'!AB14</f>
        <v>42632.273722974976</v>
      </c>
      <c r="AH15" s="22">
        <f>G15/'Индекс потребительских цен'!AC14</f>
        <v>37253.613328562773</v>
      </c>
      <c r="AI15" s="22">
        <f>H15/'Индекс потребительских цен'!AD14</f>
        <v>38197.527126376794</v>
      </c>
      <c r="AJ15" s="22">
        <f>I15/'Индекс потребительских цен'!AE14</f>
        <v>36715.514962106106</v>
      </c>
      <c r="AK15" s="22">
        <f>J15/'Индекс потребительских цен'!AF14</f>
        <v>43407.927329144914</v>
      </c>
      <c r="AL15" s="22">
        <f>K15/'Индекс потребительских цен'!AG14</f>
        <v>42582.202089896244</v>
      </c>
      <c r="AM15" s="22">
        <f>L15/'Индекс потребительских цен'!AH14</f>
        <v>37644.093546970791</v>
      </c>
      <c r="AN15" s="22">
        <f>M15/'Индекс потребительских цен'!AI14</f>
        <v>38700.552030133927</v>
      </c>
      <c r="AO15" s="22">
        <f>N15/'Индекс потребительских цен'!AJ14</f>
        <v>34013.010878459012</v>
      </c>
      <c r="AP15" s="217">
        <f t="shared" si="0"/>
        <v>20420.226258463466</v>
      </c>
      <c r="AQ15" s="217">
        <f t="shared" si="1"/>
        <v>42597.964676423864</v>
      </c>
      <c r="AR15" s="217">
        <f t="shared" si="2"/>
        <v>42582.202089896244</v>
      </c>
      <c r="BB15" s="189">
        <f t="shared" si="3"/>
        <v>0.3163219499957568</v>
      </c>
      <c r="BC15" s="189">
        <f t="shared" si="4"/>
        <v>0.25865838665642449</v>
      </c>
      <c r="BD15" s="189">
        <f t="shared" si="5"/>
        <v>0.13607893070747901</v>
      </c>
      <c r="BE15" s="189">
        <f t="shared" si="6"/>
        <v>-0.1949851100185247</v>
      </c>
      <c r="BF15" s="189">
        <f t="shared" si="7"/>
        <v>-0.10090980989829712</v>
      </c>
      <c r="BG15" s="189">
        <f t="shared" si="8"/>
        <v>-5.7233191387886073E-2</v>
      </c>
      <c r="BH15" s="189">
        <f t="shared" si="9"/>
        <v>0.22857166772830895</v>
      </c>
      <c r="BI15" s="189">
        <f t="shared" si="10"/>
        <v>1.2986877141075492E-2</v>
      </c>
      <c r="BJ15" s="189">
        <f t="shared" si="11"/>
        <v>0.10670602993215939</v>
      </c>
      <c r="BK15" s="189">
        <f t="shared" si="12"/>
        <v>-8.819136856320231E-2</v>
      </c>
      <c r="BL15" s="189">
        <f t="shared" si="13"/>
        <v>0.22473153220576991</v>
      </c>
      <c r="BM15" s="189">
        <f t="shared" si="14"/>
        <v>0.21824218140081597</v>
      </c>
      <c r="BN15" s="193"/>
    </row>
    <row r="16" spans="1:66" ht="15.75" thickBot="1">
      <c r="A16" s="60" t="s">
        <v>15</v>
      </c>
      <c r="B16" s="142">
        <f>O16/'Численность населения'!B15*1000000</f>
        <v>49311.622170963987</v>
      </c>
      <c r="C16" s="22">
        <f>P16/'Численность населения'!C15*1000000</f>
        <v>62886.199708688349</v>
      </c>
      <c r="D16" s="22">
        <f>Q16/'Численность населения'!D15*1000000</f>
        <v>76839.001544738567</v>
      </c>
      <c r="E16" s="22">
        <f>R16/'Численность населения'!E15*1000000</f>
        <v>91600.377118845587</v>
      </c>
      <c r="F16" s="22">
        <f>S16/'Численность населения'!F15*1000000</f>
        <v>103781.10252919038</v>
      </c>
      <c r="G16" s="22">
        <f>T16/'Численность населения'!G15*1000000</f>
        <v>111364.97569952611</v>
      </c>
      <c r="H16" s="22">
        <f>U16/'Численность населения'!H15*1000000</f>
        <v>100480.51249819431</v>
      </c>
      <c r="I16" s="22">
        <f>V16/'Численность населения'!I15*1000000</f>
        <v>107116.357857116</v>
      </c>
      <c r="J16" s="22">
        <f>W16/'Численность населения'!J15*1000000</f>
        <v>103663.71995757052</v>
      </c>
      <c r="K16" s="22">
        <f>X16/'Численность населения'!K15*1000000</f>
        <v>89700.13160535795</v>
      </c>
      <c r="L16" s="22">
        <f>Y16/'Численность населения'!L15*1000000</f>
        <v>74726.47373933623</v>
      </c>
      <c r="M16" s="22">
        <f>Z16/'Численность населения'!M15*1000000</f>
        <v>80385.376748631417</v>
      </c>
      <c r="N16" s="22">
        <f>AA16/'Численность населения'!N15*1000000</f>
        <v>83610.543738627137</v>
      </c>
      <c r="O16" s="194">
        <v>53980.2</v>
      </c>
      <c r="P16" s="22">
        <v>68302.085000000006</v>
      </c>
      <c r="Q16" s="22">
        <v>82920.577999999994</v>
      </c>
      <c r="R16" s="22">
        <v>98226.84</v>
      </c>
      <c r="S16" s="22">
        <v>110597.13400000001</v>
      </c>
      <c r="T16" s="22">
        <v>117641.283</v>
      </c>
      <c r="U16" s="22">
        <v>105033.38499999999</v>
      </c>
      <c r="V16" s="22">
        <v>111073.129</v>
      </c>
      <c r="W16" s="22">
        <v>106230.33</v>
      </c>
      <c r="X16" s="22">
        <v>90718.856</v>
      </c>
      <c r="Y16" s="22">
        <v>74770.114000000001</v>
      </c>
      <c r="Z16" s="22">
        <v>79396.717000000004</v>
      </c>
      <c r="AA16" s="195">
        <v>81328.812000000005</v>
      </c>
      <c r="AB16" s="15" t="s">
        <v>15</v>
      </c>
      <c r="AC16" s="192">
        <f>B16/'Индекс потребительских цен'!X15</f>
        <v>49311.622170963987</v>
      </c>
      <c r="AD16" s="22">
        <f>C16/'Индекс потребительских цен'!Y15</f>
        <v>59596.474325898744</v>
      </c>
      <c r="AE16" s="22">
        <f>D16/'Индекс потребительских цен'!Z15</f>
        <v>68042.769762040058</v>
      </c>
      <c r="AF16" s="22">
        <f>E16/'Индекс потребительских цен'!AA15</f>
        <v>75694.587661798534</v>
      </c>
      <c r="AG16" s="22">
        <f>F16/'Индекс потребительских цен'!AB15</f>
        <v>76462.385897191358</v>
      </c>
      <c r="AH16" s="22">
        <f>G16/'Индекс потребительских цен'!AC15</f>
        <v>72810.298748229136</v>
      </c>
      <c r="AI16" s="22">
        <f>H16/'Индекс потребительских цен'!AD15</f>
        <v>62429.01137193152</v>
      </c>
      <c r="AJ16" s="22">
        <f>I16/'Индекс потребительских цен'!AE15</f>
        <v>65253.351371566867</v>
      </c>
      <c r="AK16" s="22">
        <f>J16/'Индекс потребительских цен'!AF15</f>
        <v>60142.920662551107</v>
      </c>
      <c r="AL16" s="22">
        <f>K16/'Индекс потребительских цен'!AG15</f>
        <v>50025.588556811374</v>
      </c>
      <c r="AM16" s="22">
        <f>L16/'Индекс потребительских цен'!AH15</f>
        <v>39434.906085273738</v>
      </c>
      <c r="AN16" s="22">
        <f>M16/'Индекс потребительских цен'!AI15</f>
        <v>38599.855702141816</v>
      </c>
      <c r="AO16" s="22">
        <f>N16/'Индекс потребительских цен'!AJ15</f>
        <v>35557.995444504275</v>
      </c>
      <c r="AP16" s="217">
        <f t="shared" si="0"/>
        <v>40904.390452687083</v>
      </c>
      <c r="AQ16" s="217">
        <f t="shared" si="1"/>
        <v>57950.905212377111</v>
      </c>
      <c r="AR16" s="217">
        <f t="shared" si="2"/>
        <v>60142.920662551107</v>
      </c>
      <c r="BB16" s="189">
        <f t="shared" si="3"/>
        <v>0.17205678681320391</v>
      </c>
      <c r="BC16" s="189">
        <f t="shared" si="4"/>
        <v>-3.7841629951247402E-3</v>
      </c>
      <c r="BD16" s="189">
        <f t="shared" si="5"/>
        <v>-2.5147083706766882E-3</v>
      </c>
      <c r="BE16" s="189">
        <f t="shared" si="6"/>
        <v>1.7187351820107555E-2</v>
      </c>
      <c r="BF16" s="189">
        <f t="shared" si="7"/>
        <v>-2.2614492045212153E-2</v>
      </c>
      <c r="BG16" s="189">
        <f t="shared" si="8"/>
        <v>7.342583915058376E-2</v>
      </c>
      <c r="BH16" s="189">
        <f t="shared" si="9"/>
        <v>-1.6210409658525271E-2</v>
      </c>
      <c r="BI16" s="189">
        <f t="shared" si="10"/>
        <v>0.24020910002949347</v>
      </c>
      <c r="BJ16" s="189">
        <f t="shared" si="11"/>
        <v>2.3628579529575422E-3</v>
      </c>
      <c r="BK16" s="189">
        <f t="shared" si="12"/>
        <v>-6.8140277853850129E-2</v>
      </c>
      <c r="BL16" s="189">
        <f t="shared" si="13"/>
        <v>0.11164602377711441</v>
      </c>
      <c r="BM16" s="189">
        <f t="shared" si="14"/>
        <v>-3.0511185710900612E-2</v>
      </c>
      <c r="BN16" s="193"/>
    </row>
    <row r="17" spans="1:66" ht="15.75" thickBot="1">
      <c r="A17" s="62" t="s">
        <v>16</v>
      </c>
      <c r="B17" s="142">
        <f>O17/'Численность населения'!B16*1000000</f>
        <v>60850.997306488069</v>
      </c>
      <c r="C17" s="22">
        <f>P17/'Численность населения'!C16*1000000</f>
        <v>70034.412391551261</v>
      </c>
      <c r="D17" s="22">
        <f>Q17/'Численность населения'!D16*1000000</f>
        <v>60131.428187096921</v>
      </c>
      <c r="E17" s="22">
        <f>R17/'Численность населения'!E16*1000000</f>
        <v>60569.422143337928</v>
      </c>
      <c r="F17" s="22">
        <f>S17/'Численность населения'!F16*1000000</f>
        <v>63658.220215731417</v>
      </c>
      <c r="G17" s="22">
        <f>T17/'Численность населения'!G16*1000000</f>
        <v>56081.950856053139</v>
      </c>
      <c r="H17" s="22">
        <f>U17/'Численность населения'!H16*1000000</f>
        <v>71824.550209068315</v>
      </c>
      <c r="I17" s="22">
        <f>V17/'Численность населения'!I16*1000000</f>
        <v>78075.682612900826</v>
      </c>
      <c r="J17" s="22">
        <f>W17/'Численность населения'!J16*1000000</f>
        <v>81849.067243963989</v>
      </c>
      <c r="K17" s="22">
        <f>X17/'Численность населения'!K16*1000000</f>
        <v>69840.051477976012</v>
      </c>
      <c r="L17" s="22">
        <f>Y17/'Численность населения'!L16*1000000</f>
        <v>67728.055648887195</v>
      </c>
      <c r="M17" s="22">
        <f>Z17/'Численность населения'!M16*1000000</f>
        <v>70331.925845563019</v>
      </c>
      <c r="N17" s="22">
        <f>AA17/'Численность населения'!N16*1000000</f>
        <v>73063.292551930033</v>
      </c>
      <c r="O17" s="194">
        <v>82617.824999999997</v>
      </c>
      <c r="P17" s="22">
        <v>94276.334000000003</v>
      </c>
      <c r="Q17" s="22">
        <v>80463.668000000005</v>
      </c>
      <c r="R17" s="22">
        <v>80536.434999999998</v>
      </c>
      <c r="S17" s="22">
        <v>84039.035999999993</v>
      </c>
      <c r="T17" s="22">
        <v>73462.14</v>
      </c>
      <c r="U17" s="22">
        <v>93427.292000000001</v>
      </c>
      <c r="V17" s="22">
        <v>100743.864</v>
      </c>
      <c r="W17" s="22">
        <v>104501.124</v>
      </c>
      <c r="X17" s="22">
        <v>88348.153999999995</v>
      </c>
      <c r="Y17" s="22">
        <v>84863.186000000002</v>
      </c>
      <c r="Z17" s="22">
        <v>87064.101999999999</v>
      </c>
      <c r="AA17" s="195">
        <v>89035.732000000004</v>
      </c>
      <c r="AB17" s="16" t="s">
        <v>16</v>
      </c>
      <c r="AC17" s="192">
        <f>B17/'Индекс потребительских цен'!X16</f>
        <v>60850.997306488069</v>
      </c>
      <c r="AD17" s="22">
        <f>C17/'Индекс потребительских цен'!Y16</f>
        <v>66528.367428090874</v>
      </c>
      <c r="AE17" s="22">
        <f>D17/'Индекс потребительских цен'!Z16</f>
        <v>53539.360674279087</v>
      </c>
      <c r="AF17" s="22">
        <f>E17/'Индекс потребительских цен'!AA16</f>
        <v>50307.218637907921</v>
      </c>
      <c r="AG17" s="22">
        <f>F17/'Индекс потребительских цен'!AB16</f>
        <v>46530.568873277225</v>
      </c>
      <c r="AH17" s="22">
        <f>G17/'Индекс потребительских цен'!AC16</f>
        <v>36571.275980780199</v>
      </c>
      <c r="AI17" s="22">
        <f>H17/'Индекс потребительских цен'!AD16</f>
        <v>44704.678073244482</v>
      </c>
      <c r="AJ17" s="22">
        <f>I17/'Индекс потребительских цен'!AE16</f>
        <v>47642.624220952144</v>
      </c>
      <c r="AK17" s="22">
        <f>J17/'Индекс потребительских цен'!AF16</f>
        <v>47821.892234699502</v>
      </c>
      <c r="AL17" s="22">
        <f>K17/'Индекс потребительских цен'!AG16</f>
        <v>39950.454015562849</v>
      </c>
      <c r="AM17" s="22">
        <f>L17/'Индекс потребительских цен'!AH16</f>
        <v>36837.81838605371</v>
      </c>
      <c r="AN17" s="22">
        <f>M17/'Индекс потребительских цен'!AI16</f>
        <v>35056.894905434892</v>
      </c>
      <c r="AO17" s="22">
        <f>N17/'Индекс потребительских цен'!AJ16</f>
        <v>32435.289064194105</v>
      </c>
      <c r="AP17" s="217">
        <f t="shared" si="0"/>
        <v>34093.07836389677</v>
      </c>
      <c r="AQ17" s="217">
        <f t="shared" si="1"/>
        <v>46059.803061612693</v>
      </c>
      <c r="AR17" s="217">
        <f t="shared" si="2"/>
        <v>46530.568873277225</v>
      </c>
      <c r="BB17" s="189">
        <f t="shared" si="3"/>
        <v>0.27528150444252542</v>
      </c>
      <c r="BC17" s="189">
        <f t="shared" si="4"/>
        <v>0.22187382765510799</v>
      </c>
      <c r="BD17" s="189">
        <f t="shared" si="5"/>
        <v>0.19210785248832773</v>
      </c>
      <c r="BE17" s="189">
        <f t="shared" si="6"/>
        <v>0.13297680417342694</v>
      </c>
      <c r="BF17" s="189">
        <f t="shared" si="7"/>
        <v>7.3075665853546079E-2</v>
      </c>
      <c r="BG17" s="189">
        <f t="shared" si="8"/>
        <v>-9.773686145902083E-2</v>
      </c>
      <c r="BH17" s="189">
        <f t="shared" si="9"/>
        <v>6.6041117764411794E-2</v>
      </c>
      <c r="BI17" s="189">
        <f t="shared" si="10"/>
        <v>-3.2232592375396218E-2</v>
      </c>
      <c r="BJ17" s="189">
        <f t="shared" si="11"/>
        <v>-0.13470082260146421</v>
      </c>
      <c r="BK17" s="189">
        <f t="shared" si="12"/>
        <v>-0.16693016607711775</v>
      </c>
      <c r="BL17" s="189">
        <f t="shared" si="13"/>
        <v>7.5728222223288455E-2</v>
      </c>
      <c r="BM17" s="189">
        <f t="shared" si="14"/>
        <v>4.0121314602791003E-2</v>
      </c>
      <c r="BN17" s="193"/>
    </row>
    <row r="18" spans="1:66" ht="15.75" thickBot="1">
      <c r="A18" s="62" t="s">
        <v>17</v>
      </c>
      <c r="B18" s="142">
        <f>O18/'Численность населения'!B17*1000000</f>
        <v>45924.1260950297</v>
      </c>
      <c r="C18" s="22">
        <f>P18/'Численность населения'!C17*1000000</f>
        <v>50213.916163361639</v>
      </c>
      <c r="D18" s="22">
        <f>Q18/'Численность населения'!D17*1000000</f>
        <v>54637.09026383012</v>
      </c>
      <c r="E18" s="22">
        <f>R18/'Численность населения'!E17*1000000</f>
        <v>59625.469067418664</v>
      </c>
      <c r="F18" s="22">
        <f>S18/'Численность населения'!F17*1000000</f>
        <v>62756.246486896831</v>
      </c>
      <c r="G18" s="22">
        <f>T18/'Численность населения'!G17*1000000</f>
        <v>69952.503562895028</v>
      </c>
      <c r="H18" s="22">
        <f>U18/'Численность населения'!H17*1000000</f>
        <v>74894.105513896196</v>
      </c>
      <c r="I18" s="22">
        <f>V18/'Численность населения'!I17*1000000</f>
        <v>85959.119732341293</v>
      </c>
      <c r="J18" s="22">
        <f>W18/'Численность населения'!J17*1000000</f>
        <v>104186.68625369192</v>
      </c>
      <c r="K18" s="22">
        <f>X18/'Численность населения'!K17*1000000</f>
        <v>120698.01327291793</v>
      </c>
      <c r="L18" s="22">
        <f>Y18/'Численность населения'!L17*1000000</f>
        <v>94663.847461034093</v>
      </c>
      <c r="M18" s="22">
        <f>Z18/'Численность населения'!M17*1000000</f>
        <v>126596.35782663342</v>
      </c>
      <c r="N18" s="22">
        <f>AA18/'Численность населения'!N17*1000000</f>
        <v>142581.28374566848</v>
      </c>
      <c r="O18" s="194">
        <v>71526.459000000003</v>
      </c>
      <c r="P18" s="22">
        <v>77702.922000000006</v>
      </c>
      <c r="Q18" s="22">
        <v>84058.616999999998</v>
      </c>
      <c r="R18" s="22">
        <v>91046.063999999998</v>
      </c>
      <c r="S18" s="22">
        <v>95234.675000000003</v>
      </c>
      <c r="T18" s="22">
        <v>105628.84</v>
      </c>
      <c r="U18" s="22">
        <v>112560.598</v>
      </c>
      <c r="V18" s="22">
        <v>128563.554</v>
      </c>
      <c r="W18" s="22">
        <v>154752.34</v>
      </c>
      <c r="X18" s="22">
        <v>177724.44500000001</v>
      </c>
      <c r="Y18" s="22">
        <v>137984.01199999999</v>
      </c>
      <c r="Z18" s="22">
        <v>182405.476</v>
      </c>
      <c r="AA18" s="195">
        <v>212314.93799999999</v>
      </c>
      <c r="AB18" s="16" t="s">
        <v>17</v>
      </c>
      <c r="AC18" s="192">
        <f>B18/'Индекс потребительских цен'!X17</f>
        <v>45924.1260950297</v>
      </c>
      <c r="AD18" s="22">
        <f>C18/'Индекс потребительских цен'!Y17</f>
        <v>47528.552923200798</v>
      </c>
      <c r="AE18" s="22">
        <f>D18/'Индекс потребительских цен'!Z17</f>
        <v>48187.833074092494</v>
      </c>
      <c r="AF18" s="22">
        <f>E18/'Индекс потребительских цен'!AA17</f>
        <v>49037.106700119672</v>
      </c>
      <c r="AG18" s="22">
        <f>F18/'Индекс потребительских цен'!AB17</f>
        <v>45930.334526543826</v>
      </c>
      <c r="AH18" s="22">
        <f>G18/'Индекс потребительских цен'!AC17</f>
        <v>45347.355833626883</v>
      </c>
      <c r="AI18" s="22">
        <f>H18/'Индекс потребительских цен'!AD17</f>
        <v>45967.42557356257</v>
      </c>
      <c r="AJ18" s="22">
        <f>I18/'Индекс потребительских цен'!AE17</f>
        <v>51426.796626752526</v>
      </c>
      <c r="AK18" s="22">
        <f>J18/'Индекс потребительских цен'!AF17</f>
        <v>59528.039416320564</v>
      </c>
      <c r="AL18" s="22">
        <f>K18/'Индекс потребительских цен'!AG17</f>
        <v>67543.526757354877</v>
      </c>
      <c r="AM18" s="22">
        <f>L18/'Индекс потребительских цен'!AH17</f>
        <v>49928.943869134135</v>
      </c>
      <c r="AN18" s="22">
        <f>M18/'Индекс потребительских цен'!AI17</f>
        <v>61427.083384470294</v>
      </c>
      <c r="AO18" s="22">
        <f>N18/'Индекс потребительских цен'!AJ17</f>
        <v>63083.148506574478</v>
      </c>
      <c r="AP18" s="217">
        <f t="shared" si="0"/>
        <v>22196.170923727994</v>
      </c>
      <c r="AQ18" s="217">
        <f t="shared" si="1"/>
        <v>52373.86717590638</v>
      </c>
      <c r="AR18" s="217">
        <f t="shared" si="2"/>
        <v>49037.106700119672</v>
      </c>
      <c r="BB18" s="189">
        <f t="shared" si="3"/>
        <v>0.15091642687151219</v>
      </c>
      <c r="BC18" s="189">
        <f t="shared" si="4"/>
        <v>-0.14140168905949169</v>
      </c>
      <c r="BD18" s="189">
        <f t="shared" si="5"/>
        <v>7.283944011411192E-3</v>
      </c>
      <c r="BE18" s="189">
        <f t="shared" si="6"/>
        <v>5.0995997040946373E-2</v>
      </c>
      <c r="BF18" s="189">
        <f t="shared" si="7"/>
        <v>-0.11901478448506808</v>
      </c>
      <c r="BG18" s="189">
        <f t="shared" si="8"/>
        <v>0.28070705659690898</v>
      </c>
      <c r="BH18" s="189">
        <f t="shared" si="9"/>
        <v>8.7033366524908118E-2</v>
      </c>
      <c r="BI18" s="189">
        <f t="shared" si="10"/>
        <v>4.8329832090890701E-2</v>
      </c>
      <c r="BJ18" s="189">
        <f t="shared" si="11"/>
        <v>-0.14672147368757693</v>
      </c>
      <c r="BK18" s="189">
        <f t="shared" si="12"/>
        <v>-3.0240467817450489E-2</v>
      </c>
      <c r="BL18" s="189">
        <f t="shared" si="13"/>
        <v>3.8445961156402975E-2</v>
      </c>
      <c r="BM18" s="189">
        <f t="shared" si="14"/>
        <v>3.8835374881737605E-2</v>
      </c>
      <c r="BN18" s="193"/>
    </row>
    <row r="19" spans="1:66" ht="15.75" thickBot="1">
      <c r="A19" s="62" t="s">
        <v>18</v>
      </c>
      <c r="B19" s="142">
        <f>O19/'Численность населения'!B18*1000000</f>
        <v>56674.124120867367</v>
      </c>
      <c r="C19" s="22">
        <f>P19/'Численность населения'!C18*1000000</f>
        <v>63245.371820068634</v>
      </c>
      <c r="D19" s="22">
        <f>Q19/'Численность населения'!D18*1000000</f>
        <v>63726.461063860414</v>
      </c>
      <c r="E19" s="22">
        <f>R19/'Численность населения'!E18*1000000</f>
        <v>67898.631694580326</v>
      </c>
      <c r="F19" s="22">
        <f>S19/'Численность населения'!F18*1000000</f>
        <v>69623.898617359315</v>
      </c>
      <c r="G19" s="22">
        <f>T19/'Численность населения'!G18*1000000</f>
        <v>59316.783446076384</v>
      </c>
      <c r="H19" s="22">
        <f>U19/'Численность населения'!H18*1000000</f>
        <v>69504.890964065809</v>
      </c>
      <c r="I19" s="22">
        <f>V19/'Численность населения'!I18*1000000</f>
        <v>67639.904274528672</v>
      </c>
      <c r="J19" s="22">
        <f>W19/'Численность населения'!J18*1000000</f>
        <v>66841.536992099151</v>
      </c>
      <c r="K19" s="22">
        <f>X19/'Численность населения'!K18*1000000</f>
        <v>72405.439390816246</v>
      </c>
      <c r="L19" s="22">
        <f>Y19/'Численность населения'!L18*1000000</f>
        <v>74306.96556937712</v>
      </c>
      <c r="M19" s="22">
        <f>Z19/'Численность населения'!M18*1000000</f>
        <v>90240.105540897101</v>
      </c>
      <c r="N19" s="22">
        <f>AA19/'Численность населения'!N18*1000000</f>
        <v>97152.027170593617</v>
      </c>
      <c r="O19" s="194">
        <v>72290.509000000005</v>
      </c>
      <c r="P19" s="22">
        <v>80386.005999999994</v>
      </c>
      <c r="Q19" s="22">
        <v>81018.7</v>
      </c>
      <c r="R19" s="22">
        <v>86347.98</v>
      </c>
      <c r="S19" s="22">
        <v>88540.502999999997</v>
      </c>
      <c r="T19" s="22">
        <v>75437.365000000005</v>
      </c>
      <c r="U19" s="22">
        <v>88363.236000000004</v>
      </c>
      <c r="V19" s="22">
        <v>85781.603000000003</v>
      </c>
      <c r="W19" s="22">
        <v>84397.332999999999</v>
      </c>
      <c r="X19" s="22">
        <v>90977.506999999998</v>
      </c>
      <c r="Y19" s="22">
        <v>92691.028999999995</v>
      </c>
      <c r="Z19" s="22">
        <v>111392.65700000001</v>
      </c>
      <c r="AA19" s="195">
        <v>116594.18799999999</v>
      </c>
      <c r="AB19" s="16" t="s">
        <v>18</v>
      </c>
      <c r="AC19" s="192">
        <f>B19/'Индекс потребительских цен'!X18</f>
        <v>56674.124120867367</v>
      </c>
      <c r="AD19" s="22">
        <f>C19/'Индекс потребительских цен'!Y18</f>
        <v>59665.445113272297</v>
      </c>
      <c r="AE19" s="22">
        <f>D19/'Индекс потребительских цен'!Z18</f>
        <v>55764.1247476434</v>
      </c>
      <c r="AF19" s="22">
        <f>E19/'Индекс потребительских цен'!AA18</f>
        <v>55507.288225513585</v>
      </c>
      <c r="AG19" s="22">
        <f>F19/'Индекс потребительских цен'!AB18</f>
        <v>50156.589636476318</v>
      </c>
      <c r="AH19" s="22">
        <f>G19/'Индекс потребительских цен'!AC18</f>
        <v>37529.784815546445</v>
      </c>
      <c r="AI19" s="22">
        <f>H19/'Индекс потребительских цен'!AD18</f>
        <v>41588.623083454804</v>
      </c>
      <c r="AJ19" s="22">
        <f>I19/'Индекс потребительских цен'!AE18</f>
        <v>39416.340404654118</v>
      </c>
      <c r="AK19" s="22">
        <f>J19/'Индекс потребительских цен'!AF18</f>
        <v>37078.630629600906</v>
      </c>
      <c r="AL19" s="22">
        <f>K19/'Индекс потребительских цен'!AG18</f>
        <v>38694.665680813327</v>
      </c>
      <c r="AM19" s="22">
        <f>L19/'Индекс потребительских цен'!AH18</f>
        <v>37637.070188238322</v>
      </c>
      <c r="AN19" s="22">
        <f>M19/'Индекс потребительских цен'!AI18</f>
        <v>41814.41089532074</v>
      </c>
      <c r="AO19" s="22">
        <f>N19/'Индекс потребительских цен'!AJ18</f>
        <v>40345.202344556878</v>
      </c>
      <c r="AP19" s="217">
        <f t="shared" si="0"/>
        <v>22586.814483671391</v>
      </c>
      <c r="AQ19" s="217">
        <f t="shared" si="1"/>
        <v>45528.638452766034</v>
      </c>
      <c r="AR19" s="217">
        <f t="shared" si="2"/>
        <v>41588.623083454804</v>
      </c>
      <c r="BB19" s="189">
        <f t="shared" si="3"/>
        <v>9.341037997010937E-2</v>
      </c>
      <c r="BC19" s="189">
        <f t="shared" si="4"/>
        <v>8.808661897786485E-2</v>
      </c>
      <c r="BD19" s="189">
        <f t="shared" si="5"/>
        <v>9.1300228095983815E-2</v>
      </c>
      <c r="BE19" s="189">
        <f t="shared" si="6"/>
        <v>5.2507384318237982E-2</v>
      </c>
      <c r="BF19" s="189">
        <f t="shared" si="7"/>
        <v>0.11466997277316038</v>
      </c>
      <c r="BG19" s="189">
        <f t="shared" si="8"/>
        <v>7.0642245799796388E-2</v>
      </c>
      <c r="BH19" s="189">
        <f t="shared" si="9"/>
        <v>0.14774212392979358</v>
      </c>
      <c r="BI19" s="189">
        <f t="shared" si="10"/>
        <v>0.21204924594513597</v>
      </c>
      <c r="BJ19" s="189">
        <f t="shared" si="11"/>
        <v>0.15847828175493883</v>
      </c>
      <c r="BK19" s="189">
        <f t="shared" si="12"/>
        <v>-0.21569672197516898</v>
      </c>
      <c r="BL19" s="189">
        <f t="shared" si="13"/>
        <v>0.33732529600324468</v>
      </c>
      <c r="BM19" s="189">
        <f t="shared" si="14"/>
        <v>0.12626687049658658</v>
      </c>
      <c r="BN19" s="193"/>
    </row>
    <row r="20" spans="1:66" ht="15.75" thickBot="1">
      <c r="A20" s="62" t="s">
        <v>19</v>
      </c>
      <c r="B20" s="142">
        <f>O20/'Численность населения'!B19*1000000</f>
        <v>63931.617062179022</v>
      </c>
      <c r="C20" s="22">
        <f>P20/'Численность населения'!C19*1000000</f>
        <v>72475.918048323423</v>
      </c>
      <c r="D20" s="22">
        <f>Q20/'Численность населения'!D19*1000000</f>
        <v>102373.82686365188</v>
      </c>
      <c r="E20" s="22">
        <f>R20/'Численность населения'!E19*1000000</f>
        <v>117328.64963180925</v>
      </c>
      <c r="F20" s="22">
        <f>S20/'Численность населения'!F19*1000000</f>
        <v>126873.50898047103</v>
      </c>
      <c r="G20" s="22">
        <f>T20/'Численность населения'!G19*1000000</f>
        <v>125865.82268014943</v>
      </c>
      <c r="H20" s="22">
        <f>U20/'Численность населения'!H19*1000000</f>
        <v>138582.32990527619</v>
      </c>
      <c r="I20" s="22">
        <f>V20/'Численность населения'!I19*1000000</f>
        <v>161345.04048116109</v>
      </c>
      <c r="J20" s="22">
        <f>W20/'Численность населения'!J19*1000000</f>
        <v>197850.55895398353</v>
      </c>
      <c r="K20" s="22">
        <f>X20/'Численность населения'!K19*1000000</f>
        <v>258457.03587479368</v>
      </c>
      <c r="L20" s="22">
        <f>Y20/'Численность населения'!L19*1000000</f>
        <v>303112.51842942421</v>
      </c>
      <c r="M20" s="22">
        <f>Z20/'Численность населения'!M19*1000000</f>
        <v>384993.499144106</v>
      </c>
      <c r="N20" s="22">
        <f>AA20/'Численность населения'!N19*1000000</f>
        <v>463064.04926134704</v>
      </c>
      <c r="O20" s="194">
        <v>732760.60400000005</v>
      </c>
      <c r="P20" s="22">
        <v>856424.07900000003</v>
      </c>
      <c r="Q20" s="22">
        <v>1220096.5919999999</v>
      </c>
      <c r="R20" s="22">
        <v>1413093.702</v>
      </c>
      <c r="S20" s="22">
        <v>1541884.3659999999</v>
      </c>
      <c r="T20" s="22">
        <v>1543600.9539999999</v>
      </c>
      <c r="U20" s="22">
        <v>1712239.426</v>
      </c>
      <c r="V20" s="22">
        <v>2007707.66</v>
      </c>
      <c r="W20" s="22">
        <v>2485175.7439999999</v>
      </c>
      <c r="X20" s="22">
        <v>3268623.1680000001</v>
      </c>
      <c r="Y20" s="22">
        <v>3839394.4169999999</v>
      </c>
      <c r="Z20" s="22">
        <v>4868342.125</v>
      </c>
      <c r="AA20" s="195">
        <v>6047454.8739999998</v>
      </c>
      <c r="AB20" s="16" t="s">
        <v>19</v>
      </c>
      <c r="AC20" s="192">
        <f>B20/'Индекс потребительских цен'!X19</f>
        <v>63931.617062179022</v>
      </c>
      <c r="AD20" s="22">
        <f>C20/'Индекс потребительских цен'!Y19</f>
        <v>68122.866856211505</v>
      </c>
      <c r="AE20" s="22">
        <f>D20/'Индекс потребительских цен'!Z19</f>
        <v>89703.595039405656</v>
      </c>
      <c r="AF20" s="22">
        <f>E20/'Индекс потребительских цен'!AA19</f>
        <v>96796.482103460003</v>
      </c>
      <c r="AG20" s="22">
        <f>F20/'Индекс потребительских цен'!AB19</f>
        <v>93749.233521279064</v>
      </c>
      <c r="AH20" s="22">
        <f>G20/'Индекс потребительских цен'!AC19</f>
        <v>81468.671224667181</v>
      </c>
      <c r="AI20" s="22">
        <f>H20/'Индекс потребительских цен'!AD19</f>
        <v>84486.798868025857</v>
      </c>
      <c r="AJ20" s="22">
        <f>I20/'Индекс потребительских цен'!AE19</f>
        <v>94744.845644070694</v>
      </c>
      <c r="AK20" s="22">
        <f>J20/'Индекс потребительских цен'!AF19</f>
        <v>111445.15437203899</v>
      </c>
      <c r="AL20" s="22">
        <f>K20/'Индекс потребительских цен'!AG19</f>
        <v>140864.57422667553</v>
      </c>
      <c r="AM20" s="22">
        <f>L20/'Индекс потребительских цен'!AH19</f>
        <v>159185.54703179852</v>
      </c>
      <c r="AN20" s="22">
        <f>M20/'Индекс потребительских цен'!AI19</f>
        <v>188853.88288163394</v>
      </c>
      <c r="AO20" s="22">
        <f>N20/'Индекс потребительских цен'!AJ19</f>
        <v>203357.60303733597</v>
      </c>
      <c r="AP20" s="217">
        <f t="shared" si="0"/>
        <v>139425.98597515695</v>
      </c>
      <c r="AQ20" s="217">
        <f t="shared" si="1"/>
        <v>113593.14398990628</v>
      </c>
      <c r="AR20" s="217">
        <f t="shared" si="2"/>
        <v>94744.845644070694</v>
      </c>
      <c r="BB20" s="189">
        <f t="shared" si="3"/>
        <v>0.11594793569613793</v>
      </c>
      <c r="BC20" s="189">
        <f t="shared" si="4"/>
        <v>7.6067106564012832E-3</v>
      </c>
      <c r="BD20" s="189">
        <f t="shared" si="5"/>
        <v>6.5469987836590748E-2</v>
      </c>
      <c r="BE20" s="189">
        <f t="shared" si="6"/>
        <v>2.5409450525299748E-2</v>
      </c>
      <c r="BF20" s="189">
        <f t="shared" si="7"/>
        <v>-0.14803990261920008</v>
      </c>
      <c r="BG20" s="189">
        <f t="shared" si="8"/>
        <v>0.17175758573037281</v>
      </c>
      <c r="BH20" s="189">
        <f t="shared" si="9"/>
        <v>-2.6832452560803799E-2</v>
      </c>
      <c r="BI20" s="189">
        <f t="shared" si="10"/>
        <v>-1.1803199472151915E-2</v>
      </c>
      <c r="BJ20" s="189">
        <f t="shared" si="11"/>
        <v>8.3240192387777689E-2</v>
      </c>
      <c r="BK20" s="189">
        <f t="shared" si="12"/>
        <v>2.6262200665576829E-2</v>
      </c>
      <c r="BL20" s="189">
        <f t="shared" si="13"/>
        <v>0.21442323541854114</v>
      </c>
      <c r="BM20" s="189">
        <f t="shared" si="14"/>
        <v>7.6594786633577439E-2</v>
      </c>
      <c r="BN20" s="193"/>
    </row>
    <row r="21" spans="1:66" ht="15.75" thickBot="1">
      <c r="A21" s="62" t="s">
        <v>21</v>
      </c>
      <c r="B21" s="142">
        <f>O21/'Численность населения'!B20*1000000</f>
        <v>35310.453031828394</v>
      </c>
      <c r="C21" s="22">
        <f>P21/'Численность населения'!C20*1000000</f>
        <v>46232.450517055826</v>
      </c>
      <c r="D21" s="22">
        <f>Q21/'Численность населения'!D20*1000000</f>
        <v>53183.26447931795</v>
      </c>
      <c r="E21" s="22">
        <f>R21/'Численность населения'!E20*1000000</f>
        <v>53808.496915046584</v>
      </c>
      <c r="F21" s="22">
        <f>S21/'Численность населения'!F20*1000000</f>
        <v>52724.865344421502</v>
      </c>
      <c r="G21" s="22">
        <f>T21/'Численность населения'!G20*1000000</f>
        <v>51865.271766338614</v>
      </c>
      <c r="H21" s="22">
        <f>U21/'Численность населения'!H20*1000000</f>
        <v>55212.80776733633</v>
      </c>
      <c r="I21" s="22">
        <f>V21/'Численность населения'!I20*1000000</f>
        <v>66531.549353935698</v>
      </c>
      <c r="J21" s="22">
        <f>W21/'Численность населения'!J20*1000000</f>
        <v>77573.388320228813</v>
      </c>
      <c r="K21" s="22">
        <f>X21/'Численность населения'!K20*1000000</f>
        <v>78336.269740398246</v>
      </c>
      <c r="L21" s="22">
        <f>Y21/'Численность населения'!L20*1000000</f>
        <v>90930.540612133438</v>
      </c>
      <c r="M21" s="22">
        <f>Z21/'Численность населения'!M20*1000000</f>
        <v>129831.58848249952</v>
      </c>
      <c r="N21" s="22">
        <f>AA21/'Численность населения'!N20*1000000</f>
        <v>182032.7466230045</v>
      </c>
      <c r="O21" s="194">
        <v>22798.194</v>
      </c>
      <c r="P21" s="22">
        <v>29641.010999999999</v>
      </c>
      <c r="Q21" s="22">
        <v>33947.25</v>
      </c>
      <c r="R21" s="22">
        <v>34204.232000000004</v>
      </c>
      <c r="S21" s="22">
        <v>33399.514999999999</v>
      </c>
      <c r="T21" s="22">
        <v>32737.566999999999</v>
      </c>
      <c r="U21" s="22">
        <v>34700.035000000003</v>
      </c>
      <c r="V21" s="22">
        <v>41567.781000000003</v>
      </c>
      <c r="W21" s="22">
        <v>48116.368000000002</v>
      </c>
      <c r="X21" s="22">
        <v>48259.764000000003</v>
      </c>
      <c r="Y21" s="22">
        <v>55610.027000000002</v>
      </c>
      <c r="Z21" s="22">
        <v>78686.900999999998</v>
      </c>
      <c r="AA21" s="195">
        <v>96501.202000000005</v>
      </c>
      <c r="AB21" s="16" t="s">
        <v>21</v>
      </c>
      <c r="AC21" s="192">
        <f>B21/'Индекс потребительских цен'!X20</f>
        <v>35310.453031828394</v>
      </c>
      <c r="AD21" s="22">
        <f>C21/'Индекс потребительских цен'!Y20</f>
        <v>43913.80178291777</v>
      </c>
      <c r="AE21" s="22">
        <f>D21/'Индекс потребительских цен'!Z20</f>
        <v>47607.217691415783</v>
      </c>
      <c r="AF21" s="22">
        <f>E21/'Индекс потребительских цен'!AA20</f>
        <v>45248.376773039061</v>
      </c>
      <c r="AG21" s="22">
        <f>F21/'Индекс потребительских цен'!AB20</f>
        <v>39979.382000357044</v>
      </c>
      <c r="AH21" s="22">
        <f>G21/'Индекс потребительских цен'!AC20</f>
        <v>35035.708593075346</v>
      </c>
      <c r="AI21" s="22">
        <f>H21/'Индекс потребительских цен'!AD20</f>
        <v>35745.65408496817</v>
      </c>
      <c r="AJ21" s="22">
        <f>I21/'Индекс потребительских цен'!AE20</f>
        <v>41904.454002283455</v>
      </c>
      <c r="AK21" s="22">
        <f>J21/'Индекс потребительских цен'!AF20</f>
        <v>46844.758254719069</v>
      </c>
      <c r="AL21" s="22">
        <f>K21/'Индекс потребительских цен'!AG20</f>
        <v>46025.92385180157</v>
      </c>
      <c r="AM21" s="22">
        <f>L21/'Индекс потребительских цен'!AH20</f>
        <v>50372.995518924021</v>
      </c>
      <c r="AN21" s="22">
        <f>M21/'Индекс потребительских цен'!AI20</f>
        <v>65767.278944457896</v>
      </c>
      <c r="AO21" s="22">
        <f>N21/'Индекс потребительских цен'!AJ20</f>
        <v>82507.348756099964</v>
      </c>
      <c r="AP21" s="217">
        <f t="shared" si="0"/>
        <v>47471.640163024618</v>
      </c>
      <c r="AQ21" s="217">
        <f t="shared" si="1"/>
        <v>47404.873329683658</v>
      </c>
      <c r="AR21" s="217">
        <f t="shared" si="2"/>
        <v>45248.376773039061</v>
      </c>
      <c r="BB21" s="189">
        <f t="shared" si="3"/>
        <v>0.13364750304742534</v>
      </c>
      <c r="BC21" s="189">
        <f t="shared" si="4"/>
        <v>0.41252197447701144</v>
      </c>
      <c r="BD21" s="189">
        <f t="shared" si="5"/>
        <v>0.14608052884527978</v>
      </c>
      <c r="BE21" s="189">
        <f t="shared" si="6"/>
        <v>8.135148046631957E-2</v>
      </c>
      <c r="BF21" s="189">
        <f t="shared" si="7"/>
        <v>-7.9424484151117136E-3</v>
      </c>
      <c r="BG21" s="189">
        <f t="shared" si="8"/>
        <v>0.10103224969531222</v>
      </c>
      <c r="BH21" s="189">
        <f t="shared" si="9"/>
        <v>0.16425406176562096</v>
      </c>
      <c r="BI21" s="189">
        <f t="shared" si="10"/>
        <v>0.22625745646693662</v>
      </c>
      <c r="BJ21" s="189">
        <f t="shared" si="11"/>
        <v>0.30632451705585595</v>
      </c>
      <c r="BK21" s="189">
        <f t="shared" si="12"/>
        <v>0.17277719835904692</v>
      </c>
      <c r="BL21" s="189">
        <f t="shared" si="13"/>
        <v>0.27013394609680796</v>
      </c>
      <c r="BM21" s="189">
        <f t="shared" si="14"/>
        <v>0.20278407373319984</v>
      </c>
      <c r="BN21" s="193"/>
    </row>
    <row r="22" spans="1:66" ht="15.75" thickBot="1">
      <c r="A22" s="62" t="s">
        <v>22</v>
      </c>
      <c r="B22" s="142">
        <f>O22/'Численность населения'!B21*1000000</f>
        <v>124021.77463435642</v>
      </c>
      <c r="C22" s="22">
        <f>P22/'Численность населения'!C21*1000000</f>
        <v>226406.01726500961</v>
      </c>
      <c r="D22" s="22">
        <f>Q22/'Численность населения'!D21*1000000</f>
        <v>262327.28749476129</v>
      </c>
      <c r="E22" s="22">
        <f>R22/'Численность населения'!E21*1000000</f>
        <v>227258.13404964015</v>
      </c>
      <c r="F22" s="22">
        <f>S22/'Численность населения'!F21*1000000</f>
        <v>231540.22797870173</v>
      </c>
      <c r="G22" s="22">
        <f>T22/'Численность населения'!G21*1000000</f>
        <v>197456.13256381682</v>
      </c>
      <c r="H22" s="22">
        <f>U22/'Численность населения'!H21*1000000</f>
        <v>234582.26971788422</v>
      </c>
      <c r="I22" s="22">
        <f>V22/'Численность населения'!I21*1000000</f>
        <v>158625.86790775109</v>
      </c>
      <c r="J22" s="22">
        <f>W22/'Численность населения'!J21*1000000</f>
        <v>163333.39955694013</v>
      </c>
      <c r="K22" s="22">
        <f>X22/'Численность населения'!K21*1000000</f>
        <v>147304.65509909095</v>
      </c>
      <c r="L22" s="22">
        <f>Y22/'Численность населения'!L21*1000000</f>
        <v>171510.02103959335</v>
      </c>
      <c r="M22" s="22">
        <f>Z22/'Численность населения'!M21*1000000</f>
        <v>157896.66717375792</v>
      </c>
      <c r="N22" s="22">
        <f>AA22/'Численность населения'!N21*1000000</f>
        <v>164291.7847529703</v>
      </c>
      <c r="O22" s="194">
        <v>112313.499</v>
      </c>
      <c r="P22" s="22">
        <v>202526.06899999999</v>
      </c>
      <c r="Q22" s="22">
        <v>232221.821</v>
      </c>
      <c r="R22" s="22">
        <v>199156.984</v>
      </c>
      <c r="S22" s="22">
        <v>201032.25599999999</v>
      </c>
      <c r="T22" s="22">
        <v>169936.079</v>
      </c>
      <c r="U22" s="22">
        <v>200261.00700000001</v>
      </c>
      <c r="V22" s="22">
        <v>134151.79999999999</v>
      </c>
      <c r="W22" s="22">
        <v>136473.712</v>
      </c>
      <c r="X22" s="22">
        <v>121578.33900000001</v>
      </c>
      <c r="Y22" s="22">
        <v>140129.00399999999</v>
      </c>
      <c r="Z22" s="22">
        <v>127664.666</v>
      </c>
      <c r="AA22" s="195">
        <v>119998.391</v>
      </c>
      <c r="AB22" s="16" t="s">
        <v>22</v>
      </c>
      <c r="AC22" s="192">
        <f>B22/'Индекс потребительских цен'!X21</f>
        <v>124021.77463435642</v>
      </c>
      <c r="AD22" s="22">
        <f>C22/'Индекс потребительских цен'!Y21</f>
        <v>212947.72128010687</v>
      </c>
      <c r="AE22" s="22">
        <f>D22/'Индекс потребительских цен'!Z21</f>
        <v>232877.50505455965</v>
      </c>
      <c r="AF22" s="22">
        <f>E22/'Индекс потребительских цен'!AA21</f>
        <v>189272.29375959316</v>
      </c>
      <c r="AG22" s="22">
        <f>F22/'Индекс потребительских цен'!AB21</f>
        <v>173838.13432948416</v>
      </c>
      <c r="AH22" s="22">
        <f>G22/'Индекс потребительских цен'!AC21</f>
        <v>130984.38724001253</v>
      </c>
      <c r="AI22" s="22">
        <f>H22/'Индекс потребительских цен'!AD21</f>
        <v>148499.24645750059</v>
      </c>
      <c r="AJ22" s="22">
        <f>I22/'Индекс потребительских цен'!AE21</f>
        <v>98110.441527893796</v>
      </c>
      <c r="AK22" s="22">
        <f>J22/'Индекс потребительских цен'!AF21</f>
        <v>96119.942920236586</v>
      </c>
      <c r="AL22" s="22">
        <f>K22/'Индекс потребительских цен'!AG21</f>
        <v>84129.65818269935</v>
      </c>
      <c r="AM22" s="22">
        <f>L22/'Индекс потребительских цен'!AH21</f>
        <v>91863.448346873905</v>
      </c>
      <c r="AN22" s="22">
        <f>M22/'Индекс потребительских цен'!AI21</f>
        <v>78708.164922970915</v>
      </c>
      <c r="AO22" s="22">
        <f>N22/'Индекс потребительских цен'!AJ21</f>
        <v>73521.856918468518</v>
      </c>
      <c r="AP22" s="217">
        <f t="shared" si="0"/>
        <v>159355.64813609113</v>
      </c>
      <c r="AQ22" s="217">
        <f t="shared" si="1"/>
        <v>133453.42889036587</v>
      </c>
      <c r="AR22" s="217">
        <f t="shared" si="2"/>
        <v>124021.77463435642</v>
      </c>
      <c r="BB22" s="189">
        <f t="shared" si="3"/>
        <v>0.30931343405258716</v>
      </c>
      <c r="BC22" s="189">
        <f t="shared" si="4"/>
        <v>0.15034491757467761</v>
      </c>
      <c r="BD22" s="189">
        <f t="shared" si="5"/>
        <v>1.1756187624995862E-2</v>
      </c>
      <c r="BE22" s="189">
        <f t="shared" si="6"/>
        <v>-2.0138670149733584E-2</v>
      </c>
      <c r="BF22" s="189">
        <f t="shared" si="7"/>
        <v>-1.630338119343977E-2</v>
      </c>
      <c r="BG22" s="189">
        <f t="shared" si="8"/>
        <v>6.4542918353515999E-2</v>
      </c>
      <c r="BH22" s="189">
        <f t="shared" si="9"/>
        <v>0.20500210085848036</v>
      </c>
      <c r="BI22" s="189">
        <f t="shared" si="10"/>
        <v>0.16596395354559612</v>
      </c>
      <c r="BJ22" s="189">
        <f t="shared" si="11"/>
        <v>9.8343186586127285E-3</v>
      </c>
      <c r="BK22" s="189">
        <f t="shared" si="12"/>
        <v>0.16077189931907476</v>
      </c>
      <c r="BL22" s="189">
        <f t="shared" si="13"/>
        <v>0.42781058606370226</v>
      </c>
      <c r="BM22" s="189">
        <f t="shared" si="14"/>
        <v>0.40206823894434107</v>
      </c>
      <c r="BN22" s="193"/>
    </row>
    <row r="23" spans="1:66" ht="15.75" thickBot="1">
      <c r="A23" s="62" t="s">
        <v>23</v>
      </c>
      <c r="B23" s="142">
        <f>O23/'Численность населения'!B22*1000000</f>
        <v>80967.47851258867</v>
      </c>
      <c r="C23" s="22">
        <f>P23/'Численность населения'!C22*1000000</f>
        <v>110499.52141022813</v>
      </c>
      <c r="D23" s="22">
        <f>Q23/'Численность населения'!D22*1000000</f>
        <v>134541.13869033725</v>
      </c>
      <c r="E23" s="22">
        <f>R23/'Численность населения'!E22*1000000</f>
        <v>131387.52923878902</v>
      </c>
      <c r="F23" s="22">
        <f>S23/'Численность населения'!F22*1000000</f>
        <v>132810.82712870321</v>
      </c>
      <c r="G23" s="22">
        <f>T23/'Численность населения'!G22*1000000</f>
        <v>146111.13420621512</v>
      </c>
      <c r="H23" s="22">
        <f>U23/'Численность населения'!H22*1000000</f>
        <v>144824.3905107555</v>
      </c>
      <c r="I23" s="22">
        <f>V23/'Численность населения'!I22*1000000</f>
        <v>185707.83418319203</v>
      </c>
      <c r="J23" s="22">
        <f>W23/'Численность населения'!J22*1000000</f>
        <v>172548.57886486646</v>
      </c>
      <c r="K23" s="22">
        <f>X23/'Численность населения'!K22*1000000</f>
        <v>169387.78087338104</v>
      </c>
      <c r="L23" s="22">
        <f>Y23/'Численность населения'!L22*1000000</f>
        <v>174732.81156536573</v>
      </c>
      <c r="M23" s="22">
        <f>Z23/'Численность населения'!M22*1000000</f>
        <v>161189.2169713756</v>
      </c>
      <c r="N23" s="22">
        <f>AA23/'Численность населения'!N22*1000000</f>
        <v>192718.88364252579</v>
      </c>
      <c r="O23" s="194">
        <v>99686.025999999998</v>
      </c>
      <c r="P23" s="22">
        <v>134721.79</v>
      </c>
      <c r="Q23" s="22">
        <v>162514.125</v>
      </c>
      <c r="R23" s="22">
        <v>157276.128</v>
      </c>
      <c r="S23" s="22">
        <v>157720.02900000001</v>
      </c>
      <c r="T23" s="22">
        <v>172221.34</v>
      </c>
      <c r="U23" s="22">
        <v>169432.08199999999</v>
      </c>
      <c r="V23" s="22">
        <v>215493.32800000001</v>
      </c>
      <c r="W23" s="22">
        <v>198357.36</v>
      </c>
      <c r="X23" s="22">
        <v>193157.46</v>
      </c>
      <c r="Y23" s="22">
        <v>197761.37299999999</v>
      </c>
      <c r="Z23" s="22">
        <v>180642.66</v>
      </c>
      <c r="AA23" s="195">
        <v>194811.61799999999</v>
      </c>
      <c r="AB23" s="16" t="s">
        <v>23</v>
      </c>
      <c r="AC23" s="192">
        <f>B23/'Индекс потребительских цен'!X22</f>
        <v>80967.47851258867</v>
      </c>
      <c r="AD23" s="22">
        <f>C23/'Индекс потребительских цен'!Y22</f>
        <v>104868.10421393957</v>
      </c>
      <c r="AE23" s="22">
        <f>D23/'Индекс потребительских цен'!Z22</f>
        <v>120559.42026870334</v>
      </c>
      <c r="AF23" s="22">
        <f>E23/'Индекс потребительских цен'!AA22</f>
        <v>110382.09138983685</v>
      </c>
      <c r="AG23" s="22">
        <f>F23/'Индекс потребительских цен'!AB22</f>
        <v>98776.417389251888</v>
      </c>
      <c r="AH23" s="22">
        <f>G23/'Индекс потребительских цен'!AC22</f>
        <v>96141.163419155433</v>
      </c>
      <c r="AI23" s="22">
        <f>H23/'Индекс потребительских цен'!AD22</f>
        <v>90981.941703949618</v>
      </c>
      <c r="AJ23" s="22">
        <f>I23/'Индекс потребительских цен'!AE22</f>
        <v>114862.49993994561</v>
      </c>
      <c r="AK23" s="22">
        <f>J23/'Индекс потребительских цен'!AF22</f>
        <v>102816.32400277446</v>
      </c>
      <c r="AL23" s="22">
        <f>K23/'Индекс потребительских цен'!AG22</f>
        <v>97755.83818387473</v>
      </c>
      <c r="AM23" s="22">
        <f>L23/'Индекс потребительских цен'!AH22</f>
        <v>96387.424234820544</v>
      </c>
      <c r="AN23" s="22">
        <f>M23/'Индекс потребительских цен'!AI22</f>
        <v>81373.117040940633</v>
      </c>
      <c r="AO23" s="22">
        <f>N23/'Индекс потребительских цен'!AJ22</f>
        <v>86858.523122362225</v>
      </c>
      <c r="AP23" s="217">
        <f t="shared" si="0"/>
        <v>39591.941756114669</v>
      </c>
      <c r="AQ23" s="217">
        <f t="shared" si="1"/>
        <v>98671.564878626421</v>
      </c>
      <c r="AR23" s="217">
        <f t="shared" si="2"/>
        <v>97755.83818387473</v>
      </c>
      <c r="BB23" s="189">
        <f t="shared" si="3"/>
        <v>0.82553441065090816</v>
      </c>
      <c r="BC23" s="189">
        <f t="shared" si="4"/>
        <v>0.15865863753835496</v>
      </c>
      <c r="BD23" s="189">
        <f t="shared" si="5"/>
        <v>-0.13368473322022001</v>
      </c>
      <c r="BE23" s="189">
        <f t="shared" si="6"/>
        <v>1.8842423163283772E-2</v>
      </c>
      <c r="BF23" s="189">
        <f t="shared" si="7"/>
        <v>-0.14720593355388834</v>
      </c>
      <c r="BG23" s="189">
        <f t="shared" si="8"/>
        <v>0.18802220357510757</v>
      </c>
      <c r="BH23" s="189">
        <f t="shared" si="9"/>
        <v>-0.32379429997621134</v>
      </c>
      <c r="BI23" s="189">
        <f t="shared" si="10"/>
        <v>2.9676948099831346E-2</v>
      </c>
      <c r="BJ23" s="189">
        <f t="shared" si="11"/>
        <v>-9.8135130361144296E-2</v>
      </c>
      <c r="BK23" s="189">
        <f t="shared" si="12"/>
        <v>0.1643217990919541</v>
      </c>
      <c r="BL23" s="189">
        <f t="shared" si="13"/>
        <v>-7.9373518721059244E-2</v>
      </c>
      <c r="BM23" s="189">
        <f t="shared" si="14"/>
        <v>4.0501916181516773E-2</v>
      </c>
      <c r="BN23" s="193"/>
    </row>
    <row r="24" spans="1:66" ht="15.75" thickBot="1">
      <c r="A24" s="62" t="s">
        <v>24</v>
      </c>
      <c r="B24" s="142">
        <f>O24/'Численность населения'!B23*1000000</f>
        <v>56914.661385468025</v>
      </c>
      <c r="C24" s="22">
        <f>P24/'Численность населения'!C23*1000000</f>
        <v>95809.246517116873</v>
      </c>
      <c r="D24" s="22">
        <f>Q24/'Численность населения'!D23*1000000</f>
        <v>126128.59589884839</v>
      </c>
      <c r="E24" s="22">
        <f>R24/'Численность населения'!E23*1000000</f>
        <v>63125.357491695147</v>
      </c>
      <c r="F24" s="22">
        <f>S24/'Численность населения'!F23*1000000</f>
        <v>66878.196428421652</v>
      </c>
      <c r="G24" s="22">
        <f>T24/'Численность населения'!G23*1000000</f>
        <v>73244.826783100303</v>
      </c>
      <c r="H24" s="22">
        <f>U24/'Численность населения'!H23*1000000</f>
        <v>96270.864659593368</v>
      </c>
      <c r="I24" s="22">
        <f>V24/'Численность населения'!I23*1000000</f>
        <v>117160.93212254104</v>
      </c>
      <c r="J24" s="22">
        <f>W24/'Численность населения'!J23*1000000</f>
        <v>130888.74604270088</v>
      </c>
      <c r="K24" s="22">
        <f>X24/'Численность населения'!K23*1000000</f>
        <v>171198.32502776873</v>
      </c>
      <c r="L24" s="22">
        <f>Y24/'Численность населения'!L23*1000000</f>
        <v>179918.85054129636</v>
      </c>
      <c r="M24" s="22">
        <f>Z24/'Численность населения'!M23*1000000</f>
        <v>180731.72201164614</v>
      </c>
      <c r="N24" s="22">
        <f>AA24/'Численность населения'!N23*1000000</f>
        <v>154505.60646010994</v>
      </c>
      <c r="O24" s="194">
        <v>68569.475000000006</v>
      </c>
      <c r="P24" s="22">
        <v>114958.44899999999</v>
      </c>
      <c r="Q24" s="22">
        <v>151022.723</v>
      </c>
      <c r="R24" s="22">
        <v>75421.104000000007</v>
      </c>
      <c r="S24" s="22">
        <v>79731.517000000007</v>
      </c>
      <c r="T24" s="22">
        <v>87113.514999999999</v>
      </c>
      <c r="U24" s="22">
        <v>114155.39200000001</v>
      </c>
      <c r="V24" s="22">
        <v>138282.00200000001</v>
      </c>
      <c r="W24" s="22">
        <v>153427.91899999999</v>
      </c>
      <c r="X24" s="22">
        <v>199288.375</v>
      </c>
      <c r="Y24" s="22">
        <v>207940.13200000001</v>
      </c>
      <c r="Z24" s="22">
        <v>206986.8</v>
      </c>
      <c r="AA24" s="195">
        <v>175148.019</v>
      </c>
      <c r="AB24" s="16" t="s">
        <v>24</v>
      </c>
      <c r="AC24" s="192">
        <f>B24/'Индекс потребительских цен'!X23</f>
        <v>56914.661385468025</v>
      </c>
      <c r="AD24" s="22">
        <f>C24/'Индекс потребительских цен'!Y23</f>
        <v>90616.898247533216</v>
      </c>
      <c r="AE24" s="22">
        <f>D24/'Индекс потребительских цен'!Z23</f>
        <v>112530.04546748759</v>
      </c>
      <c r="AF24" s="22">
        <f>E24/'Индекс потребительских цен'!AA23</f>
        <v>52531.945847837713</v>
      </c>
      <c r="AG24" s="22">
        <f>F24/'Индекс потребительских цен'!AB23</f>
        <v>49687.528210136566</v>
      </c>
      <c r="AH24" s="22">
        <f>G24/'Индекс потребительских цен'!AC23</f>
        <v>48582.851229450644</v>
      </c>
      <c r="AI24" s="22">
        <f>H24/'Индекс потребительских цен'!AD23</f>
        <v>60844.100126614641</v>
      </c>
      <c r="AJ24" s="22">
        <f>I24/'Индекс потребительских цен'!AE23</f>
        <v>72452.858141935227</v>
      </c>
      <c r="AK24" s="22">
        <f>J24/'Индекс потребительских цен'!AF23</f>
        <v>77903.947328984068</v>
      </c>
      <c r="AL24" s="22">
        <f>K24/'Индекс потребительских цен'!AG23</f>
        <v>98995.327119901078</v>
      </c>
      <c r="AM24" s="22">
        <f>L24/'Индекс потребительских цен'!AH23</f>
        <v>98820.256158675576</v>
      </c>
      <c r="AN24" s="22">
        <f>M24/'Индекс потребительских цен'!AI23</f>
        <v>90812.116946671755</v>
      </c>
      <c r="AO24" s="22">
        <f>N24/'Индекс потребительских цен'!AJ23</f>
        <v>68959.231335117744</v>
      </c>
      <c r="AP24" s="217">
        <f t="shared" si="0"/>
        <v>63947.194238036951</v>
      </c>
      <c r="AQ24" s="217">
        <f t="shared" si="1"/>
        <v>75357.828272754894</v>
      </c>
      <c r="AR24" s="217">
        <f t="shared" si="2"/>
        <v>72452.858141935227</v>
      </c>
      <c r="BB24" s="189" t="e">
        <f>#REF!/#REF!-1</f>
        <v>#REF!</v>
      </c>
      <c r="BC24" s="189" t="e">
        <f>#REF!/#REF!-1</f>
        <v>#REF!</v>
      </c>
      <c r="BD24" s="189" t="e">
        <f>#REF!/#REF!-1</f>
        <v>#REF!</v>
      </c>
      <c r="BE24" s="189" t="e">
        <f>#REF!/#REF!-1</f>
        <v>#REF!</v>
      </c>
      <c r="BF24" s="189" t="e">
        <f>#REF!/#REF!-1</f>
        <v>#REF!</v>
      </c>
      <c r="BG24" s="189" t="e">
        <f>#REF!/#REF!-1</f>
        <v>#REF!</v>
      </c>
      <c r="BH24" s="189" t="e">
        <f>#REF!/#REF!-1</f>
        <v>#REF!</v>
      </c>
      <c r="BI24" s="189" t="e">
        <f>#REF!/#REF!-1</f>
        <v>#REF!</v>
      </c>
      <c r="BJ24" s="189" t="e">
        <f>#REF!/#REF!-1</f>
        <v>#REF!</v>
      </c>
      <c r="BK24" s="189" t="e">
        <f>#REF!/#REF!-1</f>
        <v>#REF!</v>
      </c>
      <c r="BL24" s="189" t="e">
        <f>#REF!/#REF!-1</f>
        <v>#REF!</v>
      </c>
      <c r="BM24" s="189" t="e">
        <f>#REF!/#REF!-1</f>
        <v>#REF!</v>
      </c>
      <c r="BN24" s="193"/>
    </row>
    <row r="25" spans="1:66" ht="15.75" thickBot="1">
      <c r="A25" s="62" t="s">
        <v>25</v>
      </c>
      <c r="B25" s="142">
        <f>O25/'Численность населения'!B24*1000000</f>
        <v>59429.371843182547</v>
      </c>
      <c r="C25" s="22">
        <f>P25/'Численность населения'!C24*1000000</f>
        <v>66896.471497707316</v>
      </c>
      <c r="D25" s="22">
        <f>Q25/'Численность населения'!D24*1000000</f>
        <v>75471.490895934301</v>
      </c>
      <c r="E25" s="22">
        <f>R25/'Численность населения'!E24*1000000</f>
        <v>71642.420728483528</v>
      </c>
      <c r="F25" s="22">
        <f>S25/'Численность населения'!F24*1000000</f>
        <v>65956.089628129805</v>
      </c>
      <c r="G25" s="22">
        <f>T25/'Численность населения'!G24*1000000</f>
        <v>70952.605709315685</v>
      </c>
      <c r="H25" s="22">
        <f>U25/'Численность населения'!H24*1000000</f>
        <v>91162.45681968717</v>
      </c>
      <c r="I25" s="22">
        <f>V25/'Численность населения'!I24*1000000</f>
        <v>131657.87653632922</v>
      </c>
      <c r="J25" s="22">
        <f>W25/'Численность населения'!J24*1000000</f>
        <v>160137.86668963693</v>
      </c>
      <c r="K25" s="22">
        <f>X25/'Численность населения'!K24*1000000</f>
        <v>100667.99788355376</v>
      </c>
      <c r="L25" s="22">
        <f>Y25/'Численность населения'!L24*1000000</f>
        <v>108940.55050966553</v>
      </c>
      <c r="M25" s="22">
        <f>Z25/'Численность населения'!M24*1000000</f>
        <v>99984.883951635682</v>
      </c>
      <c r="N25" s="22">
        <f>AA25/'Численность населения'!N24*1000000</f>
        <v>118670.28122610043</v>
      </c>
      <c r="O25" s="194">
        <v>55877.1</v>
      </c>
      <c r="P25" s="22">
        <v>63171.006999999998</v>
      </c>
      <c r="Q25" s="22">
        <v>71757.085999999996</v>
      </c>
      <c r="R25" s="22">
        <v>68701.570999999996</v>
      </c>
      <c r="S25" s="22">
        <v>63715.957000000002</v>
      </c>
      <c r="T25" s="22">
        <v>69014.960999999996</v>
      </c>
      <c r="U25" s="22">
        <v>89462.277000000002</v>
      </c>
      <c r="V25" s="22">
        <v>130397.77899999999</v>
      </c>
      <c r="W25" s="22">
        <v>159880.36499999999</v>
      </c>
      <c r="X25" s="22">
        <v>101407.807</v>
      </c>
      <c r="Y25" s="22">
        <v>110636.537</v>
      </c>
      <c r="Z25" s="22">
        <v>102299.63400000001</v>
      </c>
      <c r="AA25" s="195">
        <v>122427.501</v>
      </c>
      <c r="AB25" s="16" t="s">
        <v>25</v>
      </c>
      <c r="AC25" s="192">
        <f>B25/'Индекс потребительских цен'!X24</f>
        <v>59429.371843182547</v>
      </c>
      <c r="AD25" s="22">
        <f>C25/'Индекс потребительских цен'!Y24</f>
        <v>63277.025631580895</v>
      </c>
      <c r="AE25" s="22">
        <f>D25/'Индекс потребительских цен'!Z24</f>
        <v>67576.762619954505</v>
      </c>
      <c r="AF25" s="22">
        <f>E25/'Индекс потребительских цен'!AA24</f>
        <v>59968.434149906054</v>
      </c>
      <c r="AG25" s="22">
        <f>F25/'Индекс потребительских цен'!AB24</f>
        <v>47758.372944447714</v>
      </c>
      <c r="AH25" s="22">
        <f>G25/'Индекс потребительских цен'!AC24</f>
        <v>45978.447777234862</v>
      </c>
      <c r="AI25" s="22">
        <f>H25/'Индекс потребительских цен'!AD24</f>
        <v>56428.275385101879</v>
      </c>
      <c r="AJ25" s="22">
        <f>I25/'Индекс потребительских цен'!AE24</f>
        <v>79266.967421671608</v>
      </c>
      <c r="AK25" s="22">
        <f>J25/'Индекс потребительских цен'!AF24</f>
        <v>91980.397152380217</v>
      </c>
      <c r="AL25" s="22">
        <f>K25/'Индекс потребительских цен'!AG24</f>
        <v>56268.919728884452</v>
      </c>
      <c r="AM25" s="22">
        <f>L25/'Индекс потребительских цен'!AH24</f>
        <v>57916.02395338512</v>
      </c>
      <c r="AN25" s="22">
        <f>M25/'Индекс потребительских цен'!AI24</f>
        <v>48547.745277704853</v>
      </c>
      <c r="AO25" s="22">
        <f>N25/'Индекс потребительских цен'!AJ24</f>
        <v>51027.67958372971</v>
      </c>
      <c r="AP25" s="217">
        <f t="shared" si="0"/>
        <v>46001.949375145356</v>
      </c>
      <c r="AQ25" s="217">
        <f t="shared" si="1"/>
        <v>60417.263343781888</v>
      </c>
      <c r="AR25" s="217">
        <f t="shared" si="2"/>
        <v>57916.02395338512</v>
      </c>
      <c r="BB25" s="189">
        <f t="shared" ref="BB25:BB60" si="15">C24/B24-1</f>
        <v>0.68338428420448749</v>
      </c>
      <c r="BC25" s="189">
        <f t="shared" ref="BC25:BC60" si="16">D24/C24-1</f>
        <v>0.31645535774373079</v>
      </c>
      <c r="BD25" s="189">
        <f t="shared" ref="BD25:BD60" si="17">E24/D24-1</f>
        <v>-0.49951589453735046</v>
      </c>
      <c r="BE25" s="189">
        <f t="shared" ref="BE25:BE60" si="18">F24/E24-1</f>
        <v>5.9450577166556773E-2</v>
      </c>
      <c r="BF25" s="189">
        <f t="shared" ref="BF25:BF60" si="19">G24/F24-1</f>
        <v>9.5197399072995736E-2</v>
      </c>
      <c r="BG25" s="189">
        <f t="shared" ref="BG25:BG60" si="20">H24/G24-1</f>
        <v>0.31437084211667266</v>
      </c>
      <c r="BH25" s="189">
        <f t="shared" ref="BH25:BH60" si="21">I24/H24-1</f>
        <v>0.21699262322836099</v>
      </c>
      <c r="BI25" s="189">
        <f t="shared" ref="BI25:BI60" si="22">J24/I24-1</f>
        <v>0.11717057615930915</v>
      </c>
      <c r="BJ25" s="189">
        <f t="shared" ref="BJ25:BJ60" si="23">K24/J24-1</f>
        <v>0.30796825704111597</v>
      </c>
      <c r="BK25" s="189">
        <f t="shared" ref="BK25:BK60" si="24">L24/K24-1</f>
        <v>5.0938147391997868E-2</v>
      </c>
      <c r="BL25" s="189">
        <f t="shared" ref="BL25:BL60" si="25">M24/L24-1</f>
        <v>4.517989459715821E-3</v>
      </c>
      <c r="BM25" s="189">
        <f t="shared" ref="BM25:BM60" si="26">N24/M24-1</f>
        <v>-0.14511074901309373</v>
      </c>
      <c r="BN25" s="193"/>
    </row>
    <row r="26" spans="1:66" ht="15.75" thickBot="1">
      <c r="A26" s="62" t="s">
        <v>26</v>
      </c>
      <c r="B26" s="142">
        <f>O26/'Численность населения'!B25*1000000</f>
        <v>162912.22222027491</v>
      </c>
      <c r="C26" s="22">
        <f>P26/'Численность населения'!C25*1000000</f>
        <v>177089.12587096612</v>
      </c>
      <c r="D26" s="22">
        <f>Q26/'Численность населения'!D25*1000000</f>
        <v>189794.5729204985</v>
      </c>
      <c r="E26" s="22">
        <f>R26/'Численность населения'!E25*1000000</f>
        <v>144304.10212525775</v>
      </c>
      <c r="F26" s="22">
        <f>S26/'Численность населения'!F25*1000000</f>
        <v>96343.187556081946</v>
      </c>
      <c r="G26" s="22">
        <f>T26/'Численность населения'!G25*1000000</f>
        <v>127118.78586403991</v>
      </c>
      <c r="H26" s="22">
        <f>U26/'Численность населения'!H25*1000000</f>
        <v>147986.37549527106</v>
      </c>
      <c r="I26" s="22">
        <f>V26/'Численность населения'!I25*1000000</f>
        <v>187298.34552318364</v>
      </c>
      <c r="J26" s="22">
        <f>W26/'Численность населения'!J25*1000000</f>
        <v>279196.38843569707</v>
      </c>
      <c r="K26" s="22">
        <f>X26/'Численность населения'!K25*1000000</f>
        <v>226048.2445327786</v>
      </c>
      <c r="L26" s="22">
        <f>Y26/'Численность населения'!L25*1000000</f>
        <v>215097.57457973604</v>
      </c>
      <c r="M26" s="22">
        <f>Z26/'Численность населения'!M25*1000000</f>
        <v>227099.03961205963</v>
      </c>
      <c r="N26" s="22">
        <f>AA26/'Численность населения'!N25*1000000</f>
        <v>281540.58526155719</v>
      </c>
      <c r="O26" s="194">
        <v>278863.85600000003</v>
      </c>
      <c r="P26" s="22">
        <v>305699.04100000003</v>
      </c>
      <c r="Q26" s="22">
        <v>330721.02899999998</v>
      </c>
      <c r="R26" s="22">
        <v>253618.5</v>
      </c>
      <c r="S26" s="22">
        <v>170501.622</v>
      </c>
      <c r="T26" s="22">
        <v>225915.25200000001</v>
      </c>
      <c r="U26" s="22">
        <v>264212.80300000001</v>
      </c>
      <c r="V26" s="22">
        <v>337673.81900000002</v>
      </c>
      <c r="W26" s="22">
        <v>511164.19500000001</v>
      </c>
      <c r="X26" s="22">
        <v>420872.21899999998</v>
      </c>
      <c r="Y26" s="22">
        <v>405306.63900000002</v>
      </c>
      <c r="Z26" s="22">
        <v>431975.984</v>
      </c>
      <c r="AA26" s="195">
        <v>567274.43599999999</v>
      </c>
      <c r="AB26" s="16" t="s">
        <v>26</v>
      </c>
      <c r="AC26" s="192">
        <f>B26/'Индекс потребительских цен'!X25</f>
        <v>162912.22222027491</v>
      </c>
      <c r="AD26" s="22">
        <f>C26/'Индекс потребительских цен'!Y25</f>
        <v>166499.74226303695</v>
      </c>
      <c r="AE26" s="22">
        <f>D26/'Индекс потребительских цен'!Z25</f>
        <v>167507.22121553076</v>
      </c>
      <c r="AF26" s="22">
        <f>E26/'Индекс потребительских цен'!AA25</f>
        <v>120183.67696407522</v>
      </c>
      <c r="AG26" s="22">
        <f>F26/'Индекс потребительских цен'!AB25</f>
        <v>71944.254849948673</v>
      </c>
      <c r="AH26" s="22">
        <f>G26/'Индекс потребительских цен'!AC25</f>
        <v>83790.207742529761</v>
      </c>
      <c r="AI26" s="22">
        <f>H26/'Индекс потребительских цен'!AD25</f>
        <v>92267.36329210781</v>
      </c>
      <c r="AJ26" s="22">
        <f>I26/'Индекс потребительских цен'!AE25</f>
        <v>113707.69974335309</v>
      </c>
      <c r="AK26" s="22">
        <f>J26/'Индекс потребительских цен'!AF25</f>
        <v>163010.62628336903</v>
      </c>
      <c r="AL26" s="22">
        <f>K26/'Индекс потребительских цен'!AG25</f>
        <v>128310.06900653898</v>
      </c>
      <c r="AM26" s="22">
        <f>L26/'Индекс потребительских цен'!AH25</f>
        <v>117330.60002292423</v>
      </c>
      <c r="AN26" s="22">
        <f>M26/'Индекс потребительских цен'!AI25</f>
        <v>114743.52828807941</v>
      </c>
      <c r="AO26" s="22">
        <f>N26/'Индекс потребительских цен'!AJ25</f>
        <v>128350.20842454476</v>
      </c>
      <c r="AP26" s="217">
        <f t="shared" si="0"/>
        <v>95562.966365582091</v>
      </c>
      <c r="AQ26" s="217">
        <f t="shared" si="1"/>
        <v>125427.49387048565</v>
      </c>
      <c r="AR26" s="217">
        <f t="shared" si="2"/>
        <v>120183.67696407522</v>
      </c>
      <c r="BB26" s="189">
        <f t="shared" si="15"/>
        <v>0.12564661922102016</v>
      </c>
      <c r="BC26" s="189">
        <f t="shared" si="16"/>
        <v>0.12818343338962013</v>
      </c>
      <c r="BD26" s="189">
        <f t="shared" si="17"/>
        <v>-5.073531901907935E-2</v>
      </c>
      <c r="BE26" s="189">
        <f t="shared" si="18"/>
        <v>-7.9371007324058218E-2</v>
      </c>
      <c r="BF26" s="189">
        <f t="shared" si="19"/>
        <v>7.5755189692975788E-2</v>
      </c>
      <c r="BG26" s="189">
        <f t="shared" si="20"/>
        <v>0.28483592545098091</v>
      </c>
      <c r="BH26" s="189">
        <f t="shared" si="21"/>
        <v>0.44421158807445371</v>
      </c>
      <c r="BI26" s="189">
        <f t="shared" si="22"/>
        <v>0.21631816418859717</v>
      </c>
      <c r="BJ26" s="189">
        <f t="shared" si="23"/>
        <v>-0.37136668569053488</v>
      </c>
      <c r="BK26" s="189">
        <f t="shared" si="24"/>
        <v>8.2176588389896388E-2</v>
      </c>
      <c r="BL26" s="189">
        <f t="shared" si="25"/>
        <v>-8.2206914836870371E-2</v>
      </c>
      <c r="BM26" s="189">
        <f t="shared" si="26"/>
        <v>0.1868822219517019</v>
      </c>
      <c r="BN26" s="193"/>
    </row>
    <row r="27" spans="1:66" ht="15.75" thickBot="1">
      <c r="A27" s="62" t="s">
        <v>27</v>
      </c>
      <c r="B27" s="142">
        <f>O27/'Численность населения'!B26*1000000</f>
        <v>48449.749724251211</v>
      </c>
      <c r="C27" s="22">
        <f>P27/'Численность населения'!C26*1000000</f>
        <v>70757.094709056255</v>
      </c>
      <c r="D27" s="22">
        <f>Q27/'Численность населения'!D26*1000000</f>
        <v>92389.465858342664</v>
      </c>
      <c r="E27" s="22">
        <f>R27/'Численность населения'!E26*1000000</f>
        <v>90984.560309799301</v>
      </c>
      <c r="F27" s="22">
        <f>S27/'Численность населения'!F26*1000000</f>
        <v>111680.17664300237</v>
      </c>
      <c r="G27" s="22">
        <f>T27/'Численность населения'!G26*1000000</f>
        <v>131398.70928233271</v>
      </c>
      <c r="H27" s="22">
        <f>U27/'Численность населения'!H26*1000000</f>
        <v>112508.30903176224</v>
      </c>
      <c r="I27" s="22">
        <f>V27/'Численность населения'!I26*1000000</f>
        <v>149908.85641381281</v>
      </c>
      <c r="J27" s="22">
        <f>W27/'Численность населения'!J26*1000000</f>
        <v>207436.00610543869</v>
      </c>
      <c r="K27" s="22">
        <f>X27/'Численность населения'!K26*1000000</f>
        <v>229419.72851869604</v>
      </c>
      <c r="L27" s="22">
        <f>Y27/'Численность населения'!L26*1000000</f>
        <v>277307.0784959044</v>
      </c>
      <c r="M27" s="22">
        <f>Z27/'Численность населения'!M26*1000000</f>
        <v>358787.61915740994</v>
      </c>
      <c r="N27" s="22">
        <f>AA27/'Численность населения'!N26*1000000</f>
        <v>398271.14411702059</v>
      </c>
      <c r="O27" s="194">
        <v>38610.623</v>
      </c>
      <c r="P27" s="22">
        <v>55969.711000000003</v>
      </c>
      <c r="Q27" s="22">
        <v>72449.417000000001</v>
      </c>
      <c r="R27" s="22">
        <v>70579.270999999993</v>
      </c>
      <c r="S27" s="22">
        <v>85845.089699999982</v>
      </c>
      <c r="T27" s="22">
        <v>100418.31</v>
      </c>
      <c r="U27" s="22">
        <v>85494.614000000001</v>
      </c>
      <c r="V27" s="22">
        <v>113269.333</v>
      </c>
      <c r="W27" s="22">
        <v>155744.198</v>
      </c>
      <c r="X27" s="22">
        <v>170855.52499999999</v>
      </c>
      <c r="Y27" s="22">
        <v>204412.476</v>
      </c>
      <c r="Z27" s="22">
        <v>261433.46900000001</v>
      </c>
      <c r="AA27" s="195">
        <v>263643.15100000001</v>
      </c>
      <c r="AB27" s="16" t="s">
        <v>27</v>
      </c>
      <c r="AC27" s="192">
        <f>B27/'Индекс потребительских цен'!X26</f>
        <v>48449.749724251211</v>
      </c>
      <c r="AD27" s="22">
        <f>C27/'Индекс потребительских цен'!Y26</f>
        <v>66745.679378413595</v>
      </c>
      <c r="AE27" s="22">
        <f>D27/'Индекс потребительских цен'!Z26</f>
        <v>82561.246302901083</v>
      </c>
      <c r="AF27" s="22">
        <f>E27/'Индекс потребительских цен'!AA26</f>
        <v>76329.132551464048</v>
      </c>
      <c r="AG27" s="22">
        <f>F27/'Индекс потребительских цен'!AB26</f>
        <v>84949.843212355074</v>
      </c>
      <c r="AH27" s="22">
        <f>G27/'Индекс потребительских цен'!AC26</f>
        <v>88161.595667365124</v>
      </c>
      <c r="AI27" s="22">
        <f>H27/'Индекс потребительских цен'!AD26</f>
        <v>71477.260270048384</v>
      </c>
      <c r="AJ27" s="22">
        <f>I27/'Индекс потребительских цен'!AE26</f>
        <v>92365.504029283053</v>
      </c>
      <c r="AK27" s="22">
        <f>J27/'Индекс потребительских цен'!AF26</f>
        <v>122388.71568409196</v>
      </c>
      <c r="AL27" s="22">
        <f>K27/'Индекс потребительских цен'!AG26</f>
        <v>130807.1781181869</v>
      </c>
      <c r="AM27" s="22">
        <f>L27/'Индекс потребительских цен'!AH26</f>
        <v>151898.24711868967</v>
      </c>
      <c r="AN27" s="22">
        <f>M27/'Индекс потребительских цен'!AI26</f>
        <v>183381.71259804541</v>
      </c>
      <c r="AO27" s="22">
        <f>N27/'Индекс потребительских цен'!AJ26</f>
        <v>176596.10662473826</v>
      </c>
      <c r="AP27" s="217">
        <f t="shared" si="0"/>
        <v>134931.9628737942</v>
      </c>
      <c r="AQ27" s="217">
        <f t="shared" si="1"/>
        <v>105854.76702152567</v>
      </c>
      <c r="AR27" s="217">
        <f t="shared" si="2"/>
        <v>88161.595667365124</v>
      </c>
      <c r="BB27" s="189">
        <f t="shared" si="15"/>
        <v>8.7021731442116668E-2</v>
      </c>
      <c r="BC27" s="189">
        <f t="shared" si="16"/>
        <v>7.1746059996874445E-2</v>
      </c>
      <c r="BD27" s="189">
        <f t="shared" si="17"/>
        <v>-0.23968267424746592</v>
      </c>
      <c r="BE27" s="189">
        <f t="shared" si="18"/>
        <v>-0.33236002208409243</v>
      </c>
      <c r="BF27" s="189">
        <f t="shared" si="19"/>
        <v>0.31943720244924734</v>
      </c>
      <c r="BG27" s="189">
        <f t="shared" si="20"/>
        <v>0.16415818865317133</v>
      </c>
      <c r="BH27" s="189">
        <f t="shared" si="21"/>
        <v>0.26564587379308313</v>
      </c>
      <c r="BI27" s="189">
        <f t="shared" si="22"/>
        <v>0.49065058559814334</v>
      </c>
      <c r="BJ27" s="189">
        <f t="shared" si="23"/>
        <v>-0.19036114399867765</v>
      </c>
      <c r="BK27" s="189">
        <f t="shared" si="24"/>
        <v>-4.8443950430478222E-2</v>
      </c>
      <c r="BL27" s="189">
        <f t="shared" si="25"/>
        <v>5.5795445651920517E-2</v>
      </c>
      <c r="BM27" s="189">
        <f t="shared" si="26"/>
        <v>0.23972600563391611</v>
      </c>
      <c r="BN27" s="193"/>
    </row>
    <row r="28" spans="1:66" ht="15.75" thickBot="1">
      <c r="A28" s="62" t="s">
        <v>28</v>
      </c>
      <c r="B28" s="142">
        <f>O28/'Численность населения'!B27*1000000</f>
        <v>62010.879422614169</v>
      </c>
      <c r="C28" s="22">
        <f>P28/'Численность населения'!C27*1000000</f>
        <v>60245.388286842615</v>
      </c>
      <c r="D28" s="22">
        <f>Q28/'Численность населения'!D27*1000000</f>
        <v>71678.638613191128</v>
      </c>
      <c r="E28" s="22">
        <f>R28/'Численность населения'!E27*1000000</f>
        <v>85017.917368295413</v>
      </c>
      <c r="F28" s="22">
        <f>S28/'Численность населения'!F27*1000000</f>
        <v>98892.021154881193</v>
      </c>
      <c r="G28" s="22">
        <f>T28/'Численность населения'!G27*1000000</f>
        <v>112340.11506860857</v>
      </c>
      <c r="H28" s="22">
        <f>U28/'Численность населения'!H27*1000000</f>
        <v>128222.31341169115</v>
      </c>
      <c r="I28" s="22">
        <f>V28/'Численность населения'!I27*1000000</f>
        <v>116212.89944692279</v>
      </c>
      <c r="J28" s="22">
        <f>W28/'Численность населения'!J27*1000000</f>
        <v>101973.99343040773</v>
      </c>
      <c r="K28" s="22">
        <f>X28/'Численность населения'!K27*1000000</f>
        <v>83268.236516984442</v>
      </c>
      <c r="L28" s="22">
        <f>Y28/'Численность населения'!L27*1000000</f>
        <v>84175.682131682537</v>
      </c>
      <c r="M28" s="22">
        <f>Z28/'Численность населения'!M27*1000000</f>
        <v>79809.289783478234</v>
      </c>
      <c r="N28" s="22">
        <f>AA28/'Численность населения'!N27*1000000</f>
        <v>100128.99480260976</v>
      </c>
      <c r="O28" s="194">
        <v>39454.235999999997</v>
      </c>
      <c r="P28" s="22">
        <v>38031.286999999997</v>
      </c>
      <c r="Q28" s="22">
        <v>44999.921000000002</v>
      </c>
      <c r="R28" s="22">
        <v>53063.338000000003</v>
      </c>
      <c r="S28" s="22">
        <v>61369.025999999998</v>
      </c>
      <c r="T28" s="22">
        <v>69335.982000000004</v>
      </c>
      <c r="U28" s="22">
        <v>78742.092000000004</v>
      </c>
      <c r="V28" s="22">
        <v>70831.645999999993</v>
      </c>
      <c r="W28" s="22">
        <v>61529.68</v>
      </c>
      <c r="X28" s="22">
        <v>49827.796000000002</v>
      </c>
      <c r="Y28" s="22">
        <v>50039.076000000001</v>
      </c>
      <c r="Z28" s="22">
        <v>47029.3</v>
      </c>
      <c r="AA28" s="195">
        <v>57949.856</v>
      </c>
      <c r="AB28" s="16" t="s">
        <v>28</v>
      </c>
      <c r="AC28" s="192">
        <f>B28/'Индекс потребительских цен'!X27</f>
        <v>62010.879422614169</v>
      </c>
      <c r="AD28" s="22">
        <f>C28/'Индекс потребительских цен'!Y27</f>
        <v>57442.208511482284</v>
      </c>
      <c r="AE28" s="22">
        <f>D28/'Индекс потребительских цен'!Z27</f>
        <v>64057.996943094986</v>
      </c>
      <c r="AF28" s="22">
        <f>E28/'Индекс потребительских цен'!AA27</f>
        <v>71201.468095334625</v>
      </c>
      <c r="AG28" s="22">
        <f>F28/'Индекс потребительских цен'!AB27</f>
        <v>74613.387994480043</v>
      </c>
      <c r="AH28" s="22">
        <f>G28/'Индекс потребительских цен'!AC27</f>
        <v>75308.651757279396</v>
      </c>
      <c r="AI28" s="22">
        <f>H28/'Индекс потребительских цен'!AD27</f>
        <v>81698.97272737723</v>
      </c>
      <c r="AJ28" s="22">
        <f>I28/'Индекс потребительских цен'!AE27</f>
        <v>72311.499532547139</v>
      </c>
      <c r="AK28" s="22">
        <f>J28/'Индекс потребительских цен'!AF27</f>
        <v>60476.155654321221</v>
      </c>
      <c r="AL28" s="22">
        <f>K28/'Индекс потребительских цен'!AG27</f>
        <v>48159.370663301997</v>
      </c>
      <c r="AM28" s="22">
        <f>L28/'Индекс потребительских цен'!AH27</f>
        <v>46115.567642538852</v>
      </c>
      <c r="AN28" s="22">
        <f>M28/'Индекс потребительских цен'!AI27</f>
        <v>40703.261715398003</v>
      </c>
      <c r="AO28" s="22">
        <f>N28/'Индекс потребительских цен'!AJ27</f>
        <v>45956.123711641165</v>
      </c>
      <c r="AP28" s="217">
        <f t="shared" si="0"/>
        <v>40995.711011979227</v>
      </c>
      <c r="AQ28" s="217">
        <f t="shared" si="1"/>
        <v>61542.734182416236</v>
      </c>
      <c r="AR28" s="217">
        <f t="shared" si="2"/>
        <v>62010.879422614169</v>
      </c>
      <c r="BB28" s="189">
        <f t="shared" si="15"/>
        <v>0.46042229550752967</v>
      </c>
      <c r="BC28" s="189">
        <f t="shared" si="16"/>
        <v>0.30572723821174175</v>
      </c>
      <c r="BD28" s="189">
        <f t="shared" si="17"/>
        <v>-1.5206339115516165E-2</v>
      </c>
      <c r="BE28" s="189">
        <f t="shared" si="18"/>
        <v>0.22746294824896895</v>
      </c>
      <c r="BF28" s="189">
        <f t="shared" si="19"/>
        <v>0.17656251299066916</v>
      </c>
      <c r="BG28" s="189">
        <f t="shared" si="20"/>
        <v>-0.1437639711512021</v>
      </c>
      <c r="BH28" s="189">
        <f t="shared" si="21"/>
        <v>0.33242475781492731</v>
      </c>
      <c r="BI28" s="189">
        <f t="shared" si="22"/>
        <v>0.38374750543641167</v>
      </c>
      <c r="BJ28" s="189">
        <f t="shared" si="23"/>
        <v>0.1059783343595766</v>
      </c>
      <c r="BK28" s="189">
        <f t="shared" si="24"/>
        <v>0.2087324847187495</v>
      </c>
      <c r="BL28" s="189">
        <f t="shared" si="25"/>
        <v>0.29382784277794394</v>
      </c>
      <c r="BM28" s="189">
        <f t="shared" si="26"/>
        <v>0.11004706642981499</v>
      </c>
      <c r="BN28" s="193"/>
    </row>
    <row r="29" spans="1:66" ht="15.75" thickBot="1">
      <c r="A29" s="60" t="s">
        <v>29</v>
      </c>
      <c r="B29" s="142">
        <f>O29/'Численность населения'!B28*1000000</f>
        <v>24676.120558927079</v>
      </c>
      <c r="C29" s="22">
        <f>P29/'Численность населения'!C28*1000000</f>
        <v>37187.697467336628</v>
      </c>
      <c r="D29" s="22">
        <f>Q29/'Численность населения'!D28*1000000</f>
        <v>50682.004594904654</v>
      </c>
      <c r="E29" s="22">
        <f>R29/'Численность населения'!E28*1000000</f>
        <v>43932.024648234605</v>
      </c>
      <c r="F29" s="22">
        <f>S29/'Численность населения'!F28*1000000</f>
        <v>45588.94090692883</v>
      </c>
      <c r="G29" s="22">
        <f>T29/'Численность населения'!G28*1000000</f>
        <v>42178.555078220736</v>
      </c>
      <c r="H29" s="22">
        <f>U29/'Численность населения'!H28*1000000</f>
        <v>42329.807890803371</v>
      </c>
      <c r="I29" s="22">
        <f>V29/'Численность населения'!I28*1000000</f>
        <v>45775.684869907956</v>
      </c>
      <c r="J29" s="22">
        <f>W29/'Численность населения'!J28*1000000</f>
        <v>49434.815778915741</v>
      </c>
      <c r="K29" s="22">
        <f>X29/'Численность населения'!K28*1000000</f>
        <v>53550.270592245033</v>
      </c>
      <c r="L29" s="22">
        <f>Y29/'Численность населения'!L28*1000000</f>
        <v>61648.327454900806</v>
      </c>
      <c r="M29" s="22">
        <f>Z29/'Численность населения'!M28*1000000</f>
        <v>77189.062292275325</v>
      </c>
      <c r="N29" s="22">
        <f>AA29/'Численность населения'!N28*1000000</f>
        <v>72391.203054991871</v>
      </c>
      <c r="O29" s="194">
        <v>16695.419000000002</v>
      </c>
      <c r="P29" s="22">
        <v>24882.214</v>
      </c>
      <c r="Q29" s="22">
        <v>33663.697</v>
      </c>
      <c r="R29" s="22">
        <v>28952.653999999999</v>
      </c>
      <c r="S29" s="22">
        <v>29807.554</v>
      </c>
      <c r="T29" s="22">
        <v>27362.957999999999</v>
      </c>
      <c r="U29" s="22">
        <v>27271.782999999999</v>
      </c>
      <c r="V29" s="22">
        <v>29266.913</v>
      </c>
      <c r="W29" s="22">
        <v>31297.082999999999</v>
      </c>
      <c r="X29" s="22">
        <v>33623.250999999997</v>
      </c>
      <c r="Y29" s="22">
        <v>38418.127999999997</v>
      </c>
      <c r="Z29" s="22">
        <v>47610.368000000002</v>
      </c>
      <c r="AA29" s="195">
        <v>42880.35</v>
      </c>
      <c r="AB29" s="15" t="s">
        <v>29</v>
      </c>
      <c r="AC29" s="192">
        <f>B29/'Индекс потребительских цен'!X28</f>
        <v>24676.120558927079</v>
      </c>
      <c r="AD29" s="22">
        <f>C29/'Индекс потребительских цен'!Y28</f>
        <v>35208.95423909925</v>
      </c>
      <c r="AE29" s="22">
        <f>D29/'Индекс потребительских цен'!Z28</f>
        <v>44712.294465592633</v>
      </c>
      <c r="AF29" s="22">
        <f>E29/'Индекс потребительских цен'!AA28</f>
        <v>36140.785387704869</v>
      </c>
      <c r="AG29" s="22">
        <f>F29/'Индекс потребительских цен'!AB28</f>
        <v>33485.581714076448</v>
      </c>
      <c r="AH29" s="22">
        <f>G29/'Индекс потребительских цен'!AC28</f>
        <v>27123.63471702169</v>
      </c>
      <c r="AI29" s="22">
        <f>H29/'Индекс потребительских цен'!AD28</f>
        <v>25902.464936435175</v>
      </c>
      <c r="AJ29" s="22">
        <f>I29/'Индекс потребительских цен'!AE28</f>
        <v>27343.876123914029</v>
      </c>
      <c r="AK29" s="22">
        <f>J29/'Индекс потребительских цен'!AF28</f>
        <v>28161.014350945879</v>
      </c>
      <c r="AL29" s="22">
        <f>K29/'Индекс потребительских цен'!AG28</f>
        <v>29807.917179335509</v>
      </c>
      <c r="AM29" s="22">
        <f>L29/'Индекс потребительских цен'!AH28</f>
        <v>32709.535183680244</v>
      </c>
      <c r="AN29" s="22">
        <f>M29/'Индекс потребительских цен'!AI28</f>
        <v>37900.407199660258</v>
      </c>
      <c r="AO29" s="22">
        <f>N29/'Индекс потребительских цен'!AJ28</f>
        <v>31724.939674447774</v>
      </c>
      <c r="AP29" s="217">
        <f t="shared" si="0"/>
        <v>20036.173906665554</v>
      </c>
      <c r="AQ29" s="217">
        <f t="shared" si="1"/>
        <v>31915.194286987753</v>
      </c>
      <c r="AR29" s="217">
        <f t="shared" si="2"/>
        <v>31724.939674447774</v>
      </c>
      <c r="BB29" s="189">
        <f t="shared" si="15"/>
        <v>-2.8470667602364497E-2</v>
      </c>
      <c r="BC29" s="189">
        <f t="shared" si="16"/>
        <v>0.18977801706434505</v>
      </c>
      <c r="BD29" s="189">
        <f t="shared" si="17"/>
        <v>0.18609838318901106</v>
      </c>
      <c r="BE29" s="189">
        <f t="shared" si="18"/>
        <v>0.16319035111720659</v>
      </c>
      <c r="BF29" s="189">
        <f t="shared" si="19"/>
        <v>0.13598765357081177</v>
      </c>
      <c r="BG29" s="189">
        <f t="shared" si="20"/>
        <v>0.14137601989621396</v>
      </c>
      <c r="BH29" s="189">
        <f t="shared" si="21"/>
        <v>-9.3660874189728682E-2</v>
      </c>
      <c r="BI29" s="189">
        <f t="shared" si="22"/>
        <v>-0.1225243160120818</v>
      </c>
      <c r="BJ29" s="189">
        <f t="shared" si="23"/>
        <v>-0.18343654381044772</v>
      </c>
      <c r="BK29" s="189">
        <f t="shared" si="24"/>
        <v>1.0897860368557222E-2</v>
      </c>
      <c r="BL29" s="189">
        <f t="shared" si="25"/>
        <v>-5.1872372609628736E-2</v>
      </c>
      <c r="BM29" s="189">
        <f t="shared" si="26"/>
        <v>0.25460325576456921</v>
      </c>
      <c r="BN29" s="193"/>
    </row>
    <row r="30" spans="1:66" ht="15.75" thickBot="1">
      <c r="A30" s="60" t="s">
        <v>30</v>
      </c>
      <c r="B30" s="142">
        <f>O30/'Численность населения'!B29*1000000</f>
        <v>82517.960350608671</v>
      </c>
      <c r="C30" s="22">
        <f>P30/'Численность населения'!C29*1000000</f>
        <v>73152.06318924966</v>
      </c>
      <c r="D30" s="22">
        <f>Q30/'Численность населения'!D29*1000000</f>
        <v>70555.739189345433</v>
      </c>
      <c r="E30" s="22">
        <f>R30/'Численность населения'!E29*1000000</f>
        <v>93533.801078785691</v>
      </c>
      <c r="F30" s="22">
        <f>S30/'Численность населения'!F29*1000000</f>
        <v>101385.04627053735</v>
      </c>
      <c r="G30" s="22">
        <f>T30/'Численность населения'!G29*1000000</f>
        <v>92810.829594389375</v>
      </c>
      <c r="H30" s="22">
        <f>U30/'Численность населения'!H29*1000000</f>
        <v>129175.77337896016</v>
      </c>
      <c r="I30" s="22">
        <f>V30/'Численность населения'!I29*1000000</f>
        <v>126461.53341219094</v>
      </c>
      <c r="J30" s="22">
        <f>W30/'Численность населения'!J29*1000000</f>
        <v>158892.85629123577</v>
      </c>
      <c r="K30" s="22">
        <f>X30/'Численность населения'!K29*1000000</f>
        <v>138025.96412487011</v>
      </c>
      <c r="L30" s="22">
        <f>Y30/'Численность населения'!L29*1000000</f>
        <v>141989.35914674331</v>
      </c>
      <c r="M30" s="22">
        <f>Z30/'Численность населения'!M29*1000000</f>
        <v>166647.24576940533</v>
      </c>
      <c r="N30" s="22">
        <f>AA30/'Численность населения'!N29*1000000</f>
        <v>187388.8131292403</v>
      </c>
      <c r="O30" s="194">
        <v>401536.68599999999</v>
      </c>
      <c r="P30" s="22">
        <v>360367.61900000001</v>
      </c>
      <c r="Q30" s="22">
        <v>352116.10700000002</v>
      </c>
      <c r="R30" s="22">
        <v>475148.99699999997</v>
      </c>
      <c r="S30" s="22">
        <v>523330.95400000003</v>
      </c>
      <c r="T30" s="22">
        <v>483422.84</v>
      </c>
      <c r="U30" s="22">
        <v>678642.23499999999</v>
      </c>
      <c r="V30" s="22">
        <v>672365.24300000002</v>
      </c>
      <c r="W30" s="22">
        <v>852922.87</v>
      </c>
      <c r="X30" s="22">
        <v>744094.79799999995</v>
      </c>
      <c r="Y30" s="22">
        <v>765493.45900000003</v>
      </c>
      <c r="Z30" s="22">
        <v>896715.83100000001</v>
      </c>
      <c r="AA30" s="195">
        <v>1050123.1610000001</v>
      </c>
      <c r="AB30" s="15" t="s">
        <v>30</v>
      </c>
      <c r="AC30" s="192">
        <f>B30/'Индекс потребительских цен'!X29</f>
        <v>82517.960350608671</v>
      </c>
      <c r="AD30" s="22">
        <f>C30/'Индекс потребительских цен'!Y29</f>
        <v>69109.176371515976</v>
      </c>
      <c r="AE30" s="22">
        <f>D30/'Индекс потребительских цен'!Z29</f>
        <v>62812.234373351748</v>
      </c>
      <c r="AF30" s="22">
        <f>E30/'Индекс потребительских цен'!AA29</f>
        <v>78047.098996225002</v>
      </c>
      <c r="AG30" s="22">
        <f>F30/'Индекс потребительских цен'!AB29</f>
        <v>74680.779878680783</v>
      </c>
      <c r="AH30" s="22">
        <f>G30/'Индекс потребительских цен'!AC29</f>
        <v>60403.75062333735</v>
      </c>
      <c r="AI30" s="22">
        <f>H30/'Индекс потребительских цен'!AD29</f>
        <v>79938.215249021741</v>
      </c>
      <c r="AJ30" s="22">
        <f>I30/'Индекс потребительских цен'!AE29</f>
        <v>75502.705572933613</v>
      </c>
      <c r="AK30" s="22">
        <f>J30/'Индекс потребительских цен'!AF29</f>
        <v>91287.077772552322</v>
      </c>
      <c r="AL30" s="22">
        <f>K30/'Индекс потребительских цен'!AG29</f>
        <v>77026.35932909415</v>
      </c>
      <c r="AM30" s="22">
        <f>L30/'Индекс потребительских цен'!AH29</f>
        <v>75666.69191736939</v>
      </c>
      <c r="AN30" s="22">
        <f>M30/'Индекс потребительских цен'!AI29</f>
        <v>81736.748614728116</v>
      </c>
      <c r="AO30" s="22">
        <f>N30/'Индекс потребительских цен'!AJ29</f>
        <v>82423.122341054506</v>
      </c>
      <c r="AP30" s="217">
        <f t="shared" si="0"/>
        <v>30883.327149214972</v>
      </c>
      <c r="AQ30" s="217">
        <f t="shared" si="1"/>
        <v>76242.455491574859</v>
      </c>
      <c r="AR30" s="217">
        <f t="shared" si="2"/>
        <v>77026.35932909415</v>
      </c>
      <c r="BB30" s="189">
        <f t="shared" si="15"/>
        <v>0.50703176289529162</v>
      </c>
      <c r="BC30" s="189">
        <f t="shared" si="16"/>
        <v>0.36287019758135308</v>
      </c>
      <c r="BD30" s="189">
        <f t="shared" si="17"/>
        <v>-0.13318297097010767</v>
      </c>
      <c r="BE30" s="189">
        <f t="shared" si="18"/>
        <v>3.7715454089840339E-2</v>
      </c>
      <c r="BF30" s="189">
        <f t="shared" si="19"/>
        <v>-7.4807305475038333E-2</v>
      </c>
      <c r="BG30" s="189">
        <f t="shared" si="20"/>
        <v>3.5860121879978113E-3</v>
      </c>
      <c r="BH30" s="189">
        <f t="shared" si="21"/>
        <v>8.1405448094491462E-2</v>
      </c>
      <c r="BI30" s="189">
        <f t="shared" si="22"/>
        <v>7.9936125901924449E-2</v>
      </c>
      <c r="BJ30" s="189">
        <f t="shared" si="23"/>
        <v>8.3250129458044109E-2</v>
      </c>
      <c r="BK30" s="189">
        <f t="shared" si="24"/>
        <v>0.15122345364634815</v>
      </c>
      <c r="BL30" s="189">
        <f t="shared" si="25"/>
        <v>0.25208688506177945</v>
      </c>
      <c r="BM30" s="189">
        <f t="shared" si="26"/>
        <v>-6.2157242163616733E-2</v>
      </c>
      <c r="BN30" s="193"/>
    </row>
    <row r="31" spans="1:66" ht="15.75" thickBot="1">
      <c r="A31" s="60" t="s">
        <v>32</v>
      </c>
      <c r="B31" s="142">
        <f>O31/'Численность населения'!B30*1000000</f>
        <v>31910.739416206092</v>
      </c>
      <c r="C31" s="22">
        <f>P31/'Численность населения'!C30*1000000</f>
        <v>42392.624089684112</v>
      </c>
      <c r="D31" s="22">
        <f>Q31/'Численность населения'!D30*1000000</f>
        <v>38120.326728698819</v>
      </c>
      <c r="E31" s="22">
        <f>R31/'Численность населения'!E30*1000000</f>
        <v>41809.651889853056</v>
      </c>
      <c r="F31" s="22">
        <f>S31/'Численность населения'!F30*1000000</f>
        <v>38310.069296339556</v>
      </c>
      <c r="G31" s="22">
        <f>T31/'Численность населения'!G30*1000000</f>
        <v>34987.85099650253</v>
      </c>
      <c r="H31" s="22">
        <f>U31/'Численность населения'!H30*1000000</f>
        <v>42291.608277227897</v>
      </c>
      <c r="I31" s="22">
        <f>V31/'Численность населения'!I30*1000000</f>
        <v>45977.102637795535</v>
      </c>
      <c r="J31" s="22">
        <f>W31/'Численность населения'!J30*1000000</f>
        <v>67392.282958199357</v>
      </c>
      <c r="K31" s="22">
        <f>X31/'Численность населения'!K30*1000000</f>
        <v>94467.596395846733</v>
      </c>
      <c r="L31" s="22">
        <f>Y31/'Численность населения'!L30*1000000</f>
        <v>87309.534297213715</v>
      </c>
      <c r="M31" s="22">
        <f>Z31/'Численность населения'!M30*1000000</f>
        <v>77032.289577759948</v>
      </c>
      <c r="N31" s="22">
        <f>AA31/'Численность населения'!N30*1000000</f>
        <v>93662.510489145498</v>
      </c>
      <c r="O31" s="194">
        <v>14035.843000000001</v>
      </c>
      <c r="P31" s="22">
        <v>18703.329000000002</v>
      </c>
      <c r="Q31" s="22">
        <v>16903.544000000002</v>
      </c>
      <c r="R31" s="22">
        <v>18622.227999999999</v>
      </c>
      <c r="S31" s="22">
        <v>17154.751</v>
      </c>
      <c r="T31" s="22">
        <v>15755.904</v>
      </c>
      <c r="U31" s="22">
        <v>19133.653999999999</v>
      </c>
      <c r="V31" s="22">
        <v>20844.685000000001</v>
      </c>
      <c r="W31" s="22">
        <v>30600.14</v>
      </c>
      <c r="X31" s="22">
        <v>43352.597000000002</v>
      </c>
      <c r="Y31" s="22">
        <v>40435.49</v>
      </c>
      <c r="Z31" s="22">
        <v>35878.097000000002</v>
      </c>
      <c r="AA31" s="195">
        <v>46656.481</v>
      </c>
      <c r="AB31" s="15" t="s">
        <v>32</v>
      </c>
      <c r="AC31" s="192">
        <f>B31/'Индекс потребительских цен'!X30</f>
        <v>31910.739416206092</v>
      </c>
      <c r="AD31" s="22">
        <f>C31/'Индекс потребительских цен'!Y30</f>
        <v>39932.765721254822</v>
      </c>
      <c r="AE31" s="22">
        <f>D31/'Индекс потребительских цен'!Z30</f>
        <v>33700.958301962615</v>
      </c>
      <c r="AF31" s="22">
        <f>E31/'Индекс потребительских цен'!AA30</f>
        <v>34580.009688848106</v>
      </c>
      <c r="AG31" s="22">
        <f>F31/'Индекс потребительских цен'!AB30</f>
        <v>28435.401585300766</v>
      </c>
      <c r="AH31" s="22">
        <f>G31/'Индекс потребительских цен'!AC30</f>
        <v>23063.504886528532</v>
      </c>
      <c r="AI31" s="22">
        <f>H31/'Индекс потребительских цен'!AD30</f>
        <v>26489.965916491405</v>
      </c>
      <c r="AJ31" s="22">
        <f>I31/'Индекс потребительских цен'!AE30</f>
        <v>28311.471769428121</v>
      </c>
      <c r="AK31" s="22">
        <f>J31/'Индекс потребительских цен'!AF30</f>
        <v>39821.867208087046</v>
      </c>
      <c r="AL31" s="22">
        <f>K31/'Индекс потребительских цен'!AG30</f>
        <v>54618.959288297345</v>
      </c>
      <c r="AM31" s="22">
        <f>L31/'Индекс потребительских цен'!AH30</f>
        <v>47735.541236548896</v>
      </c>
      <c r="AN31" s="22">
        <f>M31/'Индекс потребительских цен'!AI30</f>
        <v>38674.535459745479</v>
      </c>
      <c r="AO31" s="22">
        <f>N31/'Индекс потребительских цен'!AJ30</f>
        <v>42015.582828333492</v>
      </c>
      <c r="AP31" s="217">
        <f t="shared" si="0"/>
        <v>31555.454401768813</v>
      </c>
      <c r="AQ31" s="217">
        <f t="shared" si="1"/>
        <v>36099.331023617902</v>
      </c>
      <c r="AR31" s="217">
        <f t="shared" si="2"/>
        <v>34580.009688848106</v>
      </c>
      <c r="BB31" s="189">
        <f t="shared" si="15"/>
        <v>-0.11350131682320386</v>
      </c>
      <c r="BC31" s="189">
        <f t="shared" si="16"/>
        <v>-3.5492150005220657E-2</v>
      </c>
      <c r="BD31" s="189">
        <f t="shared" si="17"/>
        <v>0.3256724704956413</v>
      </c>
      <c r="BE31" s="189">
        <f t="shared" si="18"/>
        <v>8.3940191686836085E-2</v>
      </c>
      <c r="BF31" s="189">
        <f t="shared" si="19"/>
        <v>-8.4570821748884084E-2</v>
      </c>
      <c r="BG31" s="189">
        <f t="shared" si="20"/>
        <v>0.39181789391923649</v>
      </c>
      <c r="BH31" s="189">
        <f t="shared" si="21"/>
        <v>-2.1011989290023569E-2</v>
      </c>
      <c r="BI31" s="189">
        <f t="shared" si="22"/>
        <v>0.2564520768013907</v>
      </c>
      <c r="BJ31" s="189">
        <f t="shared" si="23"/>
        <v>-0.13132681137104485</v>
      </c>
      <c r="BK31" s="189">
        <f t="shared" si="24"/>
        <v>2.8714851202108482E-2</v>
      </c>
      <c r="BL31" s="189">
        <f t="shared" si="25"/>
        <v>0.17366010221356487</v>
      </c>
      <c r="BM31" s="189">
        <f t="shared" si="26"/>
        <v>0.12446390736355561</v>
      </c>
      <c r="BN31" s="193"/>
    </row>
    <row r="32" spans="1:66" ht="15.75" thickBot="1">
      <c r="A32" s="60" t="s">
        <v>33</v>
      </c>
      <c r="B32" s="142">
        <f>O32/'Численность населения'!B31*1000000</f>
        <v>24095.417683538089</v>
      </c>
      <c r="C32" s="22">
        <f>P32/'Численность населения'!C31*1000000</f>
        <v>33979.11715242741</v>
      </c>
      <c r="D32" s="22">
        <f>Q32/'Численность населения'!D31*1000000</f>
        <v>48439.209572026703</v>
      </c>
      <c r="E32" s="22">
        <f>R32/'Численность населения'!E31*1000000</f>
        <v>53986.371391933753</v>
      </c>
      <c r="F32" s="22">
        <f>S32/'Численность населения'!F31*1000000</f>
        <v>80376.327801714942</v>
      </c>
      <c r="G32" s="22">
        <f>T32/'Численность населения'!G31*1000000</f>
        <v>59379.593704965868</v>
      </c>
      <c r="H32" s="22">
        <f>U32/'Численность населения'!H31*1000000</f>
        <v>32842.012017192057</v>
      </c>
      <c r="I32" s="22">
        <f>V32/'Численность населения'!I31*1000000</f>
        <v>40573.597197467891</v>
      </c>
      <c r="J32" s="22">
        <f>W32/'Численность населения'!J31*1000000</f>
        <v>45333.453758543808</v>
      </c>
      <c r="K32" s="22">
        <f>X32/'Численность населения'!K31*1000000</f>
        <v>58297.196302930221</v>
      </c>
      <c r="L32" s="22">
        <f>Y32/'Численность населения'!L31*1000000</f>
        <v>141444.09003548193</v>
      </c>
      <c r="M32" s="22">
        <f>Z32/'Численность населения'!M31*1000000</f>
        <v>66357.615204373855</v>
      </c>
      <c r="N32" s="22">
        <f>AA32/'Численность населения'!N31*1000000</f>
        <v>59581.689005417051</v>
      </c>
      <c r="O32" s="194">
        <v>6970.4669999999996</v>
      </c>
      <c r="P32" s="22">
        <v>9779.0540000000001</v>
      </c>
      <c r="Q32" s="22">
        <v>13825.277</v>
      </c>
      <c r="R32" s="22">
        <v>15282.516</v>
      </c>
      <c r="S32" s="22">
        <v>22609.218000000001</v>
      </c>
      <c r="T32" s="22">
        <v>16605.444</v>
      </c>
      <c r="U32" s="22">
        <v>9138.8809999999994</v>
      </c>
      <c r="V32" s="22">
        <v>11222.941000000001</v>
      </c>
      <c r="W32" s="22">
        <v>12422.681</v>
      </c>
      <c r="X32" s="22">
        <v>15850.483</v>
      </c>
      <c r="Y32" s="22">
        <v>38269.112999999998</v>
      </c>
      <c r="Z32" s="22">
        <v>17841.572</v>
      </c>
      <c r="AA32" s="195">
        <v>15816.436</v>
      </c>
      <c r="AB32" s="15" t="s">
        <v>33</v>
      </c>
      <c r="AC32" s="192">
        <f>B32/'Индекс потребительских цен'!X31</f>
        <v>24095.417683538089</v>
      </c>
      <c r="AD32" s="22">
        <f>C32/'Индекс потребительских цен'!Y31</f>
        <v>31705.810536929559</v>
      </c>
      <c r="AE32" s="22">
        <f>D32/'Индекс потребительских цен'!Z31</f>
        <v>42002.11751011329</v>
      </c>
      <c r="AF32" s="22">
        <f>E32/'Индекс потребительских цен'!AA31</f>
        <v>43420.940882763913</v>
      </c>
      <c r="AG32" s="22">
        <f>F32/'Индекс потребительских цен'!AB31</f>
        <v>58208.389460543738</v>
      </c>
      <c r="AH32" s="22">
        <f>G32/'Индекс потребительских цен'!AC31</f>
        <v>38615.834288253347</v>
      </c>
      <c r="AI32" s="22">
        <f>H32/'Индекс потребительских цен'!AD31</f>
        <v>20271.327690385777</v>
      </c>
      <c r="AJ32" s="22">
        <f>I32/'Индекс потребительских цен'!AE31</f>
        <v>24243.517406329149</v>
      </c>
      <c r="AK32" s="22">
        <f>J32/'Индекс потребительских цен'!AF31</f>
        <v>25970.877028923278</v>
      </c>
      <c r="AL32" s="22">
        <f>K32/'Индекс потребительских цен'!AG31</f>
        <v>32333.833660781693</v>
      </c>
      <c r="AM32" s="22">
        <f>L32/'Индекс потребительских цен'!AH31</f>
        <v>73773.040199009018</v>
      </c>
      <c r="AN32" s="22">
        <f>M32/'Индекс потребительских цен'!AI31</f>
        <v>31040.504948383998</v>
      </c>
      <c r="AO32" s="22">
        <f>N32/'Индекс потребительских цен'!AJ31</f>
        <v>25480.790610744702</v>
      </c>
      <c r="AP32" s="217">
        <f t="shared" si="0"/>
        <v>53501.712508623241</v>
      </c>
      <c r="AQ32" s="217">
        <f t="shared" si="1"/>
        <v>36243.261685130732</v>
      </c>
      <c r="AR32" s="217">
        <f t="shared" si="2"/>
        <v>31705.810536929559</v>
      </c>
      <c r="BB32" s="189">
        <f t="shared" si="15"/>
        <v>0.32847514238904552</v>
      </c>
      <c r="BC32" s="189">
        <f t="shared" si="16"/>
        <v>-0.10077926178730978</v>
      </c>
      <c r="BD32" s="189">
        <f t="shared" si="17"/>
        <v>9.678104774418772E-2</v>
      </c>
      <c r="BE32" s="189">
        <f t="shared" si="18"/>
        <v>-8.3702744111170846E-2</v>
      </c>
      <c r="BF32" s="189">
        <f t="shared" si="19"/>
        <v>-8.6719193174481068E-2</v>
      </c>
      <c r="BG32" s="189">
        <f t="shared" si="20"/>
        <v>0.2087512400077236</v>
      </c>
      <c r="BH32" s="189">
        <f t="shared" si="21"/>
        <v>8.7144814555376149E-2</v>
      </c>
      <c r="BI32" s="189">
        <f t="shared" si="22"/>
        <v>0.46577924862101794</v>
      </c>
      <c r="BJ32" s="189">
        <f t="shared" si="23"/>
        <v>0.4017568814880641</v>
      </c>
      <c r="BK32" s="189">
        <f t="shared" si="24"/>
        <v>-7.5772670965805644E-2</v>
      </c>
      <c r="BL32" s="189">
        <f t="shared" si="25"/>
        <v>-0.11771045169555716</v>
      </c>
      <c r="BM32" s="189">
        <f t="shared" si="26"/>
        <v>0.21588636404995132</v>
      </c>
      <c r="BN32" s="193"/>
    </row>
    <row r="33" spans="1:66" ht="15.75" thickBot="1">
      <c r="A33" s="60" t="s">
        <v>34</v>
      </c>
      <c r="B33" s="142">
        <f>O33/'Численность населения'!B32*1000000</f>
        <v>112908.95825633699</v>
      </c>
      <c r="C33" s="22">
        <f>P33/'Численность населения'!C32*1000000</f>
        <v>135379.31964564617</v>
      </c>
      <c r="D33" s="22">
        <f>Q33/'Численность населения'!D32*1000000</f>
        <v>150447.92872940438</v>
      </c>
      <c r="E33" s="22">
        <f>R33/'Численность населения'!E32*1000000</f>
        <v>177970.53021430437</v>
      </c>
      <c r="F33" s="22">
        <f>S33/'Численность населения'!F32*1000000</f>
        <v>138195.51186348512</v>
      </c>
      <c r="G33" s="22">
        <f>T33/'Численность населения'!G32*1000000</f>
        <v>107029.39109331409</v>
      </c>
      <c r="H33" s="22">
        <f>U33/'Численность населения'!H32*1000000</f>
        <v>78503.425247015097</v>
      </c>
      <c r="I33" s="22">
        <f>V33/'Численность населения'!I32*1000000</f>
        <v>90070.992496754188</v>
      </c>
      <c r="J33" s="22">
        <f>W33/'Численность населения'!J32*1000000</f>
        <v>91598.403754683532</v>
      </c>
      <c r="K33" s="22">
        <f>X33/'Численность населения'!K32*1000000</f>
        <v>84360.322636708021</v>
      </c>
      <c r="L33" s="22">
        <f>Y33/'Численность населения'!L32*1000000</f>
        <v>91240.115858150355</v>
      </c>
      <c r="M33" s="22">
        <f>Z33/'Численность населения'!M32*1000000</f>
        <v>98245.311979502119</v>
      </c>
      <c r="N33" s="22">
        <f>AA33/'Численность населения'!N32*1000000</f>
        <v>129265.17124489245</v>
      </c>
      <c r="O33" s="194">
        <v>589623</v>
      </c>
      <c r="P33" s="22">
        <v>711720.35600000003</v>
      </c>
      <c r="Q33" s="22">
        <v>798475.60199999996</v>
      </c>
      <c r="R33" s="22">
        <v>955208.05700000003</v>
      </c>
      <c r="S33" s="22">
        <v>750235.93299999996</v>
      </c>
      <c r="T33" s="22">
        <v>586902.73</v>
      </c>
      <c r="U33" s="22">
        <v>435095.34299999999</v>
      </c>
      <c r="V33" s="22">
        <v>503243.02799999999</v>
      </c>
      <c r="W33" s="22">
        <v>515316.77299999999</v>
      </c>
      <c r="X33" s="22">
        <v>477635.32400000002</v>
      </c>
      <c r="Y33" s="22">
        <v>518216.85100000002</v>
      </c>
      <c r="Z33" s="22">
        <v>558589.63699999999</v>
      </c>
      <c r="AA33" s="195">
        <v>753059.07400000002</v>
      </c>
      <c r="AB33" s="15" t="s">
        <v>34</v>
      </c>
      <c r="AC33" s="192">
        <f>B33/'Индекс потребительских цен'!X32</f>
        <v>112908.95825633699</v>
      </c>
      <c r="AD33" s="22">
        <f>C33/'Индекс потребительских цен'!Y32</f>
        <v>127021.3169878459</v>
      </c>
      <c r="AE33" s="22">
        <f>D33/'Индекс потребительских цен'!Z32</f>
        <v>132320.60871713288</v>
      </c>
      <c r="AF33" s="22">
        <f>E33/'Индекс потребительских цен'!AA32</f>
        <v>146014.02943856304</v>
      </c>
      <c r="AG33" s="22">
        <f>F33/'Индекс потребительских цен'!AB32</f>
        <v>101034.60924677776</v>
      </c>
      <c r="AH33" s="22">
        <f>G33/'Индекс потребительских цен'!AC32</f>
        <v>69412.833807792224</v>
      </c>
      <c r="AI33" s="22">
        <f>H33/'Индекс потребительских цен'!AD32</f>
        <v>48039.824414606526</v>
      </c>
      <c r="AJ33" s="22">
        <f>I33/'Индекс потребительских цен'!AE32</f>
        <v>53910.941032438575</v>
      </c>
      <c r="AK33" s="22">
        <f>J33/'Индекс потребительских цен'!AF32</f>
        <v>52579.989651130127</v>
      </c>
      <c r="AL33" s="22">
        <f>K33/'Индекс потребительских цен'!AG32</f>
        <v>47216.393403073191</v>
      </c>
      <c r="AM33" s="22">
        <f>L33/'Индекс потребительских цен'!AH32</f>
        <v>48602.843068486858</v>
      </c>
      <c r="AN33" s="22">
        <f>M33/'Индекс потребительских цен'!AI32</f>
        <v>47903.388723897078</v>
      </c>
      <c r="AO33" s="22">
        <f>N33/'Индекс потребительских цен'!AJ32</f>
        <v>56792.528693423337</v>
      </c>
      <c r="AP33" s="217">
        <f t="shared" si="0"/>
        <v>98797.63603548985</v>
      </c>
      <c r="AQ33" s="217">
        <f t="shared" si="1"/>
        <v>80289.097341654196</v>
      </c>
      <c r="AR33" s="217">
        <f t="shared" si="2"/>
        <v>56792.528693423337</v>
      </c>
      <c r="BB33" s="189">
        <f t="shared" si="15"/>
        <v>0.41019000370522041</v>
      </c>
      <c r="BC33" s="189">
        <f t="shared" si="16"/>
        <v>0.42555821432124197</v>
      </c>
      <c r="BD33" s="189">
        <f t="shared" si="17"/>
        <v>0.11451800863221551</v>
      </c>
      <c r="BE33" s="189">
        <f t="shared" si="18"/>
        <v>0.48882626724796285</v>
      </c>
      <c r="BF33" s="189">
        <f t="shared" si="19"/>
        <v>-0.26123032329303653</v>
      </c>
      <c r="BG33" s="189">
        <f t="shared" si="20"/>
        <v>-0.4469141675106223</v>
      </c>
      <c r="BH33" s="189">
        <f t="shared" si="21"/>
        <v>0.23541752485287804</v>
      </c>
      <c r="BI33" s="189">
        <f t="shared" si="22"/>
        <v>0.11731413751435804</v>
      </c>
      <c r="BJ33" s="189">
        <f t="shared" si="23"/>
        <v>0.28596414942118087</v>
      </c>
      <c r="BK33" s="189">
        <f t="shared" si="24"/>
        <v>1.4262588770220579</v>
      </c>
      <c r="BL33" s="189">
        <f t="shared" si="25"/>
        <v>-0.53085621896448465</v>
      </c>
      <c r="BM33" s="189">
        <f t="shared" si="26"/>
        <v>-0.10211226214335356</v>
      </c>
      <c r="BN33" s="193"/>
    </row>
    <row r="34" spans="1:66" ht="15.75" thickBot="1">
      <c r="A34" s="62" t="s">
        <v>35</v>
      </c>
      <c r="B34" s="142">
        <f>O34/'Численность населения'!B33*1000000</f>
        <v>59243.213741054824</v>
      </c>
      <c r="C34" s="22">
        <f>P34/'Численность населения'!C33*1000000</f>
        <v>68179.210301209227</v>
      </c>
      <c r="D34" s="22">
        <f>Q34/'Численность населения'!D33*1000000</f>
        <v>80504.944765705237</v>
      </c>
      <c r="E34" s="22">
        <f>R34/'Численность населения'!E33*1000000</f>
        <v>120785.11945688342</v>
      </c>
      <c r="F34" s="22">
        <f>S34/'Численность населения'!F33*1000000</f>
        <v>114688.28699914222</v>
      </c>
      <c r="G34" s="22">
        <f>T34/'Численность населения'!G33*1000000</f>
        <v>110954.55098063053</v>
      </c>
      <c r="H34" s="22">
        <f>U34/'Численность населения'!H33*1000000</f>
        <v>115827.98558227468</v>
      </c>
      <c r="I34" s="22">
        <f>V34/'Численность населения'!I33*1000000</f>
        <v>144039.87467957847</v>
      </c>
      <c r="J34" s="22">
        <f>W34/'Численность населения'!J33*1000000</f>
        <v>108565.25462940175</v>
      </c>
      <c r="K34" s="22">
        <f>X34/'Численность населения'!K33*1000000</f>
        <v>103255.52318788345</v>
      </c>
      <c r="L34" s="22">
        <f>Y34/'Численность населения'!L33*1000000</f>
        <v>114911.56741001019</v>
      </c>
      <c r="M34" s="22">
        <f>Z34/'Численность населения'!M33*1000000</f>
        <v>116227.52749337514</v>
      </c>
      <c r="N34" s="22">
        <f>AA34/'Численность населения'!N33*1000000</f>
        <v>91548.590179466017</v>
      </c>
      <c r="O34" s="194">
        <v>59862.957000000002</v>
      </c>
      <c r="P34" s="22">
        <v>69023.678</v>
      </c>
      <c r="Q34" s="22">
        <v>81664.698999999993</v>
      </c>
      <c r="R34" s="22">
        <v>122618.39599999999</v>
      </c>
      <c r="S34" s="22">
        <v>116856.125</v>
      </c>
      <c r="T34" s="22">
        <v>113168.76</v>
      </c>
      <c r="U34" s="22">
        <v>117999.29700000001</v>
      </c>
      <c r="V34" s="22">
        <v>146659.96</v>
      </c>
      <c r="W34" s="22">
        <v>110279.5</v>
      </c>
      <c r="X34" s="22">
        <v>104280.231</v>
      </c>
      <c r="Y34" s="22">
        <v>115116.11</v>
      </c>
      <c r="Z34" s="22">
        <v>115484.02</v>
      </c>
      <c r="AA34" s="195">
        <v>87352.369000000006</v>
      </c>
      <c r="AB34" s="16" t="s">
        <v>35</v>
      </c>
      <c r="AC34" s="192">
        <f>B34/'Индекс потребительских цен'!X33</f>
        <v>59243.213741054824</v>
      </c>
      <c r="AD34" s="22">
        <f>C34/'Индекс потребительских цен'!Y33</f>
        <v>64827.622231823923</v>
      </c>
      <c r="AE34" s="22">
        <f>D34/'Индекс потребительских цен'!Z33</f>
        <v>72132.908041464383</v>
      </c>
      <c r="AF34" s="22">
        <f>E34/'Индекс потребительских цен'!AA33</f>
        <v>101762.27879151682</v>
      </c>
      <c r="AG34" s="22">
        <f>F34/'Индекс потребительских цен'!AB33</f>
        <v>87301.821715402359</v>
      </c>
      <c r="AH34" s="22">
        <f>G34/'Индекс потребительских цен'!AC33</f>
        <v>75001.923562293334</v>
      </c>
      <c r="AI34" s="22">
        <f>H34/'Индекс потребительских цен'!AD33</f>
        <v>74795.77577781833</v>
      </c>
      <c r="AJ34" s="22">
        <f>I34/'Индекс потребительских цен'!AE33</f>
        <v>91073.697858662519</v>
      </c>
      <c r="AK34" s="22">
        <f>J34/'Индекс потребительских цен'!AF33</f>
        <v>66009.966569721801</v>
      </c>
      <c r="AL34" s="22">
        <f>K34/'Индекс потребительских цен'!AG33</f>
        <v>61202.512933962927</v>
      </c>
      <c r="AM34" s="22">
        <f>L34/'Индекс потребительских цен'!AH33</f>
        <v>64948.397993012739</v>
      </c>
      <c r="AN34" s="22">
        <f>M34/'Индекс потребительских цен'!AI33</f>
        <v>60551.37154109175</v>
      </c>
      <c r="AO34" s="22">
        <f>N34/'Индекс потребительских цен'!AJ33</f>
        <v>42308.452369532439</v>
      </c>
      <c r="AP34" s="217">
        <f t="shared" si="0"/>
        <v>59453.826421984377</v>
      </c>
      <c r="AQ34" s="217">
        <f t="shared" si="1"/>
        <v>70858.457163642917</v>
      </c>
      <c r="AR34" s="217">
        <f t="shared" si="2"/>
        <v>66009.966569721801</v>
      </c>
      <c r="BB34" s="189">
        <f t="shared" si="15"/>
        <v>0.19901309635941167</v>
      </c>
      <c r="BC34" s="189">
        <f t="shared" si="16"/>
        <v>0.11130658008328087</v>
      </c>
      <c r="BD34" s="189">
        <f t="shared" si="17"/>
        <v>0.18293772282104426</v>
      </c>
      <c r="BE34" s="189">
        <f t="shared" si="18"/>
        <v>-0.22349216076911105</v>
      </c>
      <c r="BF34" s="189">
        <f t="shared" si="19"/>
        <v>-0.22552194604523867</v>
      </c>
      <c r="BG34" s="189">
        <f t="shared" si="20"/>
        <v>-0.266524601839774</v>
      </c>
      <c r="BH34" s="189">
        <f t="shared" si="21"/>
        <v>0.14735111510537457</v>
      </c>
      <c r="BI34" s="189">
        <f t="shared" si="22"/>
        <v>1.6957859745848625E-2</v>
      </c>
      <c r="BJ34" s="189">
        <f t="shared" si="23"/>
        <v>-7.9019729834597929E-2</v>
      </c>
      <c r="BK34" s="189">
        <f t="shared" si="24"/>
        <v>8.1552476406114405E-2</v>
      </c>
      <c r="BL34" s="189">
        <f t="shared" si="25"/>
        <v>7.6777589062278606E-2</v>
      </c>
      <c r="BM34" s="189">
        <f t="shared" si="26"/>
        <v>0.31573882397424025</v>
      </c>
      <c r="BN34" s="193"/>
    </row>
    <row r="35" spans="1:66" ht="15.75" thickBot="1">
      <c r="A35" s="60" t="s">
        <v>36</v>
      </c>
      <c r="B35" s="142">
        <f>O35/'Численность населения'!B34*1000000</f>
        <v>30040.532626535187</v>
      </c>
      <c r="C35" s="22">
        <f>P35/'Численность населения'!C34*1000000</f>
        <v>40012.923440073966</v>
      </c>
      <c r="D35" s="22">
        <f>Q35/'Численность населения'!D34*1000000</f>
        <v>52591.096112114967</v>
      </c>
      <c r="E35" s="22">
        <f>R35/'Численность населения'!E34*1000000</f>
        <v>54610.49803110482</v>
      </c>
      <c r="F35" s="22">
        <f>S35/'Численность населения'!F34*1000000</f>
        <v>71314.581308731344</v>
      </c>
      <c r="G35" s="22">
        <f>T35/'Численность населения'!G34*1000000</f>
        <v>78454.856256713756</v>
      </c>
      <c r="H35" s="22">
        <f>U35/'Численность населения'!H34*1000000</f>
        <v>72283.835123614001</v>
      </c>
      <c r="I35" s="22">
        <f>V35/'Численность населения'!I34*1000000</f>
        <v>75827.373124138976</v>
      </c>
      <c r="J35" s="22">
        <f>W35/'Численность населения'!J34*1000000</f>
        <v>72819.403657027229</v>
      </c>
      <c r="K35" s="22">
        <f>X35/'Численность населения'!K34*1000000</f>
        <v>74528.718762903765</v>
      </c>
      <c r="L35" s="22">
        <f>Y35/'Численность населения'!L34*1000000</f>
        <v>73679.078748314409</v>
      </c>
      <c r="M35" s="22">
        <f>Z35/'Численность населения'!M34*1000000</f>
        <v>75590.244857377722</v>
      </c>
      <c r="N35" s="22">
        <f>AA35/'Численность населения'!N34*1000000</f>
        <v>88625.214392334747</v>
      </c>
      <c r="O35" s="194">
        <v>78430.873999999996</v>
      </c>
      <c r="P35" s="22">
        <v>104080.216</v>
      </c>
      <c r="Q35" s="22">
        <v>136153.82500000001</v>
      </c>
      <c r="R35" s="22">
        <v>140680.13800000001</v>
      </c>
      <c r="S35" s="22">
        <v>182797.88500000001</v>
      </c>
      <c r="T35" s="22">
        <v>200190.66769999999</v>
      </c>
      <c r="U35" s="22">
        <v>183642.14300000001</v>
      </c>
      <c r="V35" s="22">
        <v>191709.72200000001</v>
      </c>
      <c r="W35" s="22">
        <v>183096.52600000001</v>
      </c>
      <c r="X35" s="22">
        <v>186267.54</v>
      </c>
      <c r="Y35" s="22">
        <v>182930.122</v>
      </c>
      <c r="Z35" s="22">
        <v>186115.88200000001</v>
      </c>
      <c r="AA35" s="195">
        <v>219917.443</v>
      </c>
      <c r="AB35" s="15" t="s">
        <v>36</v>
      </c>
      <c r="AC35" s="192">
        <f>B35/'Индекс потребительских цен'!X34</f>
        <v>30040.532626535187</v>
      </c>
      <c r="AD35" s="22">
        <f>C35/'Индекс потребительских цен'!Y34</f>
        <v>37998.977625901207</v>
      </c>
      <c r="AE35" s="22">
        <f>D35/'Индекс потребительских цен'!Z34</f>
        <v>46851.839479549155</v>
      </c>
      <c r="AF35" s="22">
        <f>E35/'Индекс потребительских цен'!AA34</f>
        <v>46167.075763000634</v>
      </c>
      <c r="AG35" s="22">
        <f>F35/'Индекс потребительских цен'!AB34</f>
        <v>53833.835366812957</v>
      </c>
      <c r="AH35" s="22">
        <f>G35/'Индекс потребительских цен'!AC34</f>
        <v>52331.779206574669</v>
      </c>
      <c r="AI35" s="22">
        <f>H35/'Индекс потребительских цен'!AD34</f>
        <v>45867.123396201823</v>
      </c>
      <c r="AJ35" s="22">
        <f>I35/'Индекс потребительских цен'!AE34</f>
        <v>46987.936324578252</v>
      </c>
      <c r="AK35" s="22">
        <f>J35/'Индекс потребительских цен'!AF34</f>
        <v>43251.210926956832</v>
      </c>
      <c r="AL35" s="22">
        <f>K35/'Индекс потребительских цен'!AG34</f>
        <v>42985.493877126522</v>
      </c>
      <c r="AM35" s="22">
        <f>L35/'Индекс потребительских цен'!AH34</f>
        <v>40498.858255755564</v>
      </c>
      <c r="AN35" s="22">
        <f>M35/'Индекс потребительских цен'!AI34</f>
        <v>38543.006127576824</v>
      </c>
      <c r="AO35" s="22">
        <f>N35/'Индекс потребительских цен'!AJ34</f>
        <v>40572.327004216451</v>
      </c>
      <c r="AP35" s="217">
        <f t="shared" si="0"/>
        <v>23793.30274027777</v>
      </c>
      <c r="AQ35" s="217">
        <f t="shared" si="1"/>
        <v>43533.076613906625</v>
      </c>
      <c r="AR35" s="217">
        <f t="shared" si="2"/>
        <v>43251.210926956832</v>
      </c>
      <c r="BB35" s="189">
        <f t="shared" si="15"/>
        <v>0.15083578347408033</v>
      </c>
      <c r="BC35" s="189">
        <f t="shared" si="16"/>
        <v>0.18078435361809109</v>
      </c>
      <c r="BD35" s="189">
        <f t="shared" si="17"/>
        <v>0.50034410691673892</v>
      </c>
      <c r="BE35" s="189">
        <f t="shared" si="18"/>
        <v>-5.0476685250268605E-2</v>
      </c>
      <c r="BF35" s="189">
        <f t="shared" si="19"/>
        <v>-3.2555513001424563E-2</v>
      </c>
      <c r="BG35" s="189">
        <f t="shared" si="20"/>
        <v>4.3922800449121668E-2</v>
      </c>
      <c r="BH35" s="189">
        <f t="shared" si="21"/>
        <v>0.24356712201702235</v>
      </c>
      <c r="BI35" s="189">
        <f t="shared" si="22"/>
        <v>-0.24628333042562833</v>
      </c>
      <c r="BJ35" s="189">
        <f t="shared" si="23"/>
        <v>-4.8908202349302266E-2</v>
      </c>
      <c r="BK35" s="189">
        <f t="shared" si="24"/>
        <v>0.11288543084438629</v>
      </c>
      <c r="BL35" s="189">
        <f t="shared" si="25"/>
        <v>1.1451937459607819E-2</v>
      </c>
      <c r="BM35" s="189">
        <f t="shared" si="26"/>
        <v>-0.21233298037176085</v>
      </c>
      <c r="BN35" s="193"/>
    </row>
    <row r="36" spans="1:66" ht="15.75" thickBot="1">
      <c r="A36" s="62" t="s">
        <v>37</v>
      </c>
      <c r="B36" s="142">
        <f>O36/'Численность населения'!B35*1000000</f>
        <v>37158.513354792842</v>
      </c>
      <c r="C36" s="22">
        <f>P36/'Численность населения'!C35*1000000</f>
        <v>38889.472257413603</v>
      </c>
      <c r="D36" s="22">
        <f>Q36/'Численность населения'!D35*1000000</f>
        <v>48838.133580481903</v>
      </c>
      <c r="E36" s="22">
        <f>R36/'Численность населения'!E35*1000000</f>
        <v>59674.875155056201</v>
      </c>
      <c r="F36" s="22">
        <f>S36/'Численность населения'!F35*1000000</f>
        <v>62249.029055522333</v>
      </c>
      <c r="G36" s="22">
        <f>T36/'Численность населения'!G35*1000000</f>
        <v>72996.751858911448</v>
      </c>
      <c r="H36" s="22">
        <f>U36/'Численность населения'!H35*1000000</f>
        <v>69556.703178654585</v>
      </c>
      <c r="I36" s="22">
        <f>V36/'Численность населения'!I35*1000000</f>
        <v>76647.107848902364</v>
      </c>
      <c r="J36" s="22">
        <f>W36/'Численность населения'!J35*1000000</f>
        <v>62893.914972410508</v>
      </c>
      <c r="K36" s="22">
        <f>X36/'Численность населения'!K35*1000000</f>
        <v>67654.164893879162</v>
      </c>
      <c r="L36" s="22">
        <f>Y36/'Численность населения'!L35*1000000</f>
        <v>78301.279604778727</v>
      </c>
      <c r="M36" s="22">
        <f>Z36/'Численность населения'!M35*1000000</f>
        <v>94479.031102846347</v>
      </c>
      <c r="N36" s="22">
        <f>AA36/'Численность населения'!N35*1000000</f>
        <v>112612.95365370049</v>
      </c>
      <c r="O36" s="194">
        <v>159038.39999999999</v>
      </c>
      <c r="P36" s="22">
        <v>165977.66200000001</v>
      </c>
      <c r="Q36" s="22">
        <v>207934.60500000001</v>
      </c>
      <c r="R36" s="22">
        <v>253622.516</v>
      </c>
      <c r="S36" s="22">
        <v>264172.80300000001</v>
      </c>
      <c r="T36" s="22">
        <v>309436.15100000001</v>
      </c>
      <c r="U36" s="22">
        <v>294480.68400000001</v>
      </c>
      <c r="V36" s="22">
        <v>323903.24300000002</v>
      </c>
      <c r="W36" s="22">
        <v>264870.55300000001</v>
      </c>
      <c r="X36" s="22">
        <v>284152.29599999997</v>
      </c>
      <c r="Y36" s="22">
        <v>328055.19099999999</v>
      </c>
      <c r="Z36" s="22">
        <v>393753.17200000002</v>
      </c>
      <c r="AA36" s="195">
        <v>470545.90700000001</v>
      </c>
      <c r="AB36" s="16" t="s">
        <v>37</v>
      </c>
      <c r="AC36" s="192">
        <f>B36/'Индекс потребительских цен'!X35</f>
        <v>37158.513354792842</v>
      </c>
      <c r="AD36" s="22">
        <f>C36/'Индекс потребительских цен'!Y35</f>
        <v>36650.148202255776</v>
      </c>
      <c r="AE36" s="22">
        <f>D36/'Индекс потребительских цен'!Z35</f>
        <v>43147.978015001689</v>
      </c>
      <c r="AF36" s="22">
        <f>E36/'Индекс потребительских цен'!AA35</f>
        <v>49476.46899898503</v>
      </c>
      <c r="AG36" s="22">
        <f>F36/'Индекс потребительских цен'!AB35</f>
        <v>46163.417971639341</v>
      </c>
      <c r="AH36" s="22">
        <f>G36/'Индекс потребительских цен'!AC35</f>
        <v>48303.604389498934</v>
      </c>
      <c r="AI36" s="22">
        <f>H36/'Индекс потребительских цен'!AD35</f>
        <v>43764.61561866905</v>
      </c>
      <c r="AJ36" s="22">
        <f>I36/'Индекс потребительских цен'!AE35</f>
        <v>47461.717488534123</v>
      </c>
      <c r="AK36" s="22">
        <f>J36/'Индекс потребительских цен'!AF35</f>
        <v>37271.903910824643</v>
      </c>
      <c r="AL36" s="22">
        <f>K36/'Индекс потребительских цен'!AG35</f>
        <v>39038.852407927945</v>
      </c>
      <c r="AM36" s="22">
        <f>L36/'Индекс потребительских цен'!AH35</f>
        <v>42957.420785083457</v>
      </c>
      <c r="AN36" s="22">
        <f>M36/'Индекс потребительских цен'!AI35</f>
        <v>47741.375945320076</v>
      </c>
      <c r="AO36" s="22">
        <f>N36/'Индекс потребительских цен'!AJ35</f>
        <v>50753.355576177506</v>
      </c>
      <c r="AP36" s="217">
        <f t="shared" si="0"/>
        <v>14103.20737392173</v>
      </c>
      <c r="AQ36" s="217">
        <f t="shared" si="1"/>
        <v>43837.644051131567</v>
      </c>
      <c r="AR36" s="217">
        <f t="shared" si="2"/>
        <v>43764.61561866905</v>
      </c>
      <c r="BB36" s="189">
        <f t="shared" si="15"/>
        <v>0.33196451399566862</v>
      </c>
      <c r="BC36" s="189">
        <f t="shared" si="16"/>
        <v>0.31435275382662087</v>
      </c>
      <c r="BD36" s="189">
        <f t="shared" si="17"/>
        <v>3.8398171330843667E-2</v>
      </c>
      <c r="BE36" s="189">
        <f t="shared" si="18"/>
        <v>0.30587677973770311</v>
      </c>
      <c r="BF36" s="189">
        <f t="shared" si="19"/>
        <v>0.10012363274028213</v>
      </c>
      <c r="BG36" s="189">
        <f t="shared" si="20"/>
        <v>-7.8656968192095444E-2</v>
      </c>
      <c r="BH36" s="189">
        <f t="shared" si="21"/>
        <v>4.9022551092718025E-2</v>
      </c>
      <c r="BI36" s="189">
        <f t="shared" si="22"/>
        <v>-3.9668649238149389E-2</v>
      </c>
      <c r="BJ36" s="189">
        <f t="shared" si="23"/>
        <v>2.3473346663579697E-2</v>
      </c>
      <c r="BK36" s="189">
        <f t="shared" si="24"/>
        <v>-1.1400169339986777E-2</v>
      </c>
      <c r="BL36" s="189">
        <f t="shared" si="25"/>
        <v>2.5939060877671949E-2</v>
      </c>
      <c r="BM36" s="189">
        <f t="shared" si="26"/>
        <v>0.17244248328009992</v>
      </c>
      <c r="BN36" s="193"/>
    </row>
    <row r="37" spans="1:66" ht="15.75" thickBot="1">
      <c r="A37" s="62" t="s">
        <v>39</v>
      </c>
      <c r="B37" s="142">
        <f>O37/'Численность населения'!B36*1000000</f>
        <v>41727.213839551427</v>
      </c>
      <c r="C37" s="22">
        <f>P37/'Численность населения'!C36*1000000</f>
        <v>46919.561677923681</v>
      </c>
      <c r="D37" s="22">
        <f>Q37/'Численность населения'!D36*1000000</f>
        <v>51981.178881793938</v>
      </c>
      <c r="E37" s="22">
        <f>R37/'Численность населения'!E36*1000000</f>
        <v>60597.865092643726</v>
      </c>
      <c r="F37" s="22">
        <f>S37/'Численность населения'!F36*1000000</f>
        <v>67932.606551782519</v>
      </c>
      <c r="G37" s="22">
        <f>T37/'Численность населения'!G36*1000000</f>
        <v>65791.076967647503</v>
      </c>
      <c r="H37" s="22">
        <f>U37/'Численность населения'!H36*1000000</f>
        <v>65886.48993984377</v>
      </c>
      <c r="I37" s="22">
        <f>V37/'Численность населения'!I36*1000000</f>
        <v>61366.938299815389</v>
      </c>
      <c r="J37" s="22">
        <f>W37/'Численность населения'!J36*1000000</f>
        <v>65042.960241378387</v>
      </c>
      <c r="K37" s="22">
        <f>X37/'Численность населения'!K36*1000000</f>
        <v>74064.840574059883</v>
      </c>
      <c r="L37" s="22">
        <f>Y37/'Численность населения'!L36*1000000</f>
        <v>87582.038897145481</v>
      </c>
      <c r="M37" s="22">
        <f>Z37/'Численность населения'!M36*1000000</f>
        <v>81813.830728023459</v>
      </c>
      <c r="N37" s="22">
        <f>AA37/'Численность населения'!N36*1000000</f>
        <v>94509.842287034975</v>
      </c>
      <c r="O37" s="194">
        <v>120653.446</v>
      </c>
      <c r="P37" s="22">
        <v>137114.255</v>
      </c>
      <c r="Q37" s="22">
        <v>152733.283</v>
      </c>
      <c r="R37" s="22">
        <v>179065.23699999999</v>
      </c>
      <c r="S37" s="22">
        <v>202245.152</v>
      </c>
      <c r="T37" s="22">
        <v>197571.59099999999</v>
      </c>
      <c r="U37" s="22">
        <v>199555.68299999999</v>
      </c>
      <c r="V37" s="22">
        <v>187346.63500000001</v>
      </c>
      <c r="W37" s="22">
        <v>200007.49299999999</v>
      </c>
      <c r="X37" s="22">
        <v>229489.31599999999</v>
      </c>
      <c r="Y37" s="22">
        <v>273438.13199999998</v>
      </c>
      <c r="Z37" s="22">
        <v>257188.32199999999</v>
      </c>
      <c r="AA37" s="195">
        <v>302274.79800000001</v>
      </c>
      <c r="AB37" s="16" t="s">
        <v>39</v>
      </c>
      <c r="AC37" s="192">
        <f>B37/'Индекс потребительских цен'!X36</f>
        <v>41727.213839551427</v>
      </c>
      <c r="AD37" s="22">
        <f>C37/'Индекс потребительских цен'!Y36</f>
        <v>44076.619706832957</v>
      </c>
      <c r="AE37" s="22">
        <f>D37/'Индекс потребительских цен'!Z36</f>
        <v>45471.221041058227</v>
      </c>
      <c r="AF37" s="22">
        <f>E37/'Индекс потребительских цен'!AA36</f>
        <v>50779.558216850462</v>
      </c>
      <c r="AG37" s="22">
        <f>F37/'Индекс потребительских цен'!AB36</f>
        <v>51511.985993713744</v>
      </c>
      <c r="AH37" s="22">
        <f>G37/'Индекс потребительских цен'!AC36</f>
        <v>43769.174761261842</v>
      </c>
      <c r="AI37" s="22">
        <f>H37/'Индекс потребительских цен'!AD36</f>
        <v>41973.236282284226</v>
      </c>
      <c r="AJ37" s="22">
        <f>I37/'Индекс потребительских цен'!AE36</f>
        <v>38661.035311880194</v>
      </c>
      <c r="AK37" s="22">
        <f>J37/'Индекс потребительских цен'!AF36</f>
        <v>39864.695981429468</v>
      </c>
      <c r="AL37" s="22">
        <f>K37/'Индекс потребительских цен'!AG36</f>
        <v>43736.571733348959</v>
      </c>
      <c r="AM37" s="22">
        <f>L37/'Индекс потребительских цен'!AH36</f>
        <v>48209.089825947158</v>
      </c>
      <c r="AN37" s="22">
        <f>M37/'Индекс потребительских цен'!AI36</f>
        <v>40273.661999154079</v>
      </c>
      <c r="AO37" s="22">
        <f>N37/'Индекс потребительских цен'!AJ36</f>
        <v>42117.869299079437</v>
      </c>
      <c r="AP37" s="217">
        <f t="shared" si="0"/>
        <v>12850.95068183355</v>
      </c>
      <c r="AQ37" s="217">
        <f t="shared" si="1"/>
        <v>44013.225691722466</v>
      </c>
      <c r="AR37" s="217">
        <f t="shared" si="2"/>
        <v>43736.571733348959</v>
      </c>
      <c r="BB37" s="189">
        <f t="shared" si="15"/>
        <v>4.6583104283355103E-2</v>
      </c>
      <c r="BC37" s="189">
        <f t="shared" si="16"/>
        <v>0.25581888222131277</v>
      </c>
      <c r="BD37" s="189">
        <f t="shared" si="17"/>
        <v>0.22189098518099781</v>
      </c>
      <c r="BE37" s="189">
        <f t="shared" si="18"/>
        <v>4.3136309774885584E-2</v>
      </c>
      <c r="BF37" s="189">
        <f t="shared" si="19"/>
        <v>0.17265687459643431</v>
      </c>
      <c r="BG37" s="189">
        <f t="shared" si="20"/>
        <v>-4.7126051401654268E-2</v>
      </c>
      <c r="BH37" s="189">
        <f t="shared" si="21"/>
        <v>0.10193704339373677</v>
      </c>
      <c r="BI37" s="189">
        <f t="shared" si="22"/>
        <v>-0.17943524892816698</v>
      </c>
      <c r="BJ37" s="189">
        <f t="shared" si="23"/>
        <v>7.5686971045717533E-2</v>
      </c>
      <c r="BK37" s="189">
        <f t="shared" si="24"/>
        <v>0.1573755987912997</v>
      </c>
      <c r="BL37" s="189">
        <f t="shared" si="25"/>
        <v>0.20660903090886773</v>
      </c>
      <c r="BM37" s="189">
        <f t="shared" si="26"/>
        <v>0.19193594958773685</v>
      </c>
      <c r="BN37" s="193"/>
    </row>
    <row r="38" spans="1:66" ht="24.75" thickBot="1">
      <c r="A38" s="62" t="s">
        <v>41</v>
      </c>
      <c r="B38" s="142">
        <f>O38/'Численность населения'!B37*1000000</f>
        <v>24379.010194443537</v>
      </c>
      <c r="C38" s="22">
        <f>P38/'Численность населения'!C37*1000000</f>
        <v>24266.768750305433</v>
      </c>
      <c r="D38" s="22">
        <f>Q38/'Численность населения'!D37*1000000</f>
        <v>29862.737702341663</v>
      </c>
      <c r="E38" s="22">
        <f>R38/'Численность населения'!E37*1000000</f>
        <v>25703.335736271518</v>
      </c>
      <c r="F38" s="22">
        <f>S38/'Численность населения'!F37*1000000</f>
        <v>25766.392260154127</v>
      </c>
      <c r="G38" s="22">
        <f>T38/'Численность населения'!G37*1000000</f>
        <v>32882.866966460126</v>
      </c>
      <c r="H38" s="22">
        <f>U38/'Численность населения'!H37*1000000</f>
        <v>41970.475610236354</v>
      </c>
      <c r="I38" s="22">
        <f>V38/'Численность населения'!I37*1000000</f>
        <v>40256.012899646303</v>
      </c>
      <c r="J38" s="22">
        <f>W38/'Численность населения'!J37*1000000</f>
        <v>40959.332488859996</v>
      </c>
      <c r="K38" s="22">
        <f>X38/'Численность населения'!K37*1000000</f>
        <v>48758.056184594665</v>
      </c>
      <c r="L38" s="22">
        <f>Y38/'Численность населения'!L37*1000000</f>
        <v>56470.92271726382</v>
      </c>
      <c r="M38" s="22">
        <f>Z38/'Численность населения'!M37*1000000</f>
        <v>55848.021300493536</v>
      </c>
      <c r="N38" s="22">
        <f>AA38/'Численность населения'!N37*1000000</f>
        <v>64917.487367241236</v>
      </c>
      <c r="O38" s="194">
        <v>20958.244999999999</v>
      </c>
      <c r="P38" s="22">
        <v>20855.491999999998</v>
      </c>
      <c r="Q38" s="22">
        <v>25652.241000000002</v>
      </c>
      <c r="R38" s="22">
        <v>22070.708999999999</v>
      </c>
      <c r="S38" s="22">
        <v>22147.554</v>
      </c>
      <c r="T38" s="22">
        <v>28327.998</v>
      </c>
      <c r="U38" s="22">
        <v>36235.377999999997</v>
      </c>
      <c r="V38" s="22">
        <v>34827.087</v>
      </c>
      <c r="W38" s="22">
        <v>35471.724000000002</v>
      </c>
      <c r="X38" s="22">
        <v>42287.082000000002</v>
      </c>
      <c r="Y38" s="22">
        <v>49060.3</v>
      </c>
      <c r="Z38" s="22">
        <v>48578.786999999997</v>
      </c>
      <c r="AA38" s="195">
        <v>58672.49</v>
      </c>
      <c r="AB38" s="16" t="s">
        <v>41</v>
      </c>
      <c r="AC38" s="192">
        <f>B38/'Индекс потребительских цен'!X37</f>
        <v>24379.010194443537</v>
      </c>
      <c r="AD38" s="22">
        <f>C38/'Индекс потребительских цен'!Y37</f>
        <v>22734.465758202583</v>
      </c>
      <c r="AE38" s="22">
        <f>D38/'Индекс потребительских цен'!Z37</f>
        <v>25726.052737313497</v>
      </c>
      <c r="AF38" s="22">
        <f>E38/'Индекс потребительских цен'!AA37</f>
        <v>20599.89287972941</v>
      </c>
      <c r="AG38" s="22">
        <f>F38/'Индекс потребительских цен'!AB37</f>
        <v>19039.673076765142</v>
      </c>
      <c r="AH38" s="22">
        <f>G38/'Индекс потребительских цен'!AC37</f>
        <v>21073.964352221927</v>
      </c>
      <c r="AI38" s="22">
        <f>H38/'Индекс потребительских цен'!AD37</f>
        <v>25344.416212830627</v>
      </c>
      <c r="AJ38" s="22">
        <f>I38/'Индекс потребительских цен'!AE37</f>
        <v>23720.838858298219</v>
      </c>
      <c r="AK38" s="22">
        <f>J38/'Индекс потребительских цен'!AF37</f>
        <v>23325.862214869805</v>
      </c>
      <c r="AL38" s="22">
        <f>K38/'Индекс потребительских цен'!AG37</f>
        <v>26778.999340944159</v>
      </c>
      <c r="AM38" s="22">
        <f>L38/'Индекс потребительских цен'!AH37</f>
        <v>29428.860112807433</v>
      </c>
      <c r="AN38" s="22">
        <f>M38/'Индекс потребительских цен'!AI37</f>
        <v>26906.02352096852</v>
      </c>
      <c r="AO38" s="22">
        <f>N38/'Индекс потребительских цен'!AJ37</f>
        <v>27949.454913990037</v>
      </c>
      <c r="AP38" s="217">
        <f t="shared" si="0"/>
        <v>10389.187036042291</v>
      </c>
      <c r="AQ38" s="217">
        <f t="shared" si="1"/>
        <v>24385.193397952684</v>
      </c>
      <c r="AR38" s="217">
        <f t="shared" si="2"/>
        <v>24379.010194443537</v>
      </c>
      <c r="BB38" s="189">
        <f t="shared" si="15"/>
        <v>0.12443552685635217</v>
      </c>
      <c r="BC38" s="189">
        <f t="shared" si="16"/>
        <v>0.10787861230706719</v>
      </c>
      <c r="BD38" s="189">
        <f t="shared" si="17"/>
        <v>0.16576550197994311</v>
      </c>
      <c r="BE38" s="189">
        <f t="shared" si="18"/>
        <v>0.12103960177351514</v>
      </c>
      <c r="BF38" s="189">
        <f t="shared" si="19"/>
        <v>-3.152432525171267E-2</v>
      </c>
      <c r="BG38" s="189">
        <f t="shared" si="20"/>
        <v>1.4502418351227675E-3</v>
      </c>
      <c r="BH38" s="189">
        <f t="shared" si="21"/>
        <v>-6.8596029992717189E-2</v>
      </c>
      <c r="BI38" s="189">
        <f t="shared" si="22"/>
        <v>5.9902319447702634E-2</v>
      </c>
      <c r="BJ38" s="189">
        <f t="shared" si="23"/>
        <v>0.13870648413295994</v>
      </c>
      <c r="BK38" s="189">
        <f t="shared" si="24"/>
        <v>0.18250492701147869</v>
      </c>
      <c r="BL38" s="189">
        <f t="shared" si="25"/>
        <v>-6.5860628980059288E-2</v>
      </c>
      <c r="BM38" s="189">
        <f t="shared" si="26"/>
        <v>0.15518172717296785</v>
      </c>
      <c r="BN38" s="193"/>
    </row>
    <row r="39" spans="1:66" ht="24.75" thickBot="1">
      <c r="A39" s="62" t="s">
        <v>42</v>
      </c>
      <c r="B39" s="142">
        <f>O39/'Численность населения'!B38*1000000</f>
        <v>19217.966051089472</v>
      </c>
      <c r="C39" s="22">
        <f>P39/'Численность населения'!C38*1000000</f>
        <v>28591.049454035183</v>
      </c>
      <c r="D39" s="22">
        <f>Q39/'Численность населения'!D38*1000000</f>
        <v>38195.085154037944</v>
      </c>
      <c r="E39" s="22">
        <f>R39/'Численность населения'!E38*1000000</f>
        <v>45776.763281022686</v>
      </c>
      <c r="F39" s="22">
        <f>S39/'Численность населения'!F38*1000000</f>
        <v>47255.744500467576</v>
      </c>
      <c r="G39" s="22">
        <f>T39/'Численность населения'!G38*1000000</f>
        <v>41943.735216511392</v>
      </c>
      <c r="H39" s="22">
        <f>U39/'Численность населения'!H38*1000000</f>
        <v>44003.733555976578</v>
      </c>
      <c r="I39" s="22">
        <f>V39/'Численность населения'!I38*1000000</f>
        <v>45098.057756964459</v>
      </c>
      <c r="J39" s="22">
        <f>W39/'Численность населения'!J38*1000000</f>
        <v>48689.868092905861</v>
      </c>
      <c r="K39" s="22">
        <f>X39/'Численность населения'!K38*1000000</f>
        <v>51182.927143612018</v>
      </c>
      <c r="L39" s="22">
        <f>Y39/'Численность населения'!L38*1000000</f>
        <v>48840.163027481351</v>
      </c>
      <c r="M39" s="22">
        <f>Z39/'Численность населения'!M38*1000000</f>
        <v>69581.991320755522</v>
      </c>
      <c r="N39" s="22">
        <f>AA39/'Численность населения'!N38*1000000</f>
        <v>75544.429037694383</v>
      </c>
      <c r="O39" s="194">
        <v>9140.0069999999996</v>
      </c>
      <c r="P39" s="22">
        <v>13610.425999999999</v>
      </c>
      <c r="Q39" s="22">
        <v>18076.205999999998</v>
      </c>
      <c r="R39" s="22">
        <v>21553.577000000001</v>
      </c>
      <c r="S39" s="22">
        <v>22184.162</v>
      </c>
      <c r="T39" s="22">
        <v>19647.62</v>
      </c>
      <c r="U39" s="22">
        <v>20554.804</v>
      </c>
      <c r="V39" s="22">
        <v>21032.291000000001</v>
      </c>
      <c r="W39" s="22">
        <v>22686.264999999999</v>
      </c>
      <c r="X39" s="22">
        <v>23828.007000000001</v>
      </c>
      <c r="Y39" s="22">
        <v>22732.312000000002</v>
      </c>
      <c r="Z39" s="22">
        <v>32340.805</v>
      </c>
      <c r="AA39" s="195">
        <v>35412.962</v>
      </c>
      <c r="AB39" s="16" t="s">
        <v>42</v>
      </c>
      <c r="AC39" s="192">
        <f>B39/'Индекс потребительских цен'!X38</f>
        <v>19217.966051089472</v>
      </c>
      <c r="AD39" s="22">
        <f>C39/'Индекс потребительских цен'!Y38</f>
        <v>27195.899794573561</v>
      </c>
      <c r="AE39" s="22">
        <f>D39/'Индекс потребительских цен'!Z38</f>
        <v>34197.373849923213</v>
      </c>
      <c r="AF39" s="22">
        <f>E39/'Индекс потребительских цен'!AA38</f>
        <v>38150.899307973421</v>
      </c>
      <c r="AG39" s="22">
        <f>F39/'Индекс потребительских цен'!AB38</f>
        <v>35670.22901695886</v>
      </c>
      <c r="AH39" s="22">
        <f>G39/'Индекс потребительских цен'!AC38</f>
        <v>27559.666898464562</v>
      </c>
      <c r="AI39" s="22">
        <f>H39/'Индекс потребительских цен'!AD38</f>
        <v>27429.290500132684</v>
      </c>
      <c r="AJ39" s="22">
        <f>I39/'Индекс потребительских цен'!AE38</f>
        <v>27592.684165476403</v>
      </c>
      <c r="AK39" s="22">
        <f>J39/'Индекс потребительских цен'!AF38</f>
        <v>28716.298941252724</v>
      </c>
      <c r="AL39" s="22">
        <f>K39/'Индекс потребительских цен'!AG38</f>
        <v>29321.665586460997</v>
      </c>
      <c r="AM39" s="22">
        <f>L39/'Индекс потребительских цен'!AH38</f>
        <v>26601.581407412847</v>
      </c>
      <c r="AN39" s="22">
        <f>M39/'Индекс потребительских цен'!AI38</f>
        <v>35245.003490221541</v>
      </c>
      <c r="AO39" s="22">
        <f>N39/'Индекс потребительских цен'!AJ38</f>
        <v>34134.813557792775</v>
      </c>
      <c r="AP39" s="217">
        <f t="shared" si="0"/>
        <v>18932.933256883949</v>
      </c>
      <c r="AQ39" s="217">
        <f t="shared" si="1"/>
        <v>30079.490197517935</v>
      </c>
      <c r="AR39" s="217">
        <f t="shared" si="2"/>
        <v>28716.298941252724</v>
      </c>
      <c r="BB39" s="189">
        <f t="shared" si="15"/>
        <v>-4.604019738409515E-3</v>
      </c>
      <c r="BC39" s="189">
        <f t="shared" si="16"/>
        <v>0.23060214607129326</v>
      </c>
      <c r="BD39" s="189">
        <f t="shared" si="17"/>
        <v>-0.13928401366040821</v>
      </c>
      <c r="BE39" s="189">
        <f t="shared" si="18"/>
        <v>2.4532428214609769E-3</v>
      </c>
      <c r="BF39" s="189">
        <f t="shared" si="19"/>
        <v>0.27619212788711267</v>
      </c>
      <c r="BG39" s="189">
        <f t="shared" si="20"/>
        <v>0.27636302677152225</v>
      </c>
      <c r="BH39" s="189">
        <f t="shared" si="21"/>
        <v>-4.0849256189317562E-2</v>
      </c>
      <c r="BI39" s="189">
        <f t="shared" si="22"/>
        <v>1.7471168616896904E-2</v>
      </c>
      <c r="BJ39" s="189">
        <f t="shared" si="23"/>
        <v>0.19040163063828608</v>
      </c>
      <c r="BK39" s="189">
        <f t="shared" si="24"/>
        <v>0.15818650570212989</v>
      </c>
      <c r="BL39" s="189">
        <f t="shared" si="25"/>
        <v>-1.1030480587133296E-2</v>
      </c>
      <c r="BM39" s="189">
        <f t="shared" si="26"/>
        <v>0.16239547714589397</v>
      </c>
      <c r="BN39" s="193"/>
    </row>
    <row r="40" spans="1:66" ht="24.75" thickBot="1">
      <c r="A40" s="62" t="s">
        <v>43</v>
      </c>
      <c r="B40" s="142">
        <f>O40/'Численность населения'!B39*1000000</f>
        <v>22754.98734731822</v>
      </c>
      <c r="C40" s="22">
        <f>P40/'Численность населения'!C39*1000000</f>
        <v>28035.783025398308</v>
      </c>
      <c r="D40" s="22">
        <f>Q40/'Численность населения'!D39*1000000</f>
        <v>30881.547873941636</v>
      </c>
      <c r="E40" s="22">
        <f>R40/'Численность населения'!E39*1000000</f>
        <v>40859.583008297283</v>
      </c>
      <c r="F40" s="22">
        <f>S40/'Численность населения'!F39*1000000</f>
        <v>43996.312927178187</v>
      </c>
      <c r="G40" s="22">
        <f>T40/'Численность населения'!G39*1000000</f>
        <v>36134.359204379805</v>
      </c>
      <c r="H40" s="22">
        <f>U40/'Численность населения'!H39*1000000</f>
        <v>36294.195910755305</v>
      </c>
      <c r="I40" s="22">
        <f>V40/'Численность населения'!I39*1000000</f>
        <v>38773.296399207415</v>
      </c>
      <c r="J40" s="22">
        <f>W40/'Численность населения'!J39*1000000</f>
        <v>44874.129917145845</v>
      </c>
      <c r="K40" s="22">
        <f>X40/'Численность населения'!K39*1000000</f>
        <v>48545.903983130011</v>
      </c>
      <c r="L40" s="22">
        <f>Y40/'Численность населения'!L39*1000000</f>
        <v>44854.09358155651</v>
      </c>
      <c r="M40" s="22">
        <f>Z40/'Численность населения'!M39*1000000</f>
        <v>51817.202448266828</v>
      </c>
      <c r="N40" s="22">
        <f>AA40/'Численность населения'!N39*1000000</f>
        <v>63187.620595253778</v>
      </c>
      <c r="O40" s="194">
        <v>16203.871999999999</v>
      </c>
      <c r="P40" s="22">
        <v>19926.600999999999</v>
      </c>
      <c r="Q40" s="22">
        <v>21851.073</v>
      </c>
      <c r="R40" s="22">
        <v>28808.048999999999</v>
      </c>
      <c r="S40" s="22">
        <v>31000.858</v>
      </c>
      <c r="T40" s="22">
        <v>25456.909</v>
      </c>
      <c r="U40" s="22">
        <v>25533.112000000001</v>
      </c>
      <c r="V40" s="22">
        <v>27238.705999999998</v>
      </c>
      <c r="W40" s="22">
        <v>31434.687000000002</v>
      </c>
      <c r="X40" s="22">
        <v>33887.177000000003</v>
      </c>
      <c r="Y40" s="22">
        <v>31172.07</v>
      </c>
      <c r="Z40" s="22">
        <v>35785.53</v>
      </c>
      <c r="AA40" s="195">
        <v>43161.567999999999</v>
      </c>
      <c r="AB40" s="16" t="s">
        <v>43</v>
      </c>
      <c r="AC40" s="192">
        <f>B40/'Индекс потребительских цен'!X39</f>
        <v>22754.98734731822</v>
      </c>
      <c r="AD40" s="22">
        <f>C40/'Индекс потребительских цен'!Y39</f>
        <v>26559.09721996808</v>
      </c>
      <c r="AE40" s="22">
        <f>D40/'Индекс потребительских цен'!Z39</f>
        <v>27508.20071530353</v>
      </c>
      <c r="AF40" s="22">
        <f>E40/'Индекс потребительских цен'!AA39</f>
        <v>34316.693163559066</v>
      </c>
      <c r="AG40" s="22">
        <f>F40/'Индекс потребительских цен'!AB39</f>
        <v>33521.849841192976</v>
      </c>
      <c r="AH40" s="22">
        <f>G40/'Индекс потребительских цен'!AC39</f>
        <v>24244.133547971622</v>
      </c>
      <c r="AI40" s="22">
        <f>H40/'Индекс потребительских цен'!AD39</f>
        <v>23227.179546112235</v>
      </c>
      <c r="AJ40" s="22">
        <f>I40/'Индекс потребительских цен'!AE39</f>
        <v>24262.959151037361</v>
      </c>
      <c r="AK40" s="22">
        <f>J40/'Индекс потребительских цен'!AF39</f>
        <v>27157.297140985891</v>
      </c>
      <c r="AL40" s="22">
        <f>K40/'Индекс потребительских цен'!AG39</f>
        <v>28840.101838681941</v>
      </c>
      <c r="AM40" s="22">
        <f>L40/'Индекс потребительских цен'!AH39</f>
        <v>25365.89702657763</v>
      </c>
      <c r="AN40" s="22">
        <f>M40/'Индекс потребительских цен'!AI39</f>
        <v>26839.78375989051</v>
      </c>
      <c r="AO40" s="22">
        <f>N40/'Индекс потребительских цен'!AJ39</f>
        <v>29432.846458327429</v>
      </c>
      <c r="AP40" s="217">
        <f t="shared" si="0"/>
        <v>11561.705816240847</v>
      </c>
      <c r="AQ40" s="217">
        <f t="shared" si="1"/>
        <v>27233.15590437896</v>
      </c>
      <c r="AR40" s="217">
        <f t="shared" si="2"/>
        <v>26839.78375989051</v>
      </c>
      <c r="BB40" s="189">
        <f t="shared" si="15"/>
        <v>0.48772504738680955</v>
      </c>
      <c r="BC40" s="189">
        <f t="shared" si="16"/>
        <v>0.33591056933544294</v>
      </c>
      <c r="BD40" s="189">
        <f t="shared" si="17"/>
        <v>0.19849878842810265</v>
      </c>
      <c r="BE40" s="189">
        <f t="shared" si="18"/>
        <v>3.2308558173181678E-2</v>
      </c>
      <c r="BF40" s="189">
        <f t="shared" si="19"/>
        <v>-0.11240981049200538</v>
      </c>
      <c r="BG40" s="189">
        <f t="shared" si="20"/>
        <v>4.9113373638079327E-2</v>
      </c>
      <c r="BH40" s="189">
        <f t="shared" si="21"/>
        <v>2.4868894354062254E-2</v>
      </c>
      <c r="BI40" s="189">
        <f t="shared" si="22"/>
        <v>7.9644457313390982E-2</v>
      </c>
      <c r="BJ40" s="189">
        <f t="shared" si="23"/>
        <v>5.1202830246923625E-2</v>
      </c>
      <c r="BK40" s="189">
        <f t="shared" si="24"/>
        <v>-4.577237463494821E-2</v>
      </c>
      <c r="BL40" s="189">
        <f t="shared" si="25"/>
        <v>0.42468794138961363</v>
      </c>
      <c r="BM40" s="189">
        <f t="shared" si="26"/>
        <v>8.5689380308958452E-2</v>
      </c>
      <c r="BN40" s="193"/>
    </row>
    <row r="41" spans="1:66" ht="15.75" thickBot="1">
      <c r="A41" s="62" t="s">
        <v>44</v>
      </c>
      <c r="B41" s="142">
        <f>O41/'Численность населения'!B40*1000000</f>
        <v>39896.390905382548</v>
      </c>
      <c r="C41" s="22">
        <f>P41/'Численность населения'!C40*1000000</f>
        <v>40066.821662234346</v>
      </c>
      <c r="D41" s="22">
        <f>Q41/'Численность населения'!D40*1000000</f>
        <v>41417.389563186254</v>
      </c>
      <c r="E41" s="22">
        <f>R41/'Численность населения'!E40*1000000</f>
        <v>33410.271922324166</v>
      </c>
      <c r="F41" s="22">
        <f>S41/'Численность населения'!F40*1000000</f>
        <v>42292.562389894236</v>
      </c>
      <c r="G41" s="22">
        <f>T41/'Численность населения'!G40*1000000</f>
        <v>42572.111530725932</v>
      </c>
      <c r="H41" s="22">
        <f>U41/'Численность населения'!H40*1000000</f>
        <v>43105.657599261809</v>
      </c>
      <c r="I41" s="22">
        <f>V41/'Численность населения'!I40*1000000</f>
        <v>45154.720135659503</v>
      </c>
      <c r="J41" s="22">
        <f>W41/'Численность населения'!J40*1000000</f>
        <v>51395.680340795843</v>
      </c>
      <c r="K41" s="22">
        <f>X41/'Численность населения'!K40*1000000</f>
        <v>54349.750449300263</v>
      </c>
      <c r="L41" s="22">
        <f>Y41/'Численность населения'!L40*1000000</f>
        <v>51373.901726666751</v>
      </c>
      <c r="M41" s="22">
        <f>Z41/'Численность населения'!M40*1000000</f>
        <v>55256.725599775469</v>
      </c>
      <c r="N41" s="22">
        <f>AA41/'Численность населения'!N40*1000000</f>
        <v>77800.260645997841</v>
      </c>
      <c r="O41" s="194">
        <v>50369.392999999996</v>
      </c>
      <c r="P41" s="22">
        <v>51631.669000000002</v>
      </c>
      <c r="Q41" s="22">
        <v>54400.332999999999</v>
      </c>
      <c r="R41" s="22">
        <v>44622.826000000001</v>
      </c>
      <c r="S41" s="22">
        <v>57448.228999999999</v>
      </c>
      <c r="T41" s="22">
        <v>58844.023999999998</v>
      </c>
      <c r="U41" s="22">
        <v>60542.671999999999</v>
      </c>
      <c r="V41" s="22">
        <v>64387.154000000002</v>
      </c>
      <c r="W41" s="22">
        <v>74367.801999999996</v>
      </c>
      <c r="X41" s="22">
        <v>79776.629000000001</v>
      </c>
      <c r="Y41" s="22">
        <v>76462.808999999994</v>
      </c>
      <c r="Z41" s="22">
        <v>83282.328999999998</v>
      </c>
      <c r="AA41" s="195">
        <v>118560.284</v>
      </c>
      <c r="AB41" s="16" t="s">
        <v>44</v>
      </c>
      <c r="AC41" s="192">
        <f>B41/'Индекс потребительских цен'!X40</f>
        <v>39896.390905382548</v>
      </c>
      <c r="AD41" s="22">
        <f>C41/'Индекс потребительских цен'!Y40</f>
        <v>37226.443986095277</v>
      </c>
      <c r="AE41" s="22">
        <f>D41/'Индекс потребительских цен'!Z40</f>
        <v>36272.286508648533</v>
      </c>
      <c r="AF41" s="22">
        <f>E41/'Индекс потребительских цен'!AA40</f>
        <v>27551.65577984447</v>
      </c>
      <c r="AG41" s="22">
        <f>F41/'Индекс потребительских цен'!AB40</f>
        <v>31380.604096127587</v>
      </c>
      <c r="AH41" s="22">
        <f>G41/'Индекс потребительских цен'!AC40</f>
        <v>27508.513806848718</v>
      </c>
      <c r="AI41" s="22">
        <f>H41/'Индекс потребительских цен'!AD40</f>
        <v>26463.915834792137</v>
      </c>
      <c r="AJ41" s="22">
        <f>I41/'Индекс потребительских цен'!AE40</f>
        <v>27167.678973416441</v>
      </c>
      <c r="AK41" s="22">
        <f>J41/'Индекс потребительских цен'!AF40</f>
        <v>29868.250647013658</v>
      </c>
      <c r="AL41" s="22">
        <f>K41/'Индекс потребительских цен'!AG40</f>
        <v>30673.97147913841</v>
      </c>
      <c r="AM41" s="22">
        <f>L41/'Индекс потребительских цен'!AH40</f>
        <v>27603.254692535749</v>
      </c>
      <c r="AN41" s="22">
        <f>M41/'Индекс потребительских цен'!AI40</f>
        <v>27584.781464164687</v>
      </c>
      <c r="AO41" s="22">
        <f>N41/'Индекс потребительских цен'!AJ40</f>
        <v>34407.130364852739</v>
      </c>
      <c r="AP41" s="217">
        <f t="shared" si="0"/>
        <v>13432.475070590412</v>
      </c>
      <c r="AQ41" s="217">
        <f t="shared" si="1"/>
        <v>31046.529118373917</v>
      </c>
      <c r="AR41" s="217">
        <f t="shared" si="2"/>
        <v>29868.250647013658</v>
      </c>
      <c r="BB41" s="189">
        <f t="shared" si="15"/>
        <v>0.23207201118054921</v>
      </c>
      <c r="BC41" s="189">
        <f t="shared" si="16"/>
        <v>0.10150473935275062</v>
      </c>
      <c r="BD41" s="189">
        <f t="shared" si="17"/>
        <v>0.32310670355922411</v>
      </c>
      <c r="BE41" s="189">
        <f t="shared" si="18"/>
        <v>7.6768524980882269E-2</v>
      </c>
      <c r="BF41" s="189">
        <f t="shared" si="19"/>
        <v>-0.17869574061379478</v>
      </c>
      <c r="BG41" s="189">
        <f t="shared" si="20"/>
        <v>4.4233994982849634E-3</v>
      </c>
      <c r="BH41" s="189">
        <f t="shared" si="21"/>
        <v>6.8305700849470075E-2</v>
      </c>
      <c r="BI41" s="189">
        <f t="shared" si="22"/>
        <v>0.15734626881151992</v>
      </c>
      <c r="BJ41" s="189">
        <f t="shared" si="23"/>
        <v>8.1823849794160131E-2</v>
      </c>
      <c r="BK41" s="189">
        <f t="shared" si="24"/>
        <v>-7.6047824814559517E-2</v>
      </c>
      <c r="BL41" s="189">
        <f t="shared" si="25"/>
        <v>0.15523909437718442</v>
      </c>
      <c r="BM41" s="189">
        <f t="shared" si="26"/>
        <v>0.21943326945021635</v>
      </c>
      <c r="BN41" s="193"/>
    </row>
    <row r="42" spans="1:66" ht="15.75" thickBot="1">
      <c r="A42" s="62" t="s">
        <v>45</v>
      </c>
      <c r="B42" s="142">
        <f>O42/'Численность населения'!B41*1000000</f>
        <v>31864.633791221626</v>
      </c>
      <c r="C42" s="22">
        <f>P42/'Численность населения'!C41*1000000</f>
        <v>35267.39157664511</v>
      </c>
      <c r="D42" s="22">
        <f>Q42/'Численность населения'!D41*1000000</f>
        <v>41348.921997040423</v>
      </c>
      <c r="E42" s="22">
        <f>R42/'Численность населения'!E41*1000000</f>
        <v>46776.987129768691</v>
      </c>
      <c r="F42" s="22">
        <f>S42/'Численность населения'!F41*1000000</f>
        <v>51148.255803560256</v>
      </c>
      <c r="G42" s="22">
        <f>T42/'Численность населения'!G41*1000000</f>
        <v>45080.792420019745</v>
      </c>
      <c r="H42" s="22">
        <f>U42/'Численность населения'!H41*1000000</f>
        <v>43863.444036546687</v>
      </c>
      <c r="I42" s="22">
        <f>V42/'Численность населения'!I41*1000000</f>
        <v>49976.998624099382</v>
      </c>
      <c r="J42" s="22">
        <f>W42/'Численность населения'!J41*1000000</f>
        <v>56551.910357482135</v>
      </c>
      <c r="K42" s="22">
        <f>X42/'Численность населения'!K41*1000000</f>
        <v>70103.20181981333</v>
      </c>
      <c r="L42" s="22">
        <f>Y42/'Численность населения'!L41*1000000</f>
        <v>83045.671764258528</v>
      </c>
      <c r="M42" s="22">
        <f>Z42/'Численность населения'!M41*1000000</f>
        <v>91212.578862372146</v>
      </c>
      <c r="N42" s="22">
        <f>AA42/'Численность населения'!N41*1000000</f>
        <v>98883.651054308008</v>
      </c>
      <c r="O42" s="194">
        <v>88634.983999999997</v>
      </c>
      <c r="P42" s="22">
        <v>98264.721999999994</v>
      </c>
      <c r="Q42" s="22">
        <v>115318.298</v>
      </c>
      <c r="R42" s="22">
        <v>130631.56600000001</v>
      </c>
      <c r="S42" s="22">
        <v>143061.16</v>
      </c>
      <c r="T42" s="22">
        <v>126250.337</v>
      </c>
      <c r="U42" s="22">
        <v>122948.795</v>
      </c>
      <c r="V42" s="22">
        <v>140061.93799999999</v>
      </c>
      <c r="W42" s="22">
        <v>158229.87</v>
      </c>
      <c r="X42" s="22">
        <v>196247.46400000001</v>
      </c>
      <c r="Y42" s="22">
        <v>232377.07</v>
      </c>
      <c r="Z42" s="22">
        <v>254163.851</v>
      </c>
      <c r="AA42" s="195">
        <v>286449.02799999999</v>
      </c>
      <c r="AB42" s="16" t="s">
        <v>45</v>
      </c>
      <c r="AC42" s="192">
        <f>B42/'Индекс потребительских цен'!X41</f>
        <v>31864.633791221626</v>
      </c>
      <c r="AD42" s="22">
        <f>C42/'Индекс потребительских цен'!Y41</f>
        <v>33910.953439081837</v>
      </c>
      <c r="AE42" s="22">
        <f>D42/'Индекс потребительских цен'!Z41</f>
        <v>37508.093248403864</v>
      </c>
      <c r="AF42" s="22">
        <f>E42/'Индекс потребительских цен'!AA41</f>
        <v>39760.077720717061</v>
      </c>
      <c r="AG42" s="22">
        <f>F42/'Индекс потребительских цен'!AB41</f>
        <v>40029.115483445828</v>
      </c>
      <c r="AH42" s="22">
        <f>G42/'Индекс потребительских цен'!AC41</f>
        <v>30700.191833369856</v>
      </c>
      <c r="AI42" s="22">
        <f>H42/'Индекс потребительских цен'!AD41</f>
        <v>28276.384829906077</v>
      </c>
      <c r="AJ42" s="22">
        <f>I42/'Индекс потребительских цен'!AE41</f>
        <v>31321.662549174172</v>
      </c>
      <c r="AK42" s="22">
        <f>J42/'Индекс потребительских цен'!AF41</f>
        <v>33929.065181457489</v>
      </c>
      <c r="AL42" s="22">
        <f>K42/'Индекс потребительских цен'!AG41</f>
        <v>40802.620673114194</v>
      </c>
      <c r="AM42" s="22">
        <f>L42/'Индекс потребительских цен'!AH41</f>
        <v>45724.728307861631</v>
      </c>
      <c r="AN42" s="22">
        <f>M42/'Индекс потребительских цен'!AI41</f>
        <v>46074.684276910746</v>
      </c>
      <c r="AO42" s="22">
        <f>N42/'Индекс потребительских цен'!AJ41</f>
        <v>44930.838233069037</v>
      </c>
      <c r="AP42" s="217">
        <f t="shared" si="0"/>
        <v>17798.299447004669</v>
      </c>
      <c r="AQ42" s="217">
        <f t="shared" si="1"/>
        <v>37294.849966748727</v>
      </c>
      <c r="AR42" s="217">
        <f t="shared" si="2"/>
        <v>37508.093248403864</v>
      </c>
      <c r="BB42" s="189">
        <f t="shared" si="15"/>
        <v>4.2718339424734353E-3</v>
      </c>
      <c r="BC42" s="189">
        <f t="shared" si="16"/>
        <v>3.3707887097640832E-2</v>
      </c>
      <c r="BD42" s="189">
        <f t="shared" si="17"/>
        <v>-0.19332743384627016</v>
      </c>
      <c r="BE42" s="189">
        <f t="shared" si="18"/>
        <v>0.26585507858842283</v>
      </c>
      <c r="BF42" s="189">
        <f t="shared" si="19"/>
        <v>6.6098889505568081E-3</v>
      </c>
      <c r="BG42" s="189">
        <f t="shared" si="20"/>
        <v>1.2532760282533806E-2</v>
      </c>
      <c r="BH42" s="189">
        <f t="shared" si="21"/>
        <v>4.7535814334329629E-2</v>
      </c>
      <c r="BI42" s="189">
        <f t="shared" si="22"/>
        <v>0.13821279782902995</v>
      </c>
      <c r="BJ42" s="189">
        <f t="shared" si="23"/>
        <v>5.7477011470934869E-2</v>
      </c>
      <c r="BK42" s="189">
        <f t="shared" si="24"/>
        <v>-5.4753677763608288E-2</v>
      </c>
      <c r="BL42" s="189">
        <f t="shared" si="25"/>
        <v>7.5579695966391025E-2</v>
      </c>
      <c r="BM42" s="189">
        <f t="shared" si="26"/>
        <v>0.40797812033787939</v>
      </c>
      <c r="BN42" s="193"/>
    </row>
    <row r="43" spans="1:66" ht="24.75" thickBot="1">
      <c r="A43" s="62" t="s">
        <v>47</v>
      </c>
      <c r="B43" s="142">
        <f>O43/'Численность населения'!B42*1000000</f>
        <v>37742.779121517618</v>
      </c>
      <c r="C43" s="22">
        <f>P43/'Численность населения'!C42*1000000</f>
        <v>46336.97379531066</v>
      </c>
      <c r="D43" s="22">
        <f>Q43/'Численность населения'!D42*1000000</f>
        <v>57520.579303751467</v>
      </c>
      <c r="E43" s="22">
        <f>R43/'Численность населения'!E42*1000000</f>
        <v>65528.786245239324</v>
      </c>
      <c r="F43" s="22">
        <f>S43/'Численность населения'!F42*1000000</f>
        <v>69652.672506737552</v>
      </c>
      <c r="G43" s="22">
        <f>T43/'Численность населения'!G42*1000000</f>
        <v>78045.521763958226</v>
      </c>
      <c r="H43" s="22">
        <f>U43/'Численность населения'!H42*1000000</f>
        <v>87271.490074509376</v>
      </c>
      <c r="I43" s="22">
        <f>V43/'Численность населения'!I42*1000000</f>
        <v>68531.995271002277</v>
      </c>
      <c r="J43" s="22">
        <f>W43/'Численность населения'!J42*1000000</f>
        <v>66038.770091699887</v>
      </c>
      <c r="K43" s="22">
        <f>X43/'Численность населения'!K42*1000000</f>
        <v>83497.157923521314</v>
      </c>
      <c r="L43" s="22">
        <f>Y43/'Численность населения'!L42*1000000</f>
        <v>94577.561222543256</v>
      </c>
      <c r="M43" s="22">
        <f>Z43/'Численность населения'!M42*1000000</f>
        <v>105439.08799290971</v>
      </c>
      <c r="N43" s="22">
        <f>AA43/'Численность населения'!N42*1000000</f>
        <v>127192.96162913962</v>
      </c>
      <c r="O43" s="194">
        <v>153625</v>
      </c>
      <c r="P43" s="22">
        <v>188506.45499999999</v>
      </c>
      <c r="Q43" s="22">
        <v>233683.163</v>
      </c>
      <c r="R43" s="22">
        <v>266395.94400000002</v>
      </c>
      <c r="S43" s="22">
        <v>283544.95500000002</v>
      </c>
      <c r="T43" s="22">
        <v>317764.29300000001</v>
      </c>
      <c r="U43" s="22">
        <v>355109.26400000002</v>
      </c>
      <c r="V43" s="22">
        <v>278591.60700000002</v>
      </c>
      <c r="W43" s="22">
        <v>267929.06400000001</v>
      </c>
      <c r="X43" s="22">
        <v>337710.76799999998</v>
      </c>
      <c r="Y43" s="22">
        <v>380766.23499999999</v>
      </c>
      <c r="Z43" s="22">
        <v>422571.60700000002</v>
      </c>
      <c r="AA43" s="195">
        <v>519533.64299999998</v>
      </c>
      <c r="AB43" s="16" t="s">
        <v>47</v>
      </c>
      <c r="AC43" s="192">
        <f>B43/'Индекс потребительских цен'!X42</f>
        <v>37742.779121517618</v>
      </c>
      <c r="AD43" s="22">
        <f>C43/'Индекс потребительских цен'!Y42</f>
        <v>43570.262148858172</v>
      </c>
      <c r="AE43" s="22">
        <f>D43/'Индекс потребительских цен'!Z42</f>
        <v>50909.366754528237</v>
      </c>
      <c r="AF43" s="22">
        <f>E43/'Индекс потребительских цен'!AA42</f>
        <v>54729.771284004055</v>
      </c>
      <c r="AG43" s="22">
        <f>F43/'Индекс потребительских цен'!AB42</f>
        <v>52328.909965499493</v>
      </c>
      <c r="AH43" s="22">
        <f>G43/'Индекс потребительских цен'!AC42</f>
        <v>52861.810222893597</v>
      </c>
      <c r="AI43" s="22">
        <f>H43/'Индекс потребительских цен'!AD42</f>
        <v>56328.135256780042</v>
      </c>
      <c r="AJ43" s="22">
        <f>I43/'Индекс потребительских цен'!AE42</f>
        <v>43540.699199692252</v>
      </c>
      <c r="AK43" s="22">
        <f>J43/'Индекс потребительских цен'!AF42</f>
        <v>40238.485418519173</v>
      </c>
      <c r="AL43" s="22">
        <f>K43/'Индекс потребительских цен'!AG42</f>
        <v>49456.753273825001</v>
      </c>
      <c r="AM43" s="22">
        <f>L43/'Индекс потребительских цен'!AH42</f>
        <v>53342.087373722949</v>
      </c>
      <c r="AN43" s="22">
        <f>M43/'Индекс потребительских цен'!AI42</f>
        <v>54703.364773532558</v>
      </c>
      <c r="AO43" s="22">
        <f>N43/'Индекс потребительских цен'!AJ42</f>
        <v>59311.160787763263</v>
      </c>
      <c r="AP43" s="217">
        <f t="shared" si="0"/>
        <v>21568.381666245645</v>
      </c>
      <c r="AQ43" s="217">
        <f t="shared" si="1"/>
        <v>49927.968121625883</v>
      </c>
      <c r="AR43" s="217">
        <f t="shared" si="2"/>
        <v>52328.909965499493</v>
      </c>
      <c r="BB43" s="189">
        <f t="shared" si="15"/>
        <v>0.10678791439181423</v>
      </c>
      <c r="BC43" s="189">
        <f t="shared" si="16"/>
        <v>0.17244060727254484</v>
      </c>
      <c r="BD43" s="189">
        <f t="shared" si="17"/>
        <v>0.13127464684851486</v>
      </c>
      <c r="BE43" s="189">
        <f t="shared" si="18"/>
        <v>9.3449128343063181E-2</v>
      </c>
      <c r="BF43" s="189">
        <f t="shared" si="19"/>
        <v>-0.1186250300859365</v>
      </c>
      <c r="BG43" s="189">
        <f t="shared" si="20"/>
        <v>-2.7003704196921996E-2</v>
      </c>
      <c r="BH43" s="189">
        <f t="shared" si="21"/>
        <v>0.13937698513730323</v>
      </c>
      <c r="BI43" s="189">
        <f t="shared" si="22"/>
        <v>0.13155875531533545</v>
      </c>
      <c r="BJ43" s="189">
        <f t="shared" si="23"/>
        <v>0.2396257063053977</v>
      </c>
      <c r="BK43" s="189">
        <f t="shared" si="24"/>
        <v>0.18462023999576083</v>
      </c>
      <c r="BL43" s="189">
        <f t="shared" si="25"/>
        <v>9.8342356977940915E-2</v>
      </c>
      <c r="BM43" s="189">
        <f t="shared" si="26"/>
        <v>8.4101033953995596E-2</v>
      </c>
      <c r="BN43" s="193"/>
    </row>
    <row r="44" spans="1:66" ht="15.75" thickBot="1">
      <c r="A44" s="62" t="s">
        <v>48</v>
      </c>
      <c r="B44" s="142">
        <f>O44/'Численность населения'!B43*1000000</f>
        <v>31980.294937879517</v>
      </c>
      <c r="C44" s="22">
        <f>P44/'Численность населения'!C43*1000000</f>
        <v>38706.640747710953</v>
      </c>
      <c r="D44" s="22">
        <f>Q44/'Численность населения'!D43*1000000</f>
        <v>45786.647497580961</v>
      </c>
      <c r="E44" s="22">
        <f>R44/'Численность населения'!E43*1000000</f>
        <v>66971.440878179943</v>
      </c>
      <c r="F44" s="22">
        <f>S44/'Численность населения'!F43*1000000</f>
        <v>68639.389006772661</v>
      </c>
      <c r="G44" s="22">
        <f>T44/'Численность населения'!G43*1000000</f>
        <v>58736.895070268693</v>
      </c>
      <c r="H44" s="22">
        <f>U44/'Численность населения'!H43*1000000</f>
        <v>39787.654591222497</v>
      </c>
      <c r="I44" s="22">
        <f>V44/'Численность населения'!I43*1000000</f>
        <v>35155.701176869909</v>
      </c>
      <c r="J44" s="22">
        <f>W44/'Численность населения'!J43*1000000</f>
        <v>40098.045661886004</v>
      </c>
      <c r="K44" s="22">
        <f>X44/'Численность населения'!K43*1000000</f>
        <v>40447.940061685629</v>
      </c>
      <c r="L44" s="22">
        <f>Y44/'Численность населения'!L43*1000000</f>
        <v>52827.546041705114</v>
      </c>
      <c r="M44" s="22">
        <f>Z44/'Численность населения'!M43*1000000</f>
        <v>56810.117108260536</v>
      </c>
      <c r="N44" s="22">
        <f>AA44/'Численность населения'!N43*1000000</f>
        <v>63012.087446020982</v>
      </c>
      <c r="O44" s="194">
        <v>22304.177</v>
      </c>
      <c r="P44" s="22">
        <v>26860.782999999999</v>
      </c>
      <c r="Q44" s="22">
        <v>31656.475999999999</v>
      </c>
      <c r="R44" s="22">
        <v>46177.947</v>
      </c>
      <c r="S44" s="22">
        <v>47228.017999999996</v>
      </c>
      <c r="T44" s="22">
        <v>40331.688999999998</v>
      </c>
      <c r="U44" s="22">
        <v>27265.485000000001</v>
      </c>
      <c r="V44" s="22">
        <v>24029.203000000001</v>
      </c>
      <c r="W44" s="22">
        <v>27321.044000000002</v>
      </c>
      <c r="X44" s="22">
        <v>27500.513999999999</v>
      </c>
      <c r="Y44" s="22">
        <v>35784.059000000001</v>
      </c>
      <c r="Z44" s="22">
        <v>38255.591999999997</v>
      </c>
      <c r="AA44" s="195">
        <v>42491.319000000003</v>
      </c>
      <c r="AB44" s="16" t="s">
        <v>48</v>
      </c>
      <c r="AC44" s="192">
        <f>B44/'Индекс потребительских цен'!X43</f>
        <v>31980.294937879517</v>
      </c>
      <c r="AD44" s="22">
        <f>C44/'Индекс потребительских цен'!Y43</f>
        <v>36522.589873288307</v>
      </c>
      <c r="AE44" s="22">
        <f>D44/'Индекс потребительских цен'!Z43</f>
        <v>40661.743057030479</v>
      </c>
      <c r="AF44" s="22">
        <f>E44/'Индекс потребительских цен'!AA43</f>
        <v>55824.404174511088</v>
      </c>
      <c r="AG44" s="22">
        <f>F44/'Индекс потребительских цен'!AB43</f>
        <v>51286.062472058293</v>
      </c>
      <c r="AH44" s="22">
        <f>G44/'Индекс потребительских цен'!AC43</f>
        <v>39007.292652883501</v>
      </c>
      <c r="AI44" s="22">
        <f>H44/'Индекс потребительских цен'!AD43</f>
        <v>25074.077748973948</v>
      </c>
      <c r="AJ44" s="22">
        <f>I44/'Индекс потребительских цен'!AE43</f>
        <v>21618.884272123756</v>
      </c>
      <c r="AK44" s="22">
        <f>J44/'Индекс потребительских цен'!AF43</f>
        <v>23405.944910430186</v>
      </c>
      <c r="AL44" s="22">
        <f>K44/'Индекс потребительских цен'!AG43</f>
        <v>23025.340858592612</v>
      </c>
      <c r="AM44" s="22">
        <f>L44/'Индекс потребительских цен'!AH43</f>
        <v>28602.37681580881</v>
      </c>
      <c r="AN44" s="22">
        <f>M44/'Индекс потребительских цен'!AI43</f>
        <v>28546.317535474223</v>
      </c>
      <c r="AO44" s="22">
        <f>N44/'Индекс потребительских цен'!AJ43</f>
        <v>28032.513476624597</v>
      </c>
      <c r="AP44" s="217">
        <f t="shared" si="0"/>
        <v>34205.519902387328</v>
      </c>
      <c r="AQ44" s="217">
        <f t="shared" si="1"/>
        <v>33352.910983513793</v>
      </c>
      <c r="AR44" s="217">
        <f t="shared" si="2"/>
        <v>28602.37681580881</v>
      </c>
      <c r="BB44" s="189">
        <f t="shared" si="15"/>
        <v>0.22770434169998333</v>
      </c>
      <c r="BC44" s="189">
        <f t="shared" si="16"/>
        <v>0.24135381731753491</v>
      </c>
      <c r="BD44" s="189">
        <f t="shared" si="17"/>
        <v>0.13922333603767378</v>
      </c>
      <c r="BE44" s="189">
        <f t="shared" si="18"/>
        <v>6.2932437754374293E-2</v>
      </c>
      <c r="BF44" s="189">
        <f t="shared" si="19"/>
        <v>0.1204957247894376</v>
      </c>
      <c r="BG44" s="189">
        <f t="shared" si="20"/>
        <v>0.1182126546408937</v>
      </c>
      <c r="BH44" s="189">
        <f t="shared" si="21"/>
        <v>-0.21472642196790692</v>
      </c>
      <c r="BI44" s="189">
        <f t="shared" si="22"/>
        <v>-3.6380455135491152E-2</v>
      </c>
      <c r="BJ44" s="189">
        <f t="shared" si="23"/>
        <v>0.26436573254739781</v>
      </c>
      <c r="BK44" s="189">
        <f t="shared" si="24"/>
        <v>0.13270395753075781</v>
      </c>
      <c r="BL44" s="189">
        <f t="shared" si="25"/>
        <v>0.11484253378884479</v>
      </c>
      <c r="BM44" s="189">
        <f t="shared" si="26"/>
        <v>0.20631697457106957</v>
      </c>
      <c r="BN44" s="193"/>
    </row>
    <row r="45" spans="1:66" ht="15.75" thickBot="1">
      <c r="A45" s="62" t="s">
        <v>49</v>
      </c>
      <c r="B45" s="142">
        <f>O45/'Численность населения'!B44*1000000</f>
        <v>48764.680277054955</v>
      </c>
      <c r="C45" s="22">
        <f>P45/'Численность населения'!C44*1000000</f>
        <v>58687.449810576378</v>
      </c>
      <c r="D45" s="22">
        <f>Q45/'Численность населения'!D44*1000000</f>
        <v>60613.27356114889</v>
      </c>
      <c r="E45" s="22">
        <f>R45/'Численность населения'!E44*1000000</f>
        <v>65877.313088697018</v>
      </c>
      <c r="F45" s="22">
        <f>S45/'Численность населения'!F44*1000000</f>
        <v>58585.306241294173</v>
      </c>
      <c r="G45" s="22">
        <f>T45/'Численность населения'!G44*1000000</f>
        <v>65271.751894091722</v>
      </c>
      <c r="H45" s="22">
        <f>U45/'Численность населения'!H44*1000000</f>
        <v>65135.410156225829</v>
      </c>
      <c r="I45" s="22">
        <f>V45/'Численность населения'!I44*1000000</f>
        <v>72552.385414458869</v>
      </c>
      <c r="J45" s="22">
        <f>W45/'Численность населения'!J44*1000000</f>
        <v>65363.947618333586</v>
      </c>
      <c r="K45" s="22">
        <f>X45/'Численность населения'!K44*1000000</f>
        <v>66939.074225893928</v>
      </c>
      <c r="L45" s="22">
        <f>Y45/'Численность населения'!L44*1000000</f>
        <v>59946.747372164245</v>
      </c>
      <c r="M45" s="22">
        <f>Z45/'Численность населения'!M44*1000000</f>
        <v>65532.037804958323</v>
      </c>
      <c r="N45" s="22">
        <f>AA45/'Численность населения'!N44*1000000</f>
        <v>77093.365979441194</v>
      </c>
      <c r="O45" s="194">
        <v>40778.196000000004</v>
      </c>
      <c r="P45" s="22">
        <v>48672.906000000003</v>
      </c>
      <c r="Q45" s="22">
        <v>49824.716999999997</v>
      </c>
      <c r="R45" s="22">
        <v>53713.726000000002</v>
      </c>
      <c r="S45" s="22">
        <v>47484.620999999999</v>
      </c>
      <c r="T45" s="22">
        <v>52750.737000000001</v>
      </c>
      <c r="U45" s="22">
        <v>52629.216</v>
      </c>
      <c r="V45" s="22">
        <v>58535.192000000003</v>
      </c>
      <c r="W45" s="22">
        <v>52309.46</v>
      </c>
      <c r="X45" s="22">
        <v>53072.644999999997</v>
      </c>
      <c r="Y45" s="22">
        <v>47033.078999999998</v>
      </c>
      <c r="Z45" s="22">
        <v>50775.468000000001</v>
      </c>
      <c r="AA45" s="195">
        <v>59855.828999999998</v>
      </c>
      <c r="AB45" s="16" t="s">
        <v>49</v>
      </c>
      <c r="AC45" s="192">
        <f>B45/'Индекс потребительских цен'!X44</f>
        <v>48764.680277054955</v>
      </c>
      <c r="AD45" s="22">
        <f>C45/'Индекс потребительских цен'!Y44</f>
        <v>55818.384830299001</v>
      </c>
      <c r="AE45" s="22">
        <f>D45/'Индекс потребительских цен'!Z44</f>
        <v>54366.333887044893</v>
      </c>
      <c r="AF45" s="22">
        <f>E45/'Индекс потребительских цен'!AA44</f>
        <v>55601.627661392042</v>
      </c>
      <c r="AG45" s="22">
        <f>F45/'Индекс потребительских цен'!AB44</f>
        <v>44311.3574466438</v>
      </c>
      <c r="AH45" s="22">
        <f>G45/'Индекс потребительских цен'!AC44</f>
        <v>44428.268381767557</v>
      </c>
      <c r="AI45" s="22">
        <f>H45/'Индекс потребительских цен'!AD44</f>
        <v>42716.50947457827</v>
      </c>
      <c r="AJ45" s="22">
        <f>I45/'Индекс потребительских цен'!AE44</f>
        <v>47048.988837486257</v>
      </c>
      <c r="AK45" s="22">
        <f>J45/'Индекс потребительских цен'!AF44</f>
        <v>40977.773686900044</v>
      </c>
      <c r="AL45" s="22">
        <f>K45/'Индекс потребительских цен'!AG44</f>
        <v>41150.468154938266</v>
      </c>
      <c r="AM45" s="22">
        <f>L45/'Индекс потребительских цен'!AH44</f>
        <v>35261.66821852031</v>
      </c>
      <c r="AN45" s="22">
        <f>M45/'Индекс потребительских цен'!AI44</f>
        <v>35767.865289052337</v>
      </c>
      <c r="AO45" s="22">
        <f>N45/'Индекс потребительских цен'!AJ44</f>
        <v>37986.930326623522</v>
      </c>
      <c r="AP45" s="217">
        <f t="shared" si="0"/>
        <v>20556.716611778691</v>
      </c>
      <c r="AQ45" s="217">
        <f t="shared" si="1"/>
        <v>44938.527420946244</v>
      </c>
      <c r="AR45" s="217">
        <f t="shared" si="2"/>
        <v>44311.3574466438</v>
      </c>
      <c r="BB45" s="189">
        <f t="shared" si="15"/>
        <v>0.21032782289522656</v>
      </c>
      <c r="BC45" s="189">
        <f t="shared" si="16"/>
        <v>0.18291452353143578</v>
      </c>
      <c r="BD45" s="189">
        <f t="shared" si="17"/>
        <v>0.46268496468797449</v>
      </c>
      <c r="BE45" s="189">
        <f t="shared" si="18"/>
        <v>2.4905364237670868E-2</v>
      </c>
      <c r="BF45" s="189">
        <f t="shared" si="19"/>
        <v>-0.14426838699754285</v>
      </c>
      <c r="BG45" s="189">
        <f t="shared" si="20"/>
        <v>-0.32261222620597596</v>
      </c>
      <c r="BH45" s="189">
        <f t="shared" si="21"/>
        <v>-0.11641684994858781</v>
      </c>
      <c r="BI45" s="189">
        <f t="shared" si="22"/>
        <v>0.1405844377886516</v>
      </c>
      <c r="BJ45" s="189">
        <f t="shared" si="23"/>
        <v>8.7259714039431557E-3</v>
      </c>
      <c r="BK45" s="189">
        <f t="shared" si="24"/>
        <v>0.30606270581739925</v>
      </c>
      <c r="BL45" s="189">
        <f t="shared" si="25"/>
        <v>7.5388151920048552E-2</v>
      </c>
      <c r="BM45" s="189">
        <f t="shared" si="26"/>
        <v>0.10917017343832658</v>
      </c>
      <c r="BN45" s="193"/>
    </row>
    <row r="46" spans="1:66" ht="15.75" thickBot="1">
      <c r="A46" s="62" t="s">
        <v>50</v>
      </c>
      <c r="B46" s="142">
        <f>O46/'Численность населения'!B45*1000000</f>
        <v>86884.946820775964</v>
      </c>
      <c r="C46" s="22">
        <f>P46/'Численность населения'!C45*1000000</f>
        <v>103697.90851247201</v>
      </c>
      <c r="D46" s="22">
        <f>Q46/'Численность населения'!D45*1000000</f>
        <v>123472.13210467467</v>
      </c>
      <c r="E46" s="22">
        <f>R46/'Численность населения'!E45*1000000</f>
        <v>137261.63262173071</v>
      </c>
      <c r="F46" s="22">
        <f>S46/'Численность населения'!F45*1000000</f>
        <v>141105.51487495686</v>
      </c>
      <c r="G46" s="22">
        <f>T46/'Численность населения'!G45*1000000</f>
        <v>159799.79585088414</v>
      </c>
      <c r="H46" s="22">
        <f>U46/'Численность населения'!H45*1000000</f>
        <v>164172.19281654249</v>
      </c>
      <c r="I46" s="22">
        <f>V46/'Численность населения'!I45*1000000</f>
        <v>163920.23534565559</v>
      </c>
      <c r="J46" s="22">
        <f>W46/'Численность населения'!J45*1000000</f>
        <v>161616.35778769219</v>
      </c>
      <c r="K46" s="22">
        <f>X46/'Численность населения'!K45*1000000</f>
        <v>164285.28301422441</v>
      </c>
      <c r="L46" s="22">
        <f>Y46/'Численность населения'!L45*1000000</f>
        <v>157905.03485439543</v>
      </c>
      <c r="M46" s="22">
        <f>Z46/'Численность населения'!M45*1000000</f>
        <v>177168.84822776489</v>
      </c>
      <c r="N46" s="22">
        <f>AA46/'Численность населения'!N45*1000000</f>
        <v>222114.77274601875</v>
      </c>
      <c r="O46" s="194">
        <v>328943.88900000002</v>
      </c>
      <c r="P46" s="22">
        <v>393568.50900000002</v>
      </c>
      <c r="Q46" s="22">
        <v>470751.45600000001</v>
      </c>
      <c r="R46" s="22">
        <v>525730.446</v>
      </c>
      <c r="S46" s="22">
        <v>542781.13</v>
      </c>
      <c r="T46" s="22">
        <v>617128.11499999999</v>
      </c>
      <c r="U46" s="22">
        <v>636494.11399999994</v>
      </c>
      <c r="V46" s="22">
        <v>637611.68599999999</v>
      </c>
      <c r="W46" s="22">
        <v>629731.027</v>
      </c>
      <c r="X46" s="22">
        <v>640837.13199999998</v>
      </c>
      <c r="Y46" s="22">
        <v>615593.41</v>
      </c>
      <c r="Z46" s="22">
        <v>689232.35199999996</v>
      </c>
      <c r="AA46" s="195">
        <v>888648.777</v>
      </c>
      <c r="AB46" s="16" t="s">
        <v>50</v>
      </c>
      <c r="AC46" s="192">
        <f>B46/'Индекс потребительских цен'!X45</f>
        <v>86884.946820775964</v>
      </c>
      <c r="AD46" s="22">
        <f>C46/'Индекс потребительских цен'!Y45</f>
        <v>97920.593496196409</v>
      </c>
      <c r="AE46" s="22">
        <f>D46/'Индекс потребительских цен'!Z45</f>
        <v>109538.83598315209</v>
      </c>
      <c r="AF46" s="22">
        <f>E46/'Индекс потребительских цен'!AA45</f>
        <v>114512.17886312197</v>
      </c>
      <c r="AG46" s="22">
        <f>F46/'Индекс потребительских цен'!AB45</f>
        <v>107329.48958002406</v>
      </c>
      <c r="AH46" s="22">
        <f>G46/'Индекс потребительских цен'!AC45</f>
        <v>109760.67703726808</v>
      </c>
      <c r="AI46" s="22">
        <f>H46/'Индекс потребительских цен'!AD45</f>
        <v>108499.87274150136</v>
      </c>
      <c r="AJ46" s="22">
        <f>I46/'Индекс потребительских цен'!AE45</f>
        <v>106011.70016275994</v>
      </c>
      <c r="AK46" s="22">
        <f>J46/'Индекс потребительских цен'!AF45</f>
        <v>100763.25028871573</v>
      </c>
      <c r="AL46" s="22">
        <f>K46/'Индекс потребительских цен'!AG45</f>
        <v>99588.964558983556</v>
      </c>
      <c r="AM46" s="22">
        <f>L46/'Индекс потребительских цен'!AH45</f>
        <v>91354.541118562396</v>
      </c>
      <c r="AN46" s="22">
        <f>M46/'Индекс потребительских цен'!AI45</f>
        <v>94330.432083517386</v>
      </c>
      <c r="AO46" s="22">
        <f>N46/'Индекс потребительских цен'!AJ45</f>
        <v>106187.57096890942</v>
      </c>
      <c r="AP46" s="217">
        <f t="shared" si="0"/>
        <v>27627.232042346004</v>
      </c>
      <c r="AQ46" s="217">
        <f t="shared" si="1"/>
        <v>102514.08105411449</v>
      </c>
      <c r="AR46" s="217">
        <f t="shared" si="2"/>
        <v>106011.70016275994</v>
      </c>
      <c r="BB46" s="189">
        <f t="shared" si="15"/>
        <v>0.20348271489007064</v>
      </c>
      <c r="BC46" s="189">
        <f t="shared" si="16"/>
        <v>3.2814916251914683E-2</v>
      </c>
      <c r="BD46" s="189">
        <f t="shared" si="17"/>
        <v>8.6846316297990001E-2</v>
      </c>
      <c r="BE46" s="189">
        <f t="shared" si="18"/>
        <v>-0.11069071438273304</v>
      </c>
      <c r="BF46" s="189">
        <f t="shared" si="19"/>
        <v>0.11413178630932164</v>
      </c>
      <c r="BG46" s="189">
        <f t="shared" si="20"/>
        <v>-2.0888322116299207E-3</v>
      </c>
      <c r="BH46" s="189">
        <f t="shared" si="21"/>
        <v>0.11387009370853107</v>
      </c>
      <c r="BI46" s="189">
        <f t="shared" si="22"/>
        <v>-9.9079275685575285E-2</v>
      </c>
      <c r="BJ46" s="189">
        <f t="shared" si="23"/>
        <v>2.4097788841605183E-2</v>
      </c>
      <c r="BK46" s="189">
        <f t="shared" si="24"/>
        <v>-0.10445807526607309</v>
      </c>
      <c r="BL46" s="189">
        <f t="shared" si="25"/>
        <v>9.3170867105085931E-2</v>
      </c>
      <c r="BM46" s="189">
        <f t="shared" si="26"/>
        <v>0.17642253410297748</v>
      </c>
      <c r="BN46" s="193"/>
    </row>
    <row r="47" spans="1:66" ht="15.75" thickBot="1">
      <c r="A47" s="62" t="s">
        <v>51</v>
      </c>
      <c r="B47" s="142">
        <f>O47/'Численность населения'!B46*1000000</f>
        <v>33589.236731104786</v>
      </c>
      <c r="C47" s="22">
        <f>P47/'Численность населения'!C46*1000000</f>
        <v>41014.612569442615</v>
      </c>
      <c r="D47" s="22">
        <f>Q47/'Численность населения'!D46*1000000</f>
        <v>42309.212585093395</v>
      </c>
      <c r="E47" s="22">
        <f>R47/'Численность населения'!E46*1000000</f>
        <v>54487.982174431956</v>
      </c>
      <c r="F47" s="22">
        <f>S47/'Численность населения'!F46*1000000</f>
        <v>60352.937299515375</v>
      </c>
      <c r="G47" s="22">
        <f>T47/'Численность населения'!G46*1000000</f>
        <v>53941.505340343945</v>
      </c>
      <c r="H47" s="22">
        <f>U47/'Численность населения'!H46*1000000</f>
        <v>57435.058124779578</v>
      </c>
      <c r="I47" s="22">
        <f>V47/'Численность населения'!I46*1000000</f>
        <v>55253.581836844496</v>
      </c>
      <c r="J47" s="22">
        <f>W47/'Численность населения'!J46*1000000</f>
        <v>64215.221531224663</v>
      </c>
      <c r="K47" s="22">
        <f>X47/'Численность населения'!K46*1000000</f>
        <v>70324.758737697543</v>
      </c>
      <c r="L47" s="22">
        <f>Y47/'Численность населения'!L46*1000000</f>
        <v>80461.365055722345</v>
      </c>
      <c r="M47" s="22">
        <f>Z47/'Численность населения'!M46*1000000</f>
        <v>84192.077683778989</v>
      </c>
      <c r="N47" s="22">
        <f>AA47/'Численность населения'!N46*1000000</f>
        <v>99848.852275077676</v>
      </c>
      <c r="O47" s="194">
        <v>51148.110999999997</v>
      </c>
      <c r="P47" s="22">
        <v>62311.040000000001</v>
      </c>
      <c r="Q47" s="22">
        <v>64220.773000000001</v>
      </c>
      <c r="R47" s="22">
        <v>82678.483999999997</v>
      </c>
      <c r="S47" s="22">
        <v>91571.157999999996</v>
      </c>
      <c r="T47" s="22">
        <v>81846.417000000001</v>
      </c>
      <c r="U47" s="22">
        <v>87128.695999999996</v>
      </c>
      <c r="V47" s="22">
        <v>83705.585000000006</v>
      </c>
      <c r="W47" s="22">
        <v>96978.854999999996</v>
      </c>
      <c r="X47" s="22">
        <v>105780.533</v>
      </c>
      <c r="Y47" s="22">
        <v>120463.13499999999</v>
      </c>
      <c r="Z47" s="22">
        <v>125354.258</v>
      </c>
      <c r="AA47" s="195">
        <v>144341.40100000001</v>
      </c>
      <c r="AB47" s="16" t="s">
        <v>51</v>
      </c>
      <c r="AC47" s="192">
        <f>B47/'Индекс потребительских цен'!X46</f>
        <v>33589.236731104786</v>
      </c>
      <c r="AD47" s="22">
        <f>C47/'Индекс потребительских цен'!Y46</f>
        <v>38431.983292206351</v>
      </c>
      <c r="AE47" s="22">
        <f>D47/'Индекс потребительских цен'!Z46</f>
        <v>36985.786236021893</v>
      </c>
      <c r="AF47" s="22">
        <f>E47/'Индекс потребительских цен'!AA46</f>
        <v>44716.672602203835</v>
      </c>
      <c r="AG47" s="22">
        <f>F47/'Индекс потребительских цен'!AB46</f>
        <v>45199.733077787721</v>
      </c>
      <c r="AH47" s="22">
        <f>G47/'Индекс потребительских цен'!AC46</f>
        <v>36299.812211921584</v>
      </c>
      <c r="AI47" s="22">
        <f>H47/'Индекс потребительских цен'!AD46</f>
        <v>37260.956849305388</v>
      </c>
      <c r="AJ47" s="22">
        <f>I47/'Индекс потребительских цен'!AE46</f>
        <v>35347.328189500833</v>
      </c>
      <c r="AK47" s="22">
        <f>J47/'Индекс потребительских цен'!AF46</f>
        <v>39595.518588890605</v>
      </c>
      <c r="AL47" s="22">
        <f>K47/'Индекс потребительских цен'!AG46</f>
        <v>42333.982742536944</v>
      </c>
      <c r="AM47" s="22">
        <f>L47/'Индекс потребительских цен'!AH46</f>
        <v>46063.718842104208</v>
      </c>
      <c r="AN47" s="22">
        <f>M47/'Индекс потребительских цен'!AI46</f>
        <v>44337.717494637196</v>
      </c>
      <c r="AO47" s="22">
        <f>N47/'Индекс потребительских цен'!AJ46</f>
        <v>46603.721017652271</v>
      </c>
      <c r="AP47" s="217">
        <f t="shared" si="0"/>
        <v>13014.484286547486</v>
      </c>
      <c r="AQ47" s="217">
        <f t="shared" si="1"/>
        <v>40520.474451990282</v>
      </c>
      <c r="AR47" s="217">
        <f t="shared" si="2"/>
        <v>39595.518588890605</v>
      </c>
      <c r="BB47" s="189">
        <f t="shared" si="15"/>
        <v>0.19350833840501047</v>
      </c>
      <c r="BC47" s="189">
        <f t="shared" si="16"/>
        <v>0.19069066942487423</v>
      </c>
      <c r="BD47" s="189">
        <f t="shared" si="17"/>
        <v>0.11168107557554641</v>
      </c>
      <c r="BE47" s="189">
        <f t="shared" si="18"/>
        <v>2.8004054591272531E-2</v>
      </c>
      <c r="BF47" s="189">
        <f t="shared" si="19"/>
        <v>0.13248441063762484</v>
      </c>
      <c r="BG47" s="189">
        <f t="shared" si="20"/>
        <v>2.7361718094673915E-2</v>
      </c>
      <c r="BH47" s="189">
        <f t="shared" si="21"/>
        <v>-1.5347146588244875E-3</v>
      </c>
      <c r="BI47" s="189">
        <f t="shared" si="22"/>
        <v>-1.4054869754824617E-2</v>
      </c>
      <c r="BJ47" s="189">
        <f t="shared" si="23"/>
        <v>1.6513954794342478E-2</v>
      </c>
      <c r="BK47" s="189">
        <f t="shared" si="24"/>
        <v>-3.8836395097402332E-2</v>
      </c>
      <c r="BL47" s="189">
        <f t="shared" si="25"/>
        <v>0.12199619468202938</v>
      </c>
      <c r="BM47" s="189">
        <f t="shared" si="26"/>
        <v>0.25368977090415035</v>
      </c>
      <c r="BN47" s="193"/>
    </row>
    <row r="48" spans="1:66" ht="15.75" thickBot="1">
      <c r="A48" s="62" t="s">
        <v>52</v>
      </c>
      <c r="B48" s="142">
        <f>O48/'Численность населения'!B47*1000000</f>
        <v>34002.643663944276</v>
      </c>
      <c r="C48" s="22">
        <f>P48/'Численность населения'!C47*1000000</f>
        <v>44783.9425352248</v>
      </c>
      <c r="D48" s="22">
        <f>Q48/'Численность населения'!D47*1000000</f>
        <v>52403.990613721893</v>
      </c>
      <c r="E48" s="22">
        <f>R48/'Численность населения'!E47*1000000</f>
        <v>48418.464259281776</v>
      </c>
      <c r="F48" s="22">
        <f>S48/'Численность населения'!F47*1000000</f>
        <v>43144.540720629397</v>
      </c>
      <c r="G48" s="22">
        <f>T48/'Численность населения'!G47*1000000</f>
        <v>45036.041540388731</v>
      </c>
      <c r="H48" s="22">
        <f>U48/'Численность населения'!H47*1000000</f>
        <v>40558.206861741106</v>
      </c>
      <c r="I48" s="22">
        <f>V48/'Численность населения'!I47*1000000</f>
        <v>42453.090823598082</v>
      </c>
      <c r="J48" s="22">
        <f>W48/'Численность населения'!J47*1000000</f>
        <v>45983.680666462416</v>
      </c>
      <c r="K48" s="22">
        <f>X48/'Численность населения'!K47*1000000</f>
        <v>53593.770302431985</v>
      </c>
      <c r="L48" s="22">
        <f>Y48/'Численность населения'!L47*1000000</f>
        <v>46055.612125849344</v>
      </c>
      <c r="M48" s="22">
        <f>Z48/'Численность населения'!M47*1000000</f>
        <v>53087.338923095333</v>
      </c>
      <c r="N48" s="22">
        <f>AA48/'Численность населения'!N47*1000000</f>
        <v>83885.618937959836</v>
      </c>
      <c r="O48" s="194">
        <v>42611.603000000003</v>
      </c>
      <c r="P48" s="22">
        <v>55924.62</v>
      </c>
      <c r="Q48" s="22">
        <v>65254.601999999999</v>
      </c>
      <c r="R48" s="22">
        <v>60121.546000000002</v>
      </c>
      <c r="S48" s="22">
        <v>53457.294000000002</v>
      </c>
      <c r="T48" s="22">
        <v>55725.345999999998</v>
      </c>
      <c r="U48" s="22">
        <v>50139.921000000002</v>
      </c>
      <c r="V48" s="22">
        <v>52365.463000000003</v>
      </c>
      <c r="W48" s="22">
        <v>56433.748</v>
      </c>
      <c r="X48" s="22">
        <v>65416.824000000001</v>
      </c>
      <c r="Y48" s="22">
        <v>55858.411</v>
      </c>
      <c r="Z48" s="22">
        <v>63872.137999999999</v>
      </c>
      <c r="AA48" s="195">
        <v>98862.808999999994</v>
      </c>
      <c r="AB48" s="16" t="s">
        <v>52</v>
      </c>
      <c r="AC48" s="192">
        <f>B48/'Индекс потребительских цен'!X47</f>
        <v>34002.643663944276</v>
      </c>
      <c r="AD48" s="22">
        <f>C48/'Индекс потребительских цен'!Y47</f>
        <v>42189.300551318694</v>
      </c>
      <c r="AE48" s="22">
        <f>D48/'Индекс потребительских цен'!Z47</f>
        <v>46643.865084280013</v>
      </c>
      <c r="AF48" s="22">
        <f>E48/'Индекс потребительских цен'!AA47</f>
        <v>40530.817807923384</v>
      </c>
      <c r="AG48" s="22">
        <f>F48/'Индекс потребительских цен'!AB47</f>
        <v>32554.576133452872</v>
      </c>
      <c r="AH48" s="22">
        <f>G48/'Индекс потребительских цен'!AC47</f>
        <v>30487.889886803921</v>
      </c>
      <c r="AI48" s="22">
        <f>H48/'Индекс потребительских цен'!AD47</f>
        <v>26385.302680003166</v>
      </c>
      <c r="AJ48" s="22">
        <f>I48/'Индекс потребительских цен'!AE47</f>
        <v>27250.149948649367</v>
      </c>
      <c r="AK48" s="22">
        <f>J48/'Индекс потребительских цен'!AF47</f>
        <v>28188.706806516297</v>
      </c>
      <c r="AL48" s="22">
        <f>K48/'Индекс потребительских цен'!AG47</f>
        <v>32209.617007326451</v>
      </c>
      <c r="AM48" s="22">
        <f>L48/'Индекс потребительских цен'!AH47</f>
        <v>26308.54248797808</v>
      </c>
      <c r="AN48" s="22">
        <f>M48/'Индекс потребительских цен'!AI47</f>
        <v>27857.161110826819</v>
      </c>
      <c r="AO48" s="22">
        <f>N48/'Индекс потребительских цен'!AJ47</f>
        <v>39218.02823828996</v>
      </c>
      <c r="AP48" s="217">
        <f t="shared" si="0"/>
        <v>20335.322596301932</v>
      </c>
      <c r="AQ48" s="217">
        <f t="shared" si="1"/>
        <v>33371.277031331789</v>
      </c>
      <c r="AR48" s="217">
        <f t="shared" si="2"/>
        <v>32209.617007326451</v>
      </c>
      <c r="BB48" s="189">
        <f t="shared" si="15"/>
        <v>0.22106414318910916</v>
      </c>
      <c r="BC48" s="189">
        <f t="shared" si="16"/>
        <v>3.1564360469305219E-2</v>
      </c>
      <c r="BD48" s="189">
        <f t="shared" si="17"/>
        <v>0.28785148305098573</v>
      </c>
      <c r="BE48" s="189">
        <f t="shared" si="18"/>
        <v>0.10763759073162205</v>
      </c>
      <c r="BF48" s="189">
        <f t="shared" si="19"/>
        <v>-0.10623231024122681</v>
      </c>
      <c r="BG48" s="189">
        <f t="shared" si="20"/>
        <v>6.4765578238743293E-2</v>
      </c>
      <c r="BH48" s="189">
        <f t="shared" si="21"/>
        <v>-3.7981615395874635E-2</v>
      </c>
      <c r="BI48" s="189">
        <f t="shared" si="22"/>
        <v>0.16219110863875819</v>
      </c>
      <c r="BJ48" s="189">
        <f t="shared" si="23"/>
        <v>9.5141573302867322E-2</v>
      </c>
      <c r="BK48" s="189">
        <f t="shared" si="24"/>
        <v>0.14413993734174135</v>
      </c>
      <c r="BL48" s="189">
        <f t="shared" si="25"/>
        <v>4.6366509261593913E-2</v>
      </c>
      <c r="BM48" s="189">
        <f t="shared" si="26"/>
        <v>0.18596493900655009</v>
      </c>
      <c r="BN48" s="193"/>
    </row>
    <row r="49" spans="1:66" ht="15.75" thickBot="1">
      <c r="A49" s="62" t="s">
        <v>53</v>
      </c>
      <c r="B49" s="142">
        <f>O49/'Численность населения'!B48*1000000</f>
        <v>52876.50117261659</v>
      </c>
      <c r="C49" s="22">
        <f>P49/'Численность населения'!C48*1000000</f>
        <v>55001.640762949071</v>
      </c>
      <c r="D49" s="22">
        <f>Q49/'Численность населения'!D48*1000000</f>
        <v>61623.762756066142</v>
      </c>
      <c r="E49" s="22">
        <f>R49/'Численность населения'!E48*1000000</f>
        <v>83289.650014343672</v>
      </c>
      <c r="F49" s="22">
        <f>S49/'Численность населения'!F48*1000000</f>
        <v>78736.895683178998</v>
      </c>
      <c r="G49" s="22">
        <f>T49/'Численность населения'!G48*1000000</f>
        <v>85826.103303841082</v>
      </c>
      <c r="H49" s="22">
        <f>U49/'Численность населения'!H48*1000000</f>
        <v>90910.323846588231</v>
      </c>
      <c r="I49" s="22">
        <f>V49/'Численность населения'!I48*1000000</f>
        <v>93293.785338686241</v>
      </c>
      <c r="J49" s="22">
        <f>W49/'Численность населения'!J48*1000000</f>
        <v>93090.039553512644</v>
      </c>
      <c r="K49" s="22">
        <f>X49/'Численность населения'!K48*1000000</f>
        <v>108933.7604557337</v>
      </c>
      <c r="L49" s="22">
        <f>Y49/'Численность населения'!L48*1000000</f>
        <v>108742.69801306243</v>
      </c>
      <c r="M49" s="22">
        <f>Z49/'Численность населения'!M48*1000000</f>
        <v>119924.51683296626</v>
      </c>
      <c r="N49" s="22">
        <f>AA49/'Численность населения'!N48*1000000</f>
        <v>150335.32439244087</v>
      </c>
      <c r="O49" s="194">
        <v>139652.23300000001</v>
      </c>
      <c r="P49" s="22">
        <v>144781.47899999999</v>
      </c>
      <c r="Q49" s="22">
        <v>162241.00899999999</v>
      </c>
      <c r="R49" s="22">
        <v>219493.88099999999</v>
      </c>
      <c r="S49" s="22">
        <v>207597.14799999999</v>
      </c>
      <c r="T49" s="22">
        <v>226213.57699999999</v>
      </c>
      <c r="U49" s="22">
        <v>239389.883</v>
      </c>
      <c r="V49" s="22">
        <v>245139.59</v>
      </c>
      <c r="W49" s="22">
        <v>243613.003</v>
      </c>
      <c r="X49" s="22">
        <v>283775.71399999998</v>
      </c>
      <c r="Y49" s="22">
        <v>281563.22700000001</v>
      </c>
      <c r="Z49" s="22">
        <v>307972.875</v>
      </c>
      <c r="AA49" s="195">
        <v>378356.57799999998</v>
      </c>
      <c r="AB49" s="16" t="s">
        <v>53</v>
      </c>
      <c r="AC49" s="192">
        <f>B49/'Индекс потребительских цен'!X48</f>
        <v>52876.50117261659</v>
      </c>
      <c r="AD49" s="22">
        <f>C49/'Индекс потребительских цен'!Y48</f>
        <v>51567.261169087826</v>
      </c>
      <c r="AE49" s="22">
        <f>D49/'Индекс потребительских цен'!Z48</f>
        <v>53845.189726792232</v>
      </c>
      <c r="AF49" s="22">
        <f>E49/'Индекс потребительских цен'!AA48</f>
        <v>68334.516840075958</v>
      </c>
      <c r="AG49" s="22">
        <f>F49/'Индекс потребительских цен'!AB48</f>
        <v>58492.607385141629</v>
      </c>
      <c r="AH49" s="22">
        <f>G49/'Индекс потребительских цен'!AC48</f>
        <v>56644.533378701155</v>
      </c>
      <c r="AI49" s="22">
        <f>H49/'Индекс потребительских цен'!AD48</f>
        <v>56931.471465800751</v>
      </c>
      <c r="AJ49" s="22">
        <f>I49/'Индекс потребительских цен'!AE48</f>
        <v>57600.399183387963</v>
      </c>
      <c r="AK49" s="22">
        <f>J49/'Индекс потребительских цен'!AF48</f>
        <v>55370.524810495772</v>
      </c>
      <c r="AL49" s="22">
        <f>K49/'Индекс потребительских цен'!AG48</f>
        <v>62876.726728809765</v>
      </c>
      <c r="AM49" s="22">
        <f>L49/'Индекс потребительских цен'!AH48</f>
        <v>60063.583929120461</v>
      </c>
      <c r="AN49" s="22">
        <f>M49/'Индекс потребительских цен'!AI48</f>
        <v>60848.6273773594</v>
      </c>
      <c r="AO49" s="22">
        <f>N49/'Индекс потребительских цен'!AJ48</f>
        <v>67845.592079140435</v>
      </c>
      <c r="AP49" s="217">
        <f t="shared" si="0"/>
        <v>16767.255670988132</v>
      </c>
      <c r="AQ49" s="217">
        <f t="shared" si="1"/>
        <v>58715.195018963845</v>
      </c>
      <c r="AR49" s="217">
        <f t="shared" si="2"/>
        <v>57600.399183387963</v>
      </c>
      <c r="BB49" s="189">
        <f t="shared" si="15"/>
        <v>0.31707237172010827</v>
      </c>
      <c r="BC49" s="189">
        <f t="shared" si="16"/>
        <v>0.17015134548512667</v>
      </c>
      <c r="BD49" s="189">
        <f t="shared" si="17"/>
        <v>-7.6053871236983928E-2</v>
      </c>
      <c r="BE49" s="189">
        <f t="shared" si="18"/>
        <v>-0.10892380870261442</v>
      </c>
      <c r="BF49" s="189">
        <f t="shared" si="19"/>
        <v>4.384102341029017E-2</v>
      </c>
      <c r="BG49" s="189">
        <f t="shared" si="20"/>
        <v>-9.9427803276890159E-2</v>
      </c>
      <c r="BH49" s="189">
        <f t="shared" si="21"/>
        <v>4.6720111870735437E-2</v>
      </c>
      <c r="BI49" s="189">
        <f t="shared" si="22"/>
        <v>8.3164494607346873E-2</v>
      </c>
      <c r="BJ49" s="189">
        <f t="shared" si="23"/>
        <v>0.16549544372423153</v>
      </c>
      <c r="BK49" s="189">
        <f t="shared" si="24"/>
        <v>-0.14065362698023454</v>
      </c>
      <c r="BL49" s="189">
        <f t="shared" si="25"/>
        <v>0.15267904328426751</v>
      </c>
      <c r="BM49" s="189">
        <f t="shared" si="26"/>
        <v>0.58014360183847713</v>
      </c>
      <c r="BN49" s="193"/>
    </row>
    <row r="50" spans="1:66" ht="15.75" thickBot="1">
      <c r="A50" s="62" t="s">
        <v>54</v>
      </c>
      <c r="B50" s="142">
        <f>O50/'Численность населения'!B49*1000000</f>
        <v>25676.463616266326</v>
      </c>
      <c r="C50" s="22">
        <f>P50/'Численность населения'!C49*1000000</f>
        <v>30138.439973120057</v>
      </c>
      <c r="D50" s="22">
        <f>Q50/'Численность населения'!D49*1000000</f>
        <v>38190.530376012</v>
      </c>
      <c r="E50" s="22">
        <f>R50/'Численность населения'!E49*1000000</f>
        <v>44604.502803415657</v>
      </c>
      <c r="F50" s="22">
        <f>S50/'Численность населения'!F49*1000000</f>
        <v>46991.40817916872</v>
      </c>
      <c r="G50" s="22">
        <f>T50/'Численность населения'!G49*1000000</f>
        <v>42861.909846253897</v>
      </c>
      <c r="H50" s="22">
        <f>U50/'Численность населения'!H49*1000000</f>
        <v>44030.631579841785</v>
      </c>
      <c r="I50" s="22">
        <f>V50/'Численность населения'!I49*1000000</f>
        <v>44941.721729823272</v>
      </c>
      <c r="J50" s="22">
        <f>W50/'Численность населения'!J49*1000000</f>
        <v>46575.507974262582</v>
      </c>
      <c r="K50" s="22">
        <f>X50/'Численность населения'!K49*1000000</f>
        <v>57000.538171086329</v>
      </c>
      <c r="L50" s="22">
        <f>Y50/'Численность населения'!L49*1000000</f>
        <v>54031.390916247641</v>
      </c>
      <c r="M50" s="22">
        <f>Z50/'Численность населения'!M49*1000000</f>
        <v>62115.043578271478</v>
      </c>
      <c r="N50" s="22">
        <f>AA50/'Численность населения'!N49*1000000</f>
        <v>79053.992326283347</v>
      </c>
      <c r="O50" s="194">
        <v>34553.459000000003</v>
      </c>
      <c r="P50" s="22">
        <v>40184.667000000001</v>
      </c>
      <c r="Q50" s="22">
        <v>50544.976000000002</v>
      </c>
      <c r="R50" s="22">
        <v>58655.055</v>
      </c>
      <c r="S50" s="22">
        <v>61447.798000000003</v>
      </c>
      <c r="T50" s="22">
        <v>55759.53</v>
      </c>
      <c r="U50" s="22">
        <v>57001.131000000001</v>
      </c>
      <c r="V50" s="22">
        <v>57860.714</v>
      </c>
      <c r="W50" s="22">
        <v>59508.269</v>
      </c>
      <c r="X50" s="22">
        <v>72234.217000000004</v>
      </c>
      <c r="Y50" s="22">
        <v>67878.933999999994</v>
      </c>
      <c r="Z50" s="22">
        <v>77176.513000000006</v>
      </c>
      <c r="AA50" s="195">
        <v>90409.623999999996</v>
      </c>
      <c r="AB50" s="16" t="s">
        <v>54</v>
      </c>
      <c r="AC50" s="192">
        <f>B50/'Индекс потребительских цен'!X49</f>
        <v>25676.463616266326</v>
      </c>
      <c r="AD50" s="22">
        <f>C50/'Индекс потребительских цен'!Y49</f>
        <v>28251.256067791579</v>
      </c>
      <c r="AE50" s="22">
        <f>D50/'Индекс потребительских цен'!Z49</f>
        <v>33500.980099283639</v>
      </c>
      <c r="AF50" s="22">
        <f>E50/'Индекс потребительских цен'!AA49</f>
        <v>36461.986926490077</v>
      </c>
      <c r="AG50" s="22">
        <f>F50/'Индекс потребительских цен'!AB49</f>
        <v>34606.454647056511</v>
      </c>
      <c r="AH50" s="22">
        <f>G50/'Индекс потребительских цен'!AC49</f>
        <v>28403.957464743271</v>
      </c>
      <c r="AI50" s="22">
        <f>H50/'Индекс потребительских цен'!AD49</f>
        <v>27905.941252967099</v>
      </c>
      <c r="AJ50" s="22">
        <f>I50/'Индекс потребительских цен'!AE49</f>
        <v>27922.141224689869</v>
      </c>
      <c r="AK50" s="22">
        <f>J50/'Индекс потребительских цен'!AF49</f>
        <v>27744.206277731781</v>
      </c>
      <c r="AL50" s="22">
        <f>K50/'Индекс потребительских цен'!AG49</f>
        <v>33071.211034553031</v>
      </c>
      <c r="AM50" s="22">
        <f>L50/'Индекс потребительских цен'!AH49</f>
        <v>29779.175363683997</v>
      </c>
      <c r="AN50" s="22">
        <f>M50/'Индекс потребительских цен'!AI49</f>
        <v>31338.746572096403</v>
      </c>
      <c r="AO50" s="22">
        <f>N50/'Индекс потребительских цен'!AJ49</f>
        <v>35446.953202009994</v>
      </c>
      <c r="AP50" s="217">
        <f t="shared" si="0"/>
        <v>10785.523310223751</v>
      </c>
      <c r="AQ50" s="217">
        <f t="shared" si="1"/>
        <v>30777.651826874124</v>
      </c>
      <c r="AR50" s="217">
        <f t="shared" si="2"/>
        <v>29779.175363683997</v>
      </c>
      <c r="BB50" s="189">
        <f t="shared" si="15"/>
        <v>4.0190624250929785E-2</v>
      </c>
      <c r="BC50" s="189">
        <f t="shared" si="16"/>
        <v>0.12039862631839804</v>
      </c>
      <c r="BD50" s="189">
        <f t="shared" si="17"/>
        <v>0.35158332255757574</v>
      </c>
      <c r="BE50" s="189">
        <f t="shared" si="18"/>
        <v>-5.4661705630659085E-2</v>
      </c>
      <c r="BF50" s="189">
        <f t="shared" si="19"/>
        <v>9.0036666535439736E-2</v>
      </c>
      <c r="BG50" s="189">
        <f t="shared" si="20"/>
        <v>5.9238627259448284E-2</v>
      </c>
      <c r="BH50" s="189">
        <f t="shared" si="21"/>
        <v>2.6217720840155723E-2</v>
      </c>
      <c r="BI50" s="189">
        <f t="shared" si="22"/>
        <v>-2.1839159428886923E-3</v>
      </c>
      <c r="BJ50" s="189">
        <f t="shared" si="23"/>
        <v>0.17019781040175963</v>
      </c>
      <c r="BK50" s="189">
        <f t="shared" si="24"/>
        <v>-1.753932315123885E-3</v>
      </c>
      <c r="BL50" s="189">
        <f t="shared" si="25"/>
        <v>0.10282822685308624</v>
      </c>
      <c r="BM50" s="189">
        <f t="shared" si="26"/>
        <v>0.25358290666979721</v>
      </c>
      <c r="BN50" s="193"/>
    </row>
    <row r="51" spans="1:66" ht="15.75" thickBot="1">
      <c r="A51" s="62" t="s">
        <v>55</v>
      </c>
      <c r="B51" s="142">
        <f>O51/'Численность населения'!B50*1000000</f>
        <v>57901.435535069919</v>
      </c>
      <c r="C51" s="22">
        <f>P51/'Численность населения'!C50*1000000</f>
        <v>67937.597694491822</v>
      </c>
      <c r="D51" s="22">
        <f>Q51/'Численность населения'!D50*1000000</f>
        <v>78172.896106569693</v>
      </c>
      <c r="E51" s="22">
        <f>R51/'Численность населения'!E50*1000000</f>
        <v>85487.68013079837</v>
      </c>
      <c r="F51" s="22">
        <f>S51/'Численность населения'!F50*1000000</f>
        <v>84503.215348688129</v>
      </c>
      <c r="G51" s="22">
        <f>T51/'Численность населения'!G50*1000000</f>
        <v>71990.740942076154</v>
      </c>
      <c r="H51" s="22">
        <f>U51/'Численность населения'!H50*1000000</f>
        <v>71300.270129902055</v>
      </c>
      <c r="I51" s="22">
        <f>V51/'Численность населения'!I50*1000000</f>
        <v>75671.237356659447</v>
      </c>
      <c r="J51" s="22">
        <f>W51/'Численность населения'!J50*1000000</f>
        <v>80439.704070503591</v>
      </c>
      <c r="K51" s="22">
        <f>X51/'Численность населения'!K50*1000000</f>
        <v>92013.70955049964</v>
      </c>
      <c r="L51" s="22">
        <f>Y51/'Численность населения'!L50*1000000</f>
        <v>116269.88110976758</v>
      </c>
      <c r="M51" s="22">
        <f>Z51/'Численность населения'!M50*1000000</f>
        <v>121658.88907205823</v>
      </c>
      <c r="N51" s="22">
        <f>AA51/'Численность населения'!N50*1000000</f>
        <v>151070.11188010985</v>
      </c>
      <c r="O51" s="194">
        <v>192072.37899999999</v>
      </c>
      <c r="P51" s="22">
        <v>224350.19299132499</v>
      </c>
      <c r="Q51" s="22">
        <v>257454.147</v>
      </c>
      <c r="R51" s="22">
        <v>280884.13500000001</v>
      </c>
      <c r="S51" s="22">
        <v>276819.85800000001</v>
      </c>
      <c r="T51" s="22">
        <v>235066.68700000001</v>
      </c>
      <c r="U51" s="22">
        <v>232010.36600000001</v>
      </c>
      <c r="V51" s="22">
        <v>245268.03599999999</v>
      </c>
      <c r="W51" s="22">
        <v>259392.86799999999</v>
      </c>
      <c r="X51" s="22">
        <v>295252.21100000001</v>
      </c>
      <c r="Y51" s="22">
        <v>370871.73700000002</v>
      </c>
      <c r="Z51" s="22">
        <v>384491.11800000002</v>
      </c>
      <c r="AA51" s="195">
        <v>467617.43900000001</v>
      </c>
      <c r="AB51" s="16" t="s">
        <v>55</v>
      </c>
      <c r="AC51" s="192">
        <f>B51/'Индекс потребительских цен'!X50</f>
        <v>57901.435535069919</v>
      </c>
      <c r="AD51" s="22">
        <f>C51/'Индекс потребительских цен'!Y50</f>
        <v>63683.537396411535</v>
      </c>
      <c r="AE51" s="22">
        <f>D51/'Индекс потребительских цен'!Z50</f>
        <v>68580.18751391134</v>
      </c>
      <c r="AF51" s="22">
        <f>E51/'Индекс потребительских цен'!AA50</f>
        <v>70156.561143707106</v>
      </c>
      <c r="AG51" s="22">
        <f>F51/'Индекс потребительских цен'!AB50</f>
        <v>62263.106027797163</v>
      </c>
      <c r="AH51" s="22">
        <f>G51/'Индекс потребительских цен'!AC50</f>
        <v>47297.143588392893</v>
      </c>
      <c r="AI51" s="22">
        <f>H51/'Индекс потребительских цен'!AD50</f>
        <v>44460.432498802875</v>
      </c>
      <c r="AJ51" s="22">
        <f>I51/'Индекс потребительских цен'!AE50</f>
        <v>45762.79658091702</v>
      </c>
      <c r="AK51" s="22">
        <f>J51/'Индекс потребительских цен'!AF50</f>
        <v>46462.813400614825</v>
      </c>
      <c r="AL51" s="22">
        <f>K51/'Индекс потребительских цен'!AG50</f>
        <v>51590.060062151715</v>
      </c>
      <c r="AM51" s="22">
        <f>L51/'Индекс потребительских цен'!AH50</f>
        <v>61633.696832008769</v>
      </c>
      <c r="AN51" s="22">
        <f>M51/'Индекс потребительских цен'!AI50</f>
        <v>59680.145406738913</v>
      </c>
      <c r="AO51" s="22">
        <f>N51/'Индекс потребительских цен'!AJ50</f>
        <v>66476.419075703539</v>
      </c>
      <c r="AP51" s="217">
        <f t="shared" si="0"/>
        <v>25696.128644904231</v>
      </c>
      <c r="AQ51" s="217">
        <f t="shared" si="1"/>
        <v>57380.641158632898</v>
      </c>
      <c r="AR51" s="217">
        <f t="shared" si="2"/>
        <v>59680.145406738913</v>
      </c>
      <c r="BB51" s="189">
        <f t="shared" si="15"/>
        <v>0.17377690415384994</v>
      </c>
      <c r="BC51" s="189">
        <f t="shared" si="16"/>
        <v>0.26717011265591251</v>
      </c>
      <c r="BD51" s="189">
        <f t="shared" si="17"/>
        <v>0.16794667066033631</v>
      </c>
      <c r="BE51" s="189">
        <f t="shared" si="18"/>
        <v>5.351265512974801E-2</v>
      </c>
      <c r="BF51" s="189">
        <f t="shared" si="19"/>
        <v>-8.787773111990782E-2</v>
      </c>
      <c r="BG51" s="189">
        <f t="shared" si="20"/>
        <v>2.7267140866566786E-2</v>
      </c>
      <c r="BH51" s="189">
        <f t="shared" si="21"/>
        <v>2.0692188989598792E-2</v>
      </c>
      <c r="BI51" s="189">
        <f t="shared" si="22"/>
        <v>3.6353441335896353E-2</v>
      </c>
      <c r="BJ51" s="189">
        <f t="shared" si="23"/>
        <v>0.22383073529943198</v>
      </c>
      <c r="BK51" s="189">
        <f t="shared" si="24"/>
        <v>-5.2089810905413425E-2</v>
      </c>
      <c r="BL51" s="189">
        <f t="shared" si="25"/>
        <v>0.14961030106654216</v>
      </c>
      <c r="BM51" s="189">
        <f t="shared" si="26"/>
        <v>0.27270283931568073</v>
      </c>
      <c r="BN51" s="193"/>
    </row>
    <row r="52" spans="1:66" ht="15.75" thickBot="1">
      <c r="A52" s="62" t="s">
        <v>56</v>
      </c>
      <c r="B52" s="142">
        <f>O52/'Численность населения'!B51*1000000</f>
        <v>50888.504838543377</v>
      </c>
      <c r="C52" s="22">
        <f>P52/'Численность населения'!C51*1000000</f>
        <v>57535.393653817038</v>
      </c>
      <c r="D52" s="22">
        <f>Q52/'Численность населения'!D51*1000000</f>
        <v>74880.951544031195</v>
      </c>
      <c r="E52" s="22">
        <f>R52/'Численность населения'!E51*1000000</f>
        <v>75970.269727668376</v>
      </c>
      <c r="F52" s="22">
        <f>S52/'Численность населения'!F51*1000000</f>
        <v>76803.660944176023</v>
      </c>
      <c r="G52" s="22">
        <f>T52/'Численность населения'!G51*1000000</f>
        <v>84709.088779620564</v>
      </c>
      <c r="H52" s="22">
        <f>U52/'Численность населения'!H51*1000000</f>
        <v>83967.83714675525</v>
      </c>
      <c r="I52" s="22">
        <f>V52/'Численность населения'!I51*1000000</f>
        <v>93200.311647091687</v>
      </c>
      <c r="J52" s="22">
        <f>W52/'Численность населения'!J51*1000000</f>
        <v>105617.60111329684</v>
      </c>
      <c r="K52" s="22">
        <f>X52/'Численность населения'!K51*1000000</f>
        <v>108187.74838373587</v>
      </c>
      <c r="L52" s="22">
        <f>Y52/'Численность населения'!L51*1000000</f>
        <v>103254.57439814061</v>
      </c>
      <c r="M52" s="22">
        <f>Z52/'Численность населения'!M51*1000000</f>
        <v>104415.18099317024</v>
      </c>
      <c r="N52" s="22">
        <f>AA52/'Численность населения'!N51*1000000</f>
        <v>130724.54734149852</v>
      </c>
      <c r="O52" s="194">
        <v>103648.18</v>
      </c>
      <c r="P52" s="22">
        <v>116657.671</v>
      </c>
      <c r="Q52" s="22">
        <v>151250.16200000001</v>
      </c>
      <c r="R52" s="22">
        <v>152876.94899999999</v>
      </c>
      <c r="S52" s="22">
        <v>153978.89799999999</v>
      </c>
      <c r="T52" s="22">
        <v>169243.33799999999</v>
      </c>
      <c r="U52" s="22">
        <v>167278.54199999999</v>
      </c>
      <c r="V52" s="22">
        <v>184877.171</v>
      </c>
      <c r="W52" s="22">
        <v>208105.11900000001</v>
      </c>
      <c r="X52" s="22">
        <v>212039.44</v>
      </c>
      <c r="Y52" s="22">
        <v>201333.41</v>
      </c>
      <c r="Z52" s="22">
        <v>201912.54300000001</v>
      </c>
      <c r="AA52" s="195">
        <v>241654.65299999999</v>
      </c>
      <c r="AB52" s="16" t="s">
        <v>56</v>
      </c>
      <c r="AC52" s="192">
        <f>B52/'Индекс потребительских цен'!X51</f>
        <v>50888.504838543377</v>
      </c>
      <c r="AD52" s="22">
        <f>C52/'Индекс потребительских цен'!Y51</f>
        <v>54443.029574013097</v>
      </c>
      <c r="AE52" s="22">
        <f>D52/'Индекс потребительских цен'!Z51</f>
        <v>66631.853458226833</v>
      </c>
      <c r="AF52" s="22">
        <f>E52/'Индекс потребительских цен'!AA51</f>
        <v>63750.631139168261</v>
      </c>
      <c r="AG52" s="22">
        <f>F52/'Индекс потребительских цен'!AB51</f>
        <v>58115.395261843682</v>
      </c>
      <c r="AH52" s="22">
        <f>G52/'Индекс потребительских цен'!AC51</f>
        <v>58048.572122176163</v>
      </c>
      <c r="AI52" s="22">
        <f>H52/'Индекс потребительских цен'!AD51</f>
        <v>55573.319331429964</v>
      </c>
      <c r="AJ52" s="22">
        <f>I52/'Индекс потребительских цен'!AE51</f>
        <v>60515.790554216364</v>
      </c>
      <c r="AK52" s="22">
        <f>J52/'Индекс потребительских цен'!AF51</f>
        <v>65763.758101100131</v>
      </c>
      <c r="AL52" s="22">
        <f>K52/'Индекс потребительских цен'!AG51</f>
        <v>65772.391749793096</v>
      </c>
      <c r="AM52" s="22">
        <f>L52/'Индекс потребительских цен'!AH51</f>
        <v>59903.888328253757</v>
      </c>
      <c r="AN52" s="22">
        <f>M52/'Индекс потребительских цен'!AI51</f>
        <v>55805.824634475481</v>
      </c>
      <c r="AO52" s="22">
        <f>N52/'Индекс потребительских цен'!AJ51</f>
        <v>62381.38437009418</v>
      </c>
      <c r="AP52" s="217">
        <f t="shared" si="0"/>
        <v>15743.348619683456</v>
      </c>
      <c r="AQ52" s="217">
        <f t="shared" si="1"/>
        <v>59814.949497179565</v>
      </c>
      <c r="AR52" s="217">
        <f t="shared" si="2"/>
        <v>59903.888328253757</v>
      </c>
      <c r="BB52" s="189">
        <f t="shared" si="15"/>
        <v>0.1733318365369918</v>
      </c>
      <c r="BC52" s="189">
        <f t="shared" si="16"/>
        <v>0.15065734967705113</v>
      </c>
      <c r="BD52" s="189">
        <f t="shared" si="17"/>
        <v>9.3571869388806572E-2</v>
      </c>
      <c r="BE52" s="189">
        <f t="shared" si="18"/>
        <v>-1.151586732268306E-2</v>
      </c>
      <c r="BF52" s="189">
        <f t="shared" si="19"/>
        <v>-0.1480709858788376</v>
      </c>
      <c r="BG52" s="189">
        <f t="shared" si="20"/>
        <v>-9.5911057885853523E-3</v>
      </c>
      <c r="BH52" s="189">
        <f t="shared" si="21"/>
        <v>6.1303655915944333E-2</v>
      </c>
      <c r="BI52" s="189">
        <f t="shared" si="22"/>
        <v>6.3015577389980315E-2</v>
      </c>
      <c r="BJ52" s="189">
        <f t="shared" si="23"/>
        <v>0.14388423743891066</v>
      </c>
      <c r="BK52" s="189">
        <f t="shared" si="24"/>
        <v>0.26361475564633641</v>
      </c>
      <c r="BL52" s="189">
        <f t="shared" si="25"/>
        <v>4.6349131097872309E-2</v>
      </c>
      <c r="BM52" s="189">
        <f t="shared" si="26"/>
        <v>0.24175153194627175</v>
      </c>
      <c r="BN52" s="193"/>
    </row>
    <row r="53" spans="1:66" ht="15.75" thickBot="1">
      <c r="A53" s="60" t="s">
        <v>57</v>
      </c>
      <c r="B53" s="142">
        <f>O53/'Численность населения'!B52*1000000</f>
        <v>32904.144185677964</v>
      </c>
      <c r="C53" s="22">
        <f>P53/'Численность населения'!C52*1000000</f>
        <v>41655.076680538332</v>
      </c>
      <c r="D53" s="22">
        <f>Q53/'Численность населения'!D52*1000000</f>
        <v>52705.118323063274</v>
      </c>
      <c r="E53" s="22">
        <f>R53/'Численность населения'!E52*1000000</f>
        <v>60210.27947666093</v>
      </c>
      <c r="F53" s="22">
        <f>S53/'Численность населения'!F52*1000000</f>
        <v>60436.906800814664</v>
      </c>
      <c r="G53" s="22">
        <f>T53/'Численность населения'!G52*1000000</f>
        <v>65851.673728202484</v>
      </c>
      <c r="H53" s="22">
        <f>U53/'Численность населения'!H52*1000000</f>
        <v>48282.485140675708</v>
      </c>
      <c r="I53" s="22">
        <f>V53/'Численность населения'!I52*1000000</f>
        <v>53905.884447822857</v>
      </c>
      <c r="J53" s="22">
        <f>W53/'Численность населения'!J52*1000000</f>
        <v>65746.449107012115</v>
      </c>
      <c r="K53" s="22">
        <f>X53/'Численность населения'!K52*1000000</f>
        <v>68128.058220825362</v>
      </c>
      <c r="L53" s="22">
        <f>Y53/'Численность населения'!L52*1000000</f>
        <v>72815.643607064994</v>
      </c>
      <c r="M53" s="22">
        <f>Z53/'Численность населения'!M52*1000000</f>
        <v>76338.228276464361</v>
      </c>
      <c r="N53" s="22">
        <f>AA53/'Численность населения'!N52*1000000</f>
        <v>84276.837212566665</v>
      </c>
      <c r="O53" s="194">
        <v>45677.862000000001</v>
      </c>
      <c r="P53" s="22">
        <v>57495.336000000003</v>
      </c>
      <c r="Q53" s="22">
        <v>72342.94</v>
      </c>
      <c r="R53" s="22">
        <v>82164.271999999997</v>
      </c>
      <c r="S53" s="22">
        <v>82079.483999999997</v>
      </c>
      <c r="T53" s="22">
        <v>89042.065000000002</v>
      </c>
      <c r="U53" s="22">
        <v>64945.495000000003</v>
      </c>
      <c r="V53" s="22">
        <v>72050.12</v>
      </c>
      <c r="W53" s="22">
        <v>87106.024000000005</v>
      </c>
      <c r="X53" s="22">
        <v>89372.634999999995</v>
      </c>
      <c r="Y53" s="22">
        <v>94531.452999999994</v>
      </c>
      <c r="Z53" s="22">
        <v>97902.251000000004</v>
      </c>
      <c r="AA53" s="195">
        <v>105671.018</v>
      </c>
      <c r="AB53" s="15" t="s">
        <v>57</v>
      </c>
      <c r="AC53" s="192">
        <f>B53/'Индекс потребительских цен'!X52</f>
        <v>32904.144185677964</v>
      </c>
      <c r="AD53" s="22">
        <f>C53/'Индекс потребительских цен'!Y52</f>
        <v>39449.831120881077</v>
      </c>
      <c r="AE53" s="22">
        <f>D53/'Индекс потребительских цен'!Z52</f>
        <v>47174.06361847739</v>
      </c>
      <c r="AF53" s="22">
        <f>E53/'Индекс потребительских цен'!AA52</f>
        <v>50754.951579846944</v>
      </c>
      <c r="AG53" s="22">
        <f>F53/'Индекс потребительских цен'!AB52</f>
        <v>45946.960411527136</v>
      </c>
      <c r="AH53" s="22">
        <f>G53/'Индекс потребительских цен'!AC52</f>
        <v>44972.618783660197</v>
      </c>
      <c r="AI53" s="22">
        <f>H53/'Индекс потребительских цен'!AD52</f>
        <v>31657.018067077068</v>
      </c>
      <c r="AJ53" s="22">
        <f>I53/'Индекс потребительских цен'!AE52</f>
        <v>34804.59919506342</v>
      </c>
      <c r="AK53" s="22">
        <f>J53/'Индекс потребительских цен'!AF52</f>
        <v>40758.058524742461</v>
      </c>
      <c r="AL53" s="22">
        <f>K53/'Индекс потребительских цен'!AG52</f>
        <v>41216.43844606632</v>
      </c>
      <c r="AM53" s="22">
        <f>L53/'Индекс потребительских цен'!AH52</f>
        <v>41511.832141670318</v>
      </c>
      <c r="AN53" s="22">
        <f>M53/'Индекс потребительских цен'!AI52</f>
        <v>40188.419930112221</v>
      </c>
      <c r="AO53" s="22">
        <f>N53/'Индекс потребительских цен'!AJ52</f>
        <v>39490.625017668433</v>
      </c>
      <c r="AP53" s="217">
        <f t="shared" si="0"/>
        <v>19097.933512769876</v>
      </c>
      <c r="AQ53" s="217">
        <f t="shared" si="1"/>
        <v>40833.043155574691</v>
      </c>
      <c r="AR53" s="217">
        <f t="shared" si="2"/>
        <v>40758.058524742461</v>
      </c>
      <c r="BB53" s="189">
        <f t="shared" si="15"/>
        <v>0.1306167048209137</v>
      </c>
      <c r="BC53" s="189">
        <f t="shared" si="16"/>
        <v>0.30147630508240053</v>
      </c>
      <c r="BD53" s="189">
        <f t="shared" si="17"/>
        <v>1.4547333616569347E-2</v>
      </c>
      <c r="BE53" s="189">
        <f t="shared" si="18"/>
        <v>1.0969965217908495E-2</v>
      </c>
      <c r="BF53" s="189">
        <f t="shared" si="19"/>
        <v>0.10293035173402121</v>
      </c>
      <c r="BG53" s="189">
        <f t="shared" si="20"/>
        <v>-8.7505560919650671E-3</v>
      </c>
      <c r="BH53" s="189">
        <f t="shared" si="21"/>
        <v>0.10995251055711153</v>
      </c>
      <c r="BI53" s="189">
        <f t="shared" si="22"/>
        <v>0.13323227408534777</v>
      </c>
      <c r="BJ53" s="189">
        <f t="shared" si="23"/>
        <v>2.4334459818700305E-2</v>
      </c>
      <c r="BK53" s="189">
        <f t="shared" si="24"/>
        <v>-4.5598268374137607E-2</v>
      </c>
      <c r="BL53" s="189">
        <f t="shared" si="25"/>
        <v>1.1240243851613041E-2</v>
      </c>
      <c r="BM53" s="189">
        <f t="shared" si="26"/>
        <v>0.25196878555474767</v>
      </c>
      <c r="BN53" s="193"/>
    </row>
    <row r="54" spans="1:66" ht="15.75" thickBot="1">
      <c r="A54" s="60" t="s">
        <v>58</v>
      </c>
      <c r="B54" s="142">
        <f>O54/'Численность населения'!B53*1000000</f>
        <v>47985.556739825544</v>
      </c>
      <c r="C54" s="22">
        <f>P54/'Численность населения'!C53*1000000</f>
        <v>56794.08670452622</v>
      </c>
      <c r="D54" s="22">
        <f>Q54/'Численность населения'!D53*1000000</f>
        <v>66286.016609634389</v>
      </c>
      <c r="E54" s="22">
        <f>R54/'Численность населения'!E53*1000000</f>
        <v>83971.526705057331</v>
      </c>
      <c r="F54" s="22">
        <f>S54/'Численность населения'!F53*1000000</f>
        <v>100176.34407463922</v>
      </c>
      <c r="G54" s="22">
        <f>T54/'Численность населения'!G53*1000000</f>
        <v>94376.297819634972</v>
      </c>
      <c r="H54" s="22">
        <f>U54/'Численность населения'!H53*1000000</f>
        <v>80121.637767030799</v>
      </c>
      <c r="I54" s="22">
        <f>V54/'Численность населения'!I53*1000000</f>
        <v>81143.180007728384</v>
      </c>
      <c r="J54" s="22">
        <f>W54/'Численность населения'!J53*1000000</f>
        <v>83113.489547329023</v>
      </c>
      <c r="K54" s="22">
        <f>X54/'Численность населения'!K53*1000000</f>
        <v>92331.247593346707</v>
      </c>
      <c r="L54" s="22">
        <f>Y54/'Численность населения'!L53*1000000</f>
        <v>97423.493959924817</v>
      </c>
      <c r="M54" s="22">
        <f>Z54/'Численность населения'!M53*1000000</f>
        <v>123072.28704824969</v>
      </c>
      <c r="N54" s="22">
        <f>AA54/'Численность населения'!N53*1000000</f>
        <v>143940.22735769692</v>
      </c>
      <c r="O54" s="194">
        <v>154422.79999999999</v>
      </c>
      <c r="P54" s="22">
        <v>182575.269</v>
      </c>
      <c r="Q54" s="22">
        <v>213021.84700000001</v>
      </c>
      <c r="R54" s="22">
        <v>269736.52899999998</v>
      </c>
      <c r="S54" s="22">
        <v>321759.505</v>
      </c>
      <c r="T54" s="22">
        <v>302884.212</v>
      </c>
      <c r="U54" s="22">
        <v>256775.98800000001</v>
      </c>
      <c r="V54" s="22">
        <v>259544.25099999999</v>
      </c>
      <c r="W54" s="22">
        <v>264988.74400000001</v>
      </c>
      <c r="X54" s="22">
        <v>293732.01299999998</v>
      </c>
      <c r="Y54" s="22">
        <v>308525.397</v>
      </c>
      <c r="Z54" s="22">
        <v>386809.06</v>
      </c>
      <c r="AA54" s="195">
        <v>453920.25699999998</v>
      </c>
      <c r="AB54" s="15" t="s">
        <v>58</v>
      </c>
      <c r="AC54" s="192">
        <f>B54/'Индекс потребительских цен'!X53</f>
        <v>47985.556739825544</v>
      </c>
      <c r="AD54" s="22">
        <f>C54/'Индекс потребительских цен'!Y53</f>
        <v>53736.480939091896</v>
      </c>
      <c r="AE54" s="22">
        <f>D54/'Индекс потребительских цен'!Z53</f>
        <v>59273.600543796107</v>
      </c>
      <c r="AF54" s="22">
        <f>E54/'Индекс потребительских цен'!AA53</f>
        <v>71106.207978544189</v>
      </c>
      <c r="AG54" s="22">
        <f>F54/'Индекс потребительских цен'!AB53</f>
        <v>75888.600235813763</v>
      </c>
      <c r="AH54" s="22">
        <f>G54/'Индекс потребительских цен'!AC53</f>
        <v>63421.24950862331</v>
      </c>
      <c r="AI54" s="22">
        <f>H54/'Индекс потребительских цен'!AD53</f>
        <v>51185.531851387212</v>
      </c>
      <c r="AJ54" s="22">
        <f>I54/'Индекс потребительских цен'!AE53</f>
        <v>51067.029713639895</v>
      </c>
      <c r="AK54" s="22">
        <f>J54/'Индекс потребительских цен'!AF53</f>
        <v>50078.538598390376</v>
      </c>
      <c r="AL54" s="22">
        <f>K54/'Индекс потребительских цен'!AG53</f>
        <v>54001.682156217845</v>
      </c>
      <c r="AM54" s="22">
        <f>L54/'Индекс потребительских цен'!AH53</f>
        <v>53978.760013223473</v>
      </c>
      <c r="AN54" s="22">
        <f>M54/'Индекс потребительских цен'!AI53</f>
        <v>62662.937894310191</v>
      </c>
      <c r="AO54" s="22">
        <f>N54/'Индекс потребительских цен'!AJ53</f>
        <v>65052.339341120678</v>
      </c>
      <c r="AP54" s="217">
        <f t="shared" si="0"/>
        <v>27903.043495988219</v>
      </c>
      <c r="AQ54" s="217">
        <f t="shared" si="1"/>
        <v>58418.347347229574</v>
      </c>
      <c r="AR54" s="217">
        <f t="shared" si="2"/>
        <v>54001.682156217845</v>
      </c>
      <c r="BB54" s="189">
        <f t="shared" si="15"/>
        <v>0.26595228994496534</v>
      </c>
      <c r="BC54" s="189">
        <f t="shared" si="16"/>
        <v>0.26527478816736005</v>
      </c>
      <c r="BD54" s="189">
        <f t="shared" si="17"/>
        <v>0.14239909504791814</v>
      </c>
      <c r="BE54" s="189">
        <f t="shared" si="18"/>
        <v>3.7639307793211341E-3</v>
      </c>
      <c r="BF54" s="189">
        <f t="shared" si="19"/>
        <v>8.9593713742392111E-2</v>
      </c>
      <c r="BG54" s="189">
        <f t="shared" si="20"/>
        <v>-0.2667994235050456</v>
      </c>
      <c r="BH54" s="189">
        <f t="shared" si="21"/>
        <v>0.11646872133368502</v>
      </c>
      <c r="BI54" s="189">
        <f t="shared" si="22"/>
        <v>0.2196525440678021</v>
      </c>
      <c r="BJ54" s="189">
        <f t="shared" si="23"/>
        <v>3.6224148165581171E-2</v>
      </c>
      <c r="BK54" s="189">
        <f t="shared" si="24"/>
        <v>6.8805504055988731E-2</v>
      </c>
      <c r="BL54" s="189">
        <f t="shared" si="25"/>
        <v>4.8376756626753004E-2</v>
      </c>
      <c r="BM54" s="189">
        <f t="shared" si="26"/>
        <v>0.10399257508770132</v>
      </c>
      <c r="BN54" s="193"/>
    </row>
    <row r="55" spans="1:66" ht="15.75" thickBot="1">
      <c r="A55" s="60" t="s">
        <v>59</v>
      </c>
      <c r="B55" s="142">
        <f>O55/'Численность населения'!B54*1000000</f>
        <v>31669.747617868143</v>
      </c>
      <c r="C55" s="22">
        <f>P55/'Численность населения'!C54*1000000</f>
        <v>40336.292341582281</v>
      </c>
      <c r="D55" s="22">
        <f>Q55/'Численность населения'!D54*1000000</f>
        <v>46945.096804546156</v>
      </c>
      <c r="E55" s="22">
        <f>R55/'Численность населения'!E54*1000000</f>
        <v>50334.945246423093</v>
      </c>
      <c r="F55" s="22">
        <f>S55/'Численность населения'!F54*1000000</f>
        <v>55083.354577623424</v>
      </c>
      <c r="G55" s="22">
        <f>T55/'Численность населения'!G54*1000000</f>
        <v>56270.333782145521</v>
      </c>
      <c r="H55" s="22">
        <f>U55/'Численность населения'!H54*1000000</f>
        <v>56912.963871218177</v>
      </c>
      <c r="I55" s="22">
        <f>V55/'Численность населения'!I54*1000000</f>
        <v>58744.406247407533</v>
      </c>
      <c r="J55" s="22">
        <f>W55/'Численность населения'!J54*1000000</f>
        <v>63161.316490760968</v>
      </c>
      <c r="K55" s="22">
        <f>X55/'Численность населения'!K54*1000000</f>
        <v>66678.984763640023</v>
      </c>
      <c r="L55" s="22">
        <f>Y55/'Численность населения'!L54*1000000</f>
        <v>69370.039397916466</v>
      </c>
      <c r="M55" s="22">
        <f>Z55/'Численность населения'!M54*1000000</f>
        <v>73066.729463611759</v>
      </c>
      <c r="N55" s="22">
        <f>AA55/'Численность населения'!N54*1000000</f>
        <v>86255.819118288098</v>
      </c>
      <c r="O55" s="194">
        <v>80040.789999999994</v>
      </c>
      <c r="P55" s="22">
        <v>101406.16499999999</v>
      </c>
      <c r="Q55" s="22">
        <v>117645.774</v>
      </c>
      <c r="R55" s="22">
        <v>125833.739</v>
      </c>
      <c r="S55" s="22">
        <v>137421.29199999999</v>
      </c>
      <c r="T55" s="22">
        <v>140128.71799999999</v>
      </c>
      <c r="U55" s="22">
        <v>141337.31299999999</v>
      </c>
      <c r="V55" s="22">
        <v>145163.59599999999</v>
      </c>
      <c r="W55" s="22">
        <v>154864.095</v>
      </c>
      <c r="X55" s="22">
        <v>162120.283</v>
      </c>
      <c r="Y55" s="22">
        <v>167077.948</v>
      </c>
      <c r="Z55" s="22">
        <v>173755.24</v>
      </c>
      <c r="AA55" s="195">
        <v>208564.67300000001</v>
      </c>
      <c r="AB55" s="15" t="s">
        <v>59</v>
      </c>
      <c r="AC55" s="192">
        <f>B55/'Индекс потребительских цен'!X54</f>
        <v>31669.747617868143</v>
      </c>
      <c r="AD55" s="22">
        <f>C55/'Индекс потребительских цен'!Y54</f>
        <v>38291.524911317902</v>
      </c>
      <c r="AE55" s="22">
        <f>D55/'Индекс потребительских цен'!Z54</f>
        <v>42054.646870376724</v>
      </c>
      <c r="AF55" s="22">
        <f>E55/'Индекс потребительских цен'!AA54</f>
        <v>42466.907007201014</v>
      </c>
      <c r="AG55" s="22">
        <f>F55/'Индекс потребительских цен'!AB54</f>
        <v>41894.055005173293</v>
      </c>
      <c r="AH55" s="22">
        <f>G55/'Индекс потребительских цен'!AC54</f>
        <v>38320.9355903498</v>
      </c>
      <c r="AI55" s="22">
        <f>H55/'Индекс потребительских цен'!AD54</f>
        <v>37292.962815895757</v>
      </c>
      <c r="AJ55" s="22">
        <f>I55/'Индекс потребительских цен'!AE54</f>
        <v>38021.571859062089</v>
      </c>
      <c r="AK55" s="22">
        <f>J55/'Индекс потребительских цен'!AF54</f>
        <v>39217.537406177449</v>
      </c>
      <c r="AL55" s="22">
        <f>K55/'Индекс потребительских цен'!AG54</f>
        <v>40380.079279606834</v>
      </c>
      <c r="AM55" s="22">
        <f>L55/'Индекс потребительских цен'!AH54</f>
        <v>39375.530185173848</v>
      </c>
      <c r="AN55" s="22">
        <f>M55/'Индекс потребительских цен'!AI54</f>
        <v>38143.870010341547</v>
      </c>
      <c r="AO55" s="22">
        <f>N55/'Индекс потребительских цен'!AJ54</f>
        <v>40468.341019872591</v>
      </c>
      <c r="AP55" s="217">
        <f t="shared" si="0"/>
        <v>10797.159389332872</v>
      </c>
      <c r="AQ55" s="217">
        <f t="shared" si="1"/>
        <v>39045.977659878219</v>
      </c>
      <c r="AR55" s="217">
        <f t="shared" si="2"/>
        <v>39217.537406177449</v>
      </c>
      <c r="BB55" s="189">
        <f t="shared" si="15"/>
        <v>0.18356627625391386</v>
      </c>
      <c r="BC55" s="189">
        <f t="shared" si="16"/>
        <v>0.16712884132621686</v>
      </c>
      <c r="BD55" s="189">
        <f t="shared" si="17"/>
        <v>0.26680604748924419</v>
      </c>
      <c r="BE55" s="189">
        <f t="shared" si="18"/>
        <v>0.19297990646877117</v>
      </c>
      <c r="BF55" s="189">
        <f t="shared" si="19"/>
        <v>-5.7898362218956168E-2</v>
      </c>
      <c r="BG55" s="189">
        <f t="shared" si="20"/>
        <v>-0.15104067845346747</v>
      </c>
      <c r="BH55" s="189">
        <f t="shared" si="21"/>
        <v>1.2749892153576692E-2</v>
      </c>
      <c r="BI55" s="189">
        <f t="shared" si="22"/>
        <v>2.4281887145820358E-2</v>
      </c>
      <c r="BJ55" s="189">
        <f t="shared" si="23"/>
        <v>0.11090567964624598</v>
      </c>
      <c r="BK55" s="189">
        <f t="shared" si="24"/>
        <v>5.5151928510766224E-2</v>
      </c>
      <c r="BL55" s="189">
        <f t="shared" si="25"/>
        <v>0.26327112738202052</v>
      </c>
      <c r="BM55" s="189">
        <f t="shared" si="26"/>
        <v>0.16955840189486437</v>
      </c>
      <c r="BN55" s="193"/>
    </row>
    <row r="56" spans="1:66" ht="15.75" thickBot="1">
      <c r="A56" s="60" t="s">
        <v>60</v>
      </c>
      <c r="B56" s="142">
        <f>O56/'Численность населения'!B55*1000000</f>
        <v>37029.54129516297</v>
      </c>
      <c r="C56" s="22">
        <f>P56/'Численность населения'!C55*1000000</f>
        <v>46043.847946724134</v>
      </c>
      <c r="D56" s="22">
        <f>Q56/'Численность населения'!D55*1000000</f>
        <v>57095.454790810545</v>
      </c>
      <c r="E56" s="22">
        <f>R56/'Численность населения'!E55*1000000</f>
        <v>60451.63348607107</v>
      </c>
      <c r="F56" s="22">
        <f>S56/'Численность населения'!F55*1000000</f>
        <v>61007.769622664622</v>
      </c>
      <c r="G56" s="22">
        <f>T56/'Численность населения'!G55*1000000</f>
        <v>63060.32529551578</v>
      </c>
      <c r="H56" s="22">
        <f>U56/'Численность населения'!H55*1000000</f>
        <v>56224.176142836433</v>
      </c>
      <c r="I56" s="22">
        <f>V56/'Численность населения'!I55*1000000</f>
        <v>67288.281194989089</v>
      </c>
      <c r="J56" s="22">
        <f>W56/'Численность населения'!J55*1000000</f>
        <v>66738.515238435561</v>
      </c>
      <c r="K56" s="22">
        <f>X56/'Численность населения'!K55*1000000</f>
        <v>64606.187404790464</v>
      </c>
      <c r="L56" s="22">
        <f>Y56/'Численность населения'!L55*1000000</f>
        <v>66618.752507003272</v>
      </c>
      <c r="M56" s="22">
        <f>Z56/'Численность населения'!M55*1000000</f>
        <v>81181.405498772641</v>
      </c>
      <c r="N56" s="22">
        <f>AA56/'Численность населения'!N55*1000000</f>
        <v>89773.396676986988</v>
      </c>
      <c r="O56" s="194">
        <v>47993.396000000001</v>
      </c>
      <c r="P56" s="22">
        <v>59225.557000000001</v>
      </c>
      <c r="Q56" s="22">
        <v>72984.606</v>
      </c>
      <c r="R56" s="22">
        <v>76835.476999999999</v>
      </c>
      <c r="S56" s="22">
        <v>77178.183999999994</v>
      </c>
      <c r="T56" s="22">
        <v>79461.37</v>
      </c>
      <c r="U56" s="22">
        <v>70575.622000000003</v>
      </c>
      <c r="V56" s="22">
        <v>84093.664000000004</v>
      </c>
      <c r="W56" s="22">
        <v>82923.672999999995</v>
      </c>
      <c r="X56" s="22">
        <v>79731.788</v>
      </c>
      <c r="Y56" s="22">
        <v>81546.082999999999</v>
      </c>
      <c r="Z56" s="22">
        <v>98322.290999999997</v>
      </c>
      <c r="AA56" s="195">
        <v>106501.143</v>
      </c>
      <c r="AB56" s="15" t="s">
        <v>60</v>
      </c>
      <c r="AC56" s="192">
        <f>B56/'Индекс потребительских цен'!X55</f>
        <v>37029.54129516297</v>
      </c>
      <c r="AD56" s="22">
        <f>C56/'Индекс потребительских цен'!Y55</f>
        <v>43168.805500397648</v>
      </c>
      <c r="AE56" s="22">
        <f>D56/'Индекс потребительских цен'!Z55</f>
        <v>50272.665770371816</v>
      </c>
      <c r="AF56" s="22">
        <f>E56/'Индекс потребительских цен'!AA55</f>
        <v>50040.225662918187</v>
      </c>
      <c r="AG56" s="22">
        <f>F56/'Индекс потребительских цен'!AB55</f>
        <v>45324.519925653127</v>
      </c>
      <c r="AH56" s="22">
        <f>G56/'Индекс потребительских цен'!AC55</f>
        <v>41175.448853193673</v>
      </c>
      <c r="AI56" s="22">
        <f>H56/'Индекс потребительских цен'!AD55</f>
        <v>34804.477207100033</v>
      </c>
      <c r="AJ56" s="22">
        <f>I56/'Индекс потребительских цен'!AE55</f>
        <v>40633.592006251194</v>
      </c>
      <c r="AK56" s="22">
        <f>J56/'Индекс потребительских цен'!AF55</f>
        <v>38562.437144649331</v>
      </c>
      <c r="AL56" s="22">
        <f>K56/'Индекс потребительских цен'!AG55</f>
        <v>36281.804481289386</v>
      </c>
      <c r="AM56" s="22">
        <f>L56/'Индекс потребительских цен'!AH55</f>
        <v>35387.84425416313</v>
      </c>
      <c r="AN56" s="22">
        <f>M56/'Индекс потребительских цен'!AI55</f>
        <v>39650.16312831176</v>
      </c>
      <c r="AO56" s="22">
        <f>N56/'Индекс потребительских цен'!AJ55</f>
        <v>38631.378754361802</v>
      </c>
      <c r="AP56" s="217">
        <f t="shared" si="0"/>
        <v>15468.188563271782</v>
      </c>
      <c r="AQ56" s="217">
        <f t="shared" si="1"/>
        <v>40843.300306448007</v>
      </c>
      <c r="AR56" s="217">
        <f t="shared" si="2"/>
        <v>39650.16312831176</v>
      </c>
      <c r="BB56" s="189">
        <f t="shared" si="15"/>
        <v>0.27365373504980051</v>
      </c>
      <c r="BC56" s="189">
        <f t="shared" si="16"/>
        <v>0.16384263598146642</v>
      </c>
      <c r="BD56" s="189">
        <f t="shared" si="17"/>
        <v>7.2208785850211843E-2</v>
      </c>
      <c r="BE56" s="189">
        <f t="shared" si="18"/>
        <v>9.4336237140096202E-2</v>
      </c>
      <c r="BF56" s="189">
        <f t="shared" si="19"/>
        <v>2.1548782088959495E-2</v>
      </c>
      <c r="BG56" s="189">
        <f t="shared" si="20"/>
        <v>1.1420406560242569E-2</v>
      </c>
      <c r="BH56" s="189">
        <f t="shared" si="21"/>
        <v>3.2179704791574615E-2</v>
      </c>
      <c r="BI56" s="189">
        <f t="shared" si="22"/>
        <v>7.5188609869528911E-2</v>
      </c>
      <c r="BJ56" s="189">
        <f t="shared" si="23"/>
        <v>5.5693396976511877E-2</v>
      </c>
      <c r="BK56" s="189">
        <f t="shared" si="24"/>
        <v>4.0358362440813256E-2</v>
      </c>
      <c r="BL56" s="189">
        <f t="shared" si="25"/>
        <v>5.3289432985478724E-2</v>
      </c>
      <c r="BM56" s="189">
        <f t="shared" si="26"/>
        <v>0.18050745875035634</v>
      </c>
      <c r="BN56" s="193"/>
    </row>
    <row r="57" spans="1:66" ht="15.75" thickBot="1">
      <c r="A57" s="62" t="s">
        <v>62</v>
      </c>
      <c r="B57" s="142">
        <f>O57/'Численность населения'!B56*1000000</f>
        <v>27988.370336807129</v>
      </c>
      <c r="C57" s="22">
        <f>P57/'Численность населения'!C56*1000000</f>
        <v>33086.768645752309</v>
      </c>
      <c r="D57" s="22">
        <f>Q57/'Численность населения'!D56*1000000</f>
        <v>40642.145832094109</v>
      </c>
      <c r="E57" s="22">
        <f>R57/'Численность населения'!E56*1000000</f>
        <v>37673.054604159268</v>
      </c>
      <c r="F57" s="22">
        <f>S57/'Численность населения'!F56*1000000</f>
        <v>37507.786660499769</v>
      </c>
      <c r="G57" s="22">
        <f>T57/'Численность населения'!G56*1000000</f>
        <v>32155.815927609125</v>
      </c>
      <c r="H57" s="22">
        <f>U57/'Численность населения'!H56*1000000</f>
        <v>34095.311077726015</v>
      </c>
      <c r="I57" s="22">
        <f>V57/'Численность населения'!I56*1000000</f>
        <v>26889.401675407702</v>
      </c>
      <c r="J57" s="22">
        <f>W57/'Численность населения'!J56*1000000</f>
        <v>32317.716082740753</v>
      </c>
      <c r="K57" s="22">
        <f>X57/'Численность населения'!K56*1000000</f>
        <v>49033.23492989206</v>
      </c>
      <c r="L57" s="22">
        <f>Y57/'Численность населения'!L56*1000000</f>
        <v>53752.905390543063</v>
      </c>
      <c r="M57" s="22">
        <f>Z57/'Численность населения'!M56*1000000</f>
        <v>58100.961899613205</v>
      </c>
      <c r="N57" s="22">
        <f>AA57/'Численность населения'!N56*1000000</f>
        <v>73092.398801498915</v>
      </c>
      <c r="O57" s="194">
        <v>25572.918000000001</v>
      </c>
      <c r="P57" s="22">
        <v>29862.065999999999</v>
      </c>
      <c r="Q57" s="22">
        <v>36212.599000000002</v>
      </c>
      <c r="R57" s="22">
        <v>33207.027000000002</v>
      </c>
      <c r="S57" s="22">
        <v>32762.339</v>
      </c>
      <c r="T57" s="22">
        <v>27842.274000000001</v>
      </c>
      <c r="U57" s="22">
        <v>29253.811000000002</v>
      </c>
      <c r="V57" s="22">
        <v>22851.232</v>
      </c>
      <c r="W57" s="22">
        <v>27150.695</v>
      </c>
      <c r="X57" s="22">
        <v>40743.332999999999</v>
      </c>
      <c r="Y57" s="22">
        <v>44231.491999999998</v>
      </c>
      <c r="Z57" s="22">
        <v>47180.247000000003</v>
      </c>
      <c r="AA57" s="195">
        <v>56058.8</v>
      </c>
      <c r="AB57" s="16" t="s">
        <v>62</v>
      </c>
      <c r="AC57" s="192">
        <f>B57/'Индекс потребительских цен'!X56</f>
        <v>27988.370336807129</v>
      </c>
      <c r="AD57" s="22">
        <f>C57/'Индекс потребительских цен'!Y56</f>
        <v>30922.21368761898</v>
      </c>
      <c r="AE57" s="22">
        <f>D57/'Индекс потребительских цен'!Z56</f>
        <v>35392.577209998322</v>
      </c>
      <c r="AF57" s="22">
        <f>E57/'Индекс потребительских цен'!AA56</f>
        <v>30985.068510950292</v>
      </c>
      <c r="AG57" s="22">
        <f>F57/'Индекс потребительских цен'!AB56</f>
        <v>27538.957415736095</v>
      </c>
      <c r="AH57" s="22">
        <f>G57/'Индекс потребительских цен'!AC56</f>
        <v>20708.214059466456</v>
      </c>
      <c r="AI57" s="22">
        <f>H57/'Индекс потребительских цен'!AD56</f>
        <v>20796.780650508274</v>
      </c>
      <c r="AJ57" s="22">
        <f>I57/'Индекс потребительских цен'!AE56</f>
        <v>16007.674367531923</v>
      </c>
      <c r="AK57" s="22">
        <f>J57/'Индекс потребительских цен'!AF56</f>
        <v>18435.447891825497</v>
      </c>
      <c r="AL57" s="22">
        <f>K57/'Индекс потребительских цен'!AG56</f>
        <v>27100.780608252495</v>
      </c>
      <c r="AM57" s="22">
        <f>L57/'Индекс потребительских цен'!AH56</f>
        <v>28051.509035855619</v>
      </c>
      <c r="AN57" s="22">
        <f>M57/'Индекс потребительских цен'!AI56</f>
        <v>27814.500731897057</v>
      </c>
      <c r="AO57" s="22">
        <f>N57/'Индекс потребительских цен'!AJ56</f>
        <v>31430.258460581059</v>
      </c>
      <c r="AP57" s="217">
        <f t="shared" si="0"/>
        <v>19384.902842466399</v>
      </c>
      <c r="AQ57" s="217">
        <f t="shared" si="1"/>
        <v>26397.873305156092</v>
      </c>
      <c r="AR57" s="217">
        <f t="shared" si="2"/>
        <v>27814.500731897057</v>
      </c>
      <c r="BB57" s="189">
        <f t="shared" si="15"/>
        <v>0.24343554730284134</v>
      </c>
      <c r="BC57" s="189">
        <f t="shared" si="16"/>
        <v>0.24002352837395069</v>
      </c>
      <c r="BD57" s="189">
        <f t="shared" si="17"/>
        <v>5.8781889163630918E-2</v>
      </c>
      <c r="BE57" s="189">
        <f t="shared" si="18"/>
        <v>9.1996874943287565E-3</v>
      </c>
      <c r="BF57" s="189">
        <f t="shared" si="19"/>
        <v>3.3644168366526062E-2</v>
      </c>
      <c r="BG57" s="189">
        <f t="shared" si="20"/>
        <v>-0.10840649997670504</v>
      </c>
      <c r="BH57" s="189">
        <f t="shared" si="21"/>
        <v>0.19678554335851017</v>
      </c>
      <c r="BI57" s="189">
        <f t="shared" si="22"/>
        <v>-8.1703076195452917E-3</v>
      </c>
      <c r="BJ57" s="189">
        <f t="shared" si="23"/>
        <v>-3.1950483555514664E-2</v>
      </c>
      <c r="BK57" s="189">
        <f t="shared" si="24"/>
        <v>3.1151274870982126E-2</v>
      </c>
      <c r="BL57" s="189">
        <f t="shared" si="25"/>
        <v>0.21859690318035407</v>
      </c>
      <c r="BM57" s="189">
        <f t="shared" si="26"/>
        <v>0.10583693550790074</v>
      </c>
      <c r="BN57" s="193"/>
    </row>
    <row r="58" spans="1:66" ht="15.75" thickBot="1">
      <c r="A58" s="62" t="s">
        <v>63</v>
      </c>
      <c r="B58" s="142">
        <f>O58/'Численность населения'!B57*1000000</f>
        <v>61461.975542251181</v>
      </c>
      <c r="C58" s="22">
        <f>P58/'Численность населения'!C57*1000000</f>
        <v>77503.398095486016</v>
      </c>
      <c r="D58" s="22">
        <f>Q58/'Численность населения'!D57*1000000</f>
        <v>81553.977167306162</v>
      </c>
      <c r="E58" s="22">
        <f>R58/'Численность населения'!E57*1000000</f>
        <v>81726.655200610068</v>
      </c>
      <c r="F58" s="22">
        <f>S58/'Численность населения'!F57*1000000</f>
        <v>85944.619819179774</v>
      </c>
      <c r="G58" s="22">
        <f>T58/'Численность населения'!G57*1000000</f>
        <v>80846.653956267633</v>
      </c>
      <c r="H58" s="22">
        <f>U58/'Численность населения'!H57*1000000</f>
        <v>75849.251005964892</v>
      </c>
      <c r="I58" s="22">
        <f>V58/'Численность населения'!I57*1000000</f>
        <v>73974.809921847322</v>
      </c>
      <c r="J58" s="22">
        <f>W58/'Численность населения'!J57*1000000</f>
        <v>87643.568059730445</v>
      </c>
      <c r="K58" s="22">
        <f>X58/'Численность населения'!K57*1000000</f>
        <v>91043.217664883763</v>
      </c>
      <c r="L58" s="22">
        <f>Y58/'Численность населения'!L57*1000000</f>
        <v>96958.174102996636</v>
      </c>
      <c r="M58" s="22">
        <f>Z58/'Численность населения'!M57*1000000</f>
        <v>98251.791883621147</v>
      </c>
      <c r="N58" s="22">
        <f>AA58/'Численность населения'!N57*1000000</f>
        <v>133973.89558232931</v>
      </c>
      <c r="O58" s="194">
        <v>264461.59999999998</v>
      </c>
      <c r="P58" s="22">
        <v>333451.39500000002</v>
      </c>
      <c r="Q58" s="22">
        <v>351637.26199999999</v>
      </c>
      <c r="R58" s="22">
        <v>352916.37400000001</v>
      </c>
      <c r="S58" s="22">
        <v>371630.89600000001</v>
      </c>
      <c r="T58" s="22">
        <v>349964.06400000001</v>
      </c>
      <c r="U58" s="22">
        <v>328402.53000000003</v>
      </c>
      <c r="V58" s="22">
        <v>320111.12099999998</v>
      </c>
      <c r="W58" s="22">
        <v>378662.02</v>
      </c>
      <c r="X58" s="22">
        <v>392686.696</v>
      </c>
      <c r="Y58" s="22">
        <v>416956.41100000002</v>
      </c>
      <c r="Z58" s="22">
        <v>420242.859</v>
      </c>
      <c r="AA58" s="195">
        <v>569580.103</v>
      </c>
      <c r="AB58" s="16" t="s">
        <v>63</v>
      </c>
      <c r="AC58" s="192">
        <f>B58/'Индекс потребительских цен'!X57</f>
        <v>61461.975542251181</v>
      </c>
      <c r="AD58" s="22">
        <f>C58/'Индекс потребительских цен'!Y57</f>
        <v>72814.165816879002</v>
      </c>
      <c r="AE58" s="22">
        <f>D58/'Индекс потребительских цен'!Z57</f>
        <v>71400.307887369898</v>
      </c>
      <c r="AF58" s="22">
        <f>E58/'Индекс потребительских цен'!AA57</f>
        <v>66901.811205157457</v>
      </c>
      <c r="AG58" s="22">
        <f>F58/'Индекс потребительских цен'!AB57</f>
        <v>63617.556924474877</v>
      </c>
      <c r="AH58" s="22">
        <f>G58/'Индекс потребительских цен'!AC57</f>
        <v>52476.291261363236</v>
      </c>
      <c r="AI58" s="22">
        <f>H58/'Индекс потребительских цен'!AD57</f>
        <v>46542.40463403795</v>
      </c>
      <c r="AJ58" s="22">
        <f>I58/'Индекс потребительских цен'!AE57</f>
        <v>44402.04964695598</v>
      </c>
      <c r="AK58" s="22">
        <f>J58/'Индекс потребительских цен'!AF57</f>
        <v>50651.334455756856</v>
      </c>
      <c r="AL58" s="22">
        <f>K58/'Индекс потребительских цен'!AG57</f>
        <v>50763.216651742136</v>
      </c>
      <c r="AM58" s="22">
        <f>L58/'Индекс потребительских цен'!AH57</f>
        <v>51862.274693693318</v>
      </c>
      <c r="AN58" s="22">
        <f>M58/'Индекс потребительских цен'!AI57</f>
        <v>48611.804770228737</v>
      </c>
      <c r="AO58" s="22">
        <f>N58/'Индекс потребительских цен'!AJ57</f>
        <v>59273.848547892208</v>
      </c>
      <c r="AP58" s="217">
        <f t="shared" si="0"/>
        <v>28412.116169923022</v>
      </c>
      <c r="AQ58" s="217">
        <f t="shared" si="1"/>
        <v>56983.003233677133</v>
      </c>
      <c r="AR58" s="217">
        <f t="shared" si="2"/>
        <v>52476.291261363236</v>
      </c>
      <c r="BB58" s="189">
        <f t="shared" si="15"/>
        <v>0.1821613137025111</v>
      </c>
      <c r="BC58" s="189">
        <f t="shared" si="16"/>
        <v>0.22835041001538725</v>
      </c>
      <c r="BD58" s="189">
        <f t="shared" si="17"/>
        <v>-7.3054489794931565E-2</v>
      </c>
      <c r="BE58" s="189">
        <f t="shared" si="18"/>
        <v>-4.3869005419393536E-3</v>
      </c>
      <c r="BF58" s="189">
        <f t="shared" si="19"/>
        <v>-0.14268959086639244</v>
      </c>
      <c r="BG58" s="189">
        <f t="shared" si="20"/>
        <v>6.0315532172568354E-2</v>
      </c>
      <c r="BH58" s="189">
        <f t="shared" si="21"/>
        <v>-0.21134605242026472</v>
      </c>
      <c r="BI58" s="189">
        <f t="shared" si="22"/>
        <v>0.20187561154615197</v>
      </c>
      <c r="BJ58" s="189">
        <f t="shared" si="23"/>
        <v>0.51722463321219081</v>
      </c>
      <c r="BK58" s="189">
        <f t="shared" si="24"/>
        <v>9.6254519356089974E-2</v>
      </c>
      <c r="BL58" s="189">
        <f t="shared" si="25"/>
        <v>8.0889702193383428E-2</v>
      </c>
      <c r="BM58" s="189">
        <f t="shared" si="26"/>
        <v>0.25802390204464953</v>
      </c>
      <c r="BN58" s="193"/>
    </row>
    <row r="59" spans="1:66" ht="15.75" thickBot="1">
      <c r="A59" s="62" t="s">
        <v>64</v>
      </c>
      <c r="B59" s="142">
        <f>O59/'Численность населения'!B58*1000000</f>
        <v>309458.73090745072</v>
      </c>
      <c r="C59" s="22">
        <f>P59/'Численность населения'!C58*1000000</f>
        <v>378271.3582406466</v>
      </c>
      <c r="D59" s="22">
        <f>Q59/'Численность населения'!D58*1000000</f>
        <v>418057.90199941985</v>
      </c>
      <c r="E59" s="22">
        <f>R59/'Численность населения'!E58*1000000</f>
        <v>444020.79033836903</v>
      </c>
      <c r="F59" s="22">
        <f>S59/'Численность населения'!F58*1000000</f>
        <v>487186.39077910519</v>
      </c>
      <c r="G59" s="22">
        <f>T59/'Численность населения'!G58*1000000</f>
        <v>489901.68322546565</v>
      </c>
      <c r="H59" s="22">
        <f>U59/'Численность населения'!H58*1000000</f>
        <v>586101.04657868948</v>
      </c>
      <c r="I59" s="22">
        <f>V59/'Численность населения'!I58*1000000</f>
        <v>623233.66451635724</v>
      </c>
      <c r="J59" s="22">
        <f>W59/'Численность населения'!J58*1000000</f>
        <v>621828.92466260458</v>
      </c>
      <c r="K59" s="22">
        <f>X59/'Численность населения'!K58*1000000</f>
        <v>597023.90801475407</v>
      </c>
      <c r="L59" s="22">
        <f>Y59/'Численность населения'!L58*1000000</f>
        <v>610013.82264993852</v>
      </c>
      <c r="M59" s="22">
        <f>Z59/'Численность населения'!M58*1000000</f>
        <v>643266.36436823348</v>
      </c>
      <c r="N59" s="22">
        <f>AA59/'Численность населения'!N58*1000000</f>
        <v>807171.70375178149</v>
      </c>
      <c r="O59" s="194">
        <v>1049693.2990000001</v>
      </c>
      <c r="P59" s="22">
        <v>1298360.453</v>
      </c>
      <c r="Q59" s="22">
        <v>1456957.29</v>
      </c>
      <c r="R59" s="22">
        <v>1566733.575</v>
      </c>
      <c r="S59" s="22">
        <v>1736244.1159999999</v>
      </c>
      <c r="T59" s="22">
        <v>1762856.828</v>
      </c>
      <c r="U59" s="22">
        <v>2132093.7710000002</v>
      </c>
      <c r="V59" s="22">
        <v>2291140.946</v>
      </c>
      <c r="W59" s="22">
        <v>2305856.6910000001</v>
      </c>
      <c r="X59" s="22">
        <v>2233019.8659999999</v>
      </c>
      <c r="Y59" s="22">
        <v>2298102.0240000002</v>
      </c>
      <c r="Z59" s="22">
        <v>2439445.5249999999</v>
      </c>
      <c r="AA59" s="195">
        <v>3099100.2409999999</v>
      </c>
      <c r="AB59" s="16" t="s">
        <v>64</v>
      </c>
      <c r="AC59" s="192">
        <f>B59/'Индекс потребительских цен'!X58</f>
        <v>309458.73090745072</v>
      </c>
      <c r="AD59" s="22">
        <f>C59/'Индекс потребительских цен'!Y58</f>
        <v>360464.41608599835</v>
      </c>
      <c r="AE59" s="22">
        <f>D59/'Индекс потребительских цен'!Z58</f>
        <v>377681.10299933742</v>
      </c>
      <c r="AF59" s="22">
        <f>E59/'Индекс потребительских цен'!AA58</f>
        <v>378644.93860670371</v>
      </c>
      <c r="AG59" s="22">
        <f>F59/'Индекс потребительских цен'!AB58</f>
        <v>382344.01624784904</v>
      </c>
      <c r="AH59" s="22">
        <f>G59/'Индекс потребительских цен'!AC58</f>
        <v>341361.07477758831</v>
      </c>
      <c r="AI59" s="22">
        <f>H59/'Индекс потребительских цен'!AD58</f>
        <v>382103.58938435122</v>
      </c>
      <c r="AJ59" s="22">
        <f>I59/'Индекс потребительских цен'!AE58</f>
        <v>395706.93770623114</v>
      </c>
      <c r="AK59" s="22">
        <f>J59/'Индекс потребительских цен'!AF58</f>
        <v>385674.54583476216</v>
      </c>
      <c r="AL59" s="22">
        <f>K59/'Индекс потребительских цен'!AG58</f>
        <v>361293.6153963636</v>
      </c>
      <c r="AM59" s="22">
        <f>L59/'Индекс потребительских цен'!AH58</f>
        <v>356223.64399150247</v>
      </c>
      <c r="AN59" s="22">
        <f>M59/'Индекс потребительских цен'!AI58</f>
        <v>354245.37602166698</v>
      </c>
      <c r="AO59" s="22">
        <f>N59/'Индекс потребительских цен'!AJ58</f>
        <v>412957.71733263513</v>
      </c>
      <c r="AP59" s="217">
        <f t="shared" si="0"/>
        <v>103498.98642518441</v>
      </c>
      <c r="AQ59" s="217">
        <f t="shared" si="1"/>
        <v>369089.20809941844</v>
      </c>
      <c r="AR59" s="217">
        <f t="shared" si="2"/>
        <v>377681.10299933742</v>
      </c>
      <c r="BB59" s="189">
        <f t="shared" si="15"/>
        <v>0.26099750962621404</v>
      </c>
      <c r="BC59" s="189">
        <f t="shared" si="16"/>
        <v>5.2263244855789814E-2</v>
      </c>
      <c r="BD59" s="189">
        <f t="shared" si="17"/>
        <v>2.1173465636097344E-3</v>
      </c>
      <c r="BE59" s="189">
        <f t="shared" si="18"/>
        <v>5.1610635578026365E-2</v>
      </c>
      <c r="BF59" s="189">
        <f t="shared" si="19"/>
        <v>-5.9316870254797038E-2</v>
      </c>
      <c r="BG59" s="189">
        <f t="shared" si="20"/>
        <v>-6.1813355355510247E-2</v>
      </c>
      <c r="BH59" s="189">
        <f t="shared" si="21"/>
        <v>-2.4712717123207439E-2</v>
      </c>
      <c r="BI59" s="189">
        <f t="shared" si="22"/>
        <v>0.18477584670138181</v>
      </c>
      <c r="BJ59" s="189">
        <f t="shared" si="23"/>
        <v>3.8789493403970088E-2</v>
      </c>
      <c r="BK59" s="189">
        <f t="shared" si="24"/>
        <v>6.4968666418238064E-2</v>
      </c>
      <c r="BL59" s="189">
        <f t="shared" si="25"/>
        <v>1.3342018788950361E-2</v>
      </c>
      <c r="BM59" s="189">
        <f t="shared" si="26"/>
        <v>0.36357712173861256</v>
      </c>
      <c r="BN59" s="193"/>
    </row>
    <row r="60" spans="1:66" ht="24.75" thickBot="1">
      <c r="A60" s="35" t="s">
        <v>65</v>
      </c>
      <c r="B60" s="142">
        <f>O60/'Численность населения'!B59*1000000</f>
        <v>331663.20598386845</v>
      </c>
      <c r="C60" s="22">
        <f>P60/'Численность населения'!C59*1000000</f>
        <v>411168.02824192838</v>
      </c>
      <c r="D60" s="22">
        <f>Q60/'Численность населения'!D59*1000000</f>
        <v>426724.94278768788</v>
      </c>
      <c r="E60" s="22">
        <f>R60/'Численность населения'!E59*1000000</f>
        <v>451934.51750034891</v>
      </c>
      <c r="F60" s="22">
        <f>S60/'Численность населения'!F59*1000000</f>
        <v>457334.24172816455</v>
      </c>
      <c r="G60" s="22">
        <f>T60/'Численность населения'!G59*1000000</f>
        <v>473054.114636529</v>
      </c>
      <c r="H60" s="22">
        <f>U60/'Численность населения'!H59*1000000</f>
        <v>488416.92515839491</v>
      </c>
      <c r="I60" s="22">
        <f>V60/'Численность населения'!I59*1000000</f>
        <v>557494.72426595329</v>
      </c>
      <c r="J60" s="22">
        <f>W60/'Численность населения'!J59*1000000</f>
        <v>560866.25267033651</v>
      </c>
      <c r="K60" s="22">
        <f>X60/'Численность населения'!K59*1000000</f>
        <v>590962.75421809743</v>
      </c>
      <c r="L60" s="22">
        <f>Y60/'Численность населения'!L59*1000000</f>
        <v>598416.73779789614</v>
      </c>
      <c r="M60" s="22">
        <f>Z60/'Численность населения'!M59*1000000</f>
        <v>623533.2756717467</v>
      </c>
      <c r="N60" s="22">
        <f>AA60/'Численность населения'!N59*1000000</f>
        <v>771191.62246567768</v>
      </c>
      <c r="O60" s="194">
        <v>507172.07799999998</v>
      </c>
      <c r="P60" s="22">
        <v>636975.75300000003</v>
      </c>
      <c r="Q60" s="22">
        <v>671089.40800000005</v>
      </c>
      <c r="R60" s="22">
        <v>718871.44799999997</v>
      </c>
      <c r="S60" s="22">
        <v>733866.87899999996</v>
      </c>
      <c r="T60" s="22">
        <v>766070.45600000001</v>
      </c>
      <c r="U60" s="22">
        <v>799253.27099999995</v>
      </c>
      <c r="V60" s="22">
        <v>920187.41200000001</v>
      </c>
      <c r="W60" s="22">
        <v>930721.09</v>
      </c>
      <c r="X60" s="22">
        <v>986456.304</v>
      </c>
      <c r="Y60" s="22">
        <v>1006037.275</v>
      </c>
      <c r="Z60" s="22">
        <v>1056855.855</v>
      </c>
      <c r="AA60" s="195">
        <v>1328036.703</v>
      </c>
      <c r="AB60" s="17" t="s">
        <v>65</v>
      </c>
      <c r="AC60" s="192">
        <f>B60/'Индекс потребительских цен'!X59</f>
        <v>331663.20598386845</v>
      </c>
      <c r="AD60" s="22">
        <f>C60/'Индекс потребительских цен'!Y59</f>
        <v>390584.23885430646</v>
      </c>
      <c r="AE60" s="22">
        <f>D60/'Индекс потребительских цен'!Z59</f>
        <v>386833.04427497112</v>
      </c>
      <c r="AF60" s="22">
        <f>E60/'Индекс потребительских цен'!AA59</f>
        <v>385804.6241791069</v>
      </c>
      <c r="AG60" s="22">
        <f>F60/'Индекс потребительских цен'!AB59</f>
        <v>360793.11236355267</v>
      </c>
      <c r="AH60" s="22">
        <f>G60/'Индекс потребительских цен'!AC59</f>
        <v>329211.88539425452</v>
      </c>
      <c r="AI60" s="22">
        <f>H60/'Индекс потребительских цен'!AD59</f>
        <v>313217.19916804857</v>
      </c>
      <c r="AJ60" s="22">
        <f>I60/'Индекс потребительских цен'!AE59</f>
        <v>346631.90294087469</v>
      </c>
      <c r="AK60" s="22">
        <f>J60/'Индекс потребительских цен'!AF59</f>
        <v>341756.37841085612</v>
      </c>
      <c r="AL60" s="22">
        <f>K60/'Индекс потребительских цен'!AG59</f>
        <v>352068.12733751052</v>
      </c>
      <c r="AM60" s="22">
        <f>L60/'Индекс потребительских цен'!AH59</f>
        <v>343159.94236277614</v>
      </c>
      <c r="AN60" s="22">
        <f>M60/'Индекс потребительских цен'!AI59</f>
        <v>339050.75986927492</v>
      </c>
      <c r="AO60" s="22">
        <f>N60/'Индекс потребительских цен'!AJ59</f>
        <v>391724.48513899953</v>
      </c>
      <c r="AP60" s="217">
        <f t="shared" si="0"/>
        <v>78507.285970950965</v>
      </c>
      <c r="AQ60" s="217">
        <f t="shared" si="1"/>
        <v>354807.60817526159</v>
      </c>
      <c r="AR60" s="217">
        <f t="shared" si="2"/>
        <v>346631.90294087469</v>
      </c>
      <c r="BB60" s="189">
        <f t="shared" si="15"/>
        <v>0.22236447209426302</v>
      </c>
      <c r="BC60" s="189">
        <f t="shared" si="16"/>
        <v>0.10517990033351143</v>
      </c>
      <c r="BD60" s="189">
        <f t="shared" si="17"/>
        <v>6.2103570378117645E-2</v>
      </c>
      <c r="BE60" s="189">
        <f t="shared" si="18"/>
        <v>9.7215268699111013E-2</v>
      </c>
      <c r="BF60" s="189">
        <f t="shared" si="19"/>
        <v>5.5734160431251123E-3</v>
      </c>
      <c r="BG60" s="189">
        <f t="shared" si="20"/>
        <v>0.19636463120489078</v>
      </c>
      <c r="BH60" s="189">
        <f t="shared" si="21"/>
        <v>6.3355317576083481E-2</v>
      </c>
      <c r="BI60" s="189">
        <f t="shared" si="22"/>
        <v>-2.2539537475767535E-3</v>
      </c>
      <c r="BJ60" s="189">
        <f t="shared" si="23"/>
        <v>-3.9890419477204841E-2</v>
      </c>
      <c r="BK60" s="189">
        <f t="shared" si="24"/>
        <v>2.1757779648019504E-2</v>
      </c>
      <c r="BL60" s="189">
        <f t="shared" si="25"/>
        <v>5.4511128245986029E-2</v>
      </c>
      <c r="BM60" s="189">
        <f t="shared" si="26"/>
        <v>0.25480166298532203</v>
      </c>
      <c r="BN60" s="193"/>
    </row>
    <row r="61" spans="1:66" s="27" customFormat="1" ht="15.75" thickBot="1">
      <c r="A61" s="62" t="s">
        <v>67</v>
      </c>
      <c r="B61" s="142">
        <f>O61/'Численность населения'!B60*1000000</f>
        <v>38449.794551223633</v>
      </c>
      <c r="C61" s="22">
        <f>P61/'Численность населения'!C60*1000000</f>
        <v>43452.08155064223</v>
      </c>
      <c r="D61" s="22">
        <f>Q61/'Численность населения'!D60*1000000</f>
        <v>50706.998033426302</v>
      </c>
      <c r="E61" s="22">
        <f>R61/'Численность населения'!E60*1000000</f>
        <v>55285.260072432458</v>
      </c>
      <c r="F61" s="22">
        <f>S61/'Численность населения'!F60*1000000</f>
        <v>61529.600880222279</v>
      </c>
      <c r="G61" s="22">
        <f>T61/'Численность населения'!G60*1000000</f>
        <v>65121.71523537473</v>
      </c>
      <c r="H61" s="22">
        <f>U61/'Численность населения'!H60*1000000</f>
        <v>62041.099591348786</v>
      </c>
      <c r="I61" s="22">
        <f>V61/'Численность населения'!I60*1000000</f>
        <v>56691.646088734844</v>
      </c>
      <c r="J61" s="22">
        <f>W61/'Численность населения'!J60*1000000</f>
        <v>57109.144342131134</v>
      </c>
      <c r="K61" s="22">
        <f>X61/'Численность населения'!K60*1000000</f>
        <v>73462.602357031457</v>
      </c>
      <c r="L61" s="22">
        <f>Y61/'Численность населения'!L60*1000000</f>
        <v>87095.882028223903</v>
      </c>
      <c r="M61" s="22">
        <f>Z61/'Численность населения'!M60*1000000</f>
        <v>93915.974195413888</v>
      </c>
      <c r="N61" s="22">
        <f>AA61/'Численность населения'!N60*1000000</f>
        <v>95664.162823330116</v>
      </c>
      <c r="O61" s="194">
        <v>133756.29999999999</v>
      </c>
      <c r="P61" s="22">
        <v>151121.473</v>
      </c>
      <c r="Q61" s="22">
        <v>176597.617</v>
      </c>
      <c r="R61" s="22">
        <v>192816.356</v>
      </c>
      <c r="S61" s="22">
        <v>214963.69</v>
      </c>
      <c r="T61" s="22">
        <v>227860.55600000001</v>
      </c>
      <c r="U61" s="22">
        <v>217238.08900000001</v>
      </c>
      <c r="V61" s="22">
        <v>198289.18</v>
      </c>
      <c r="W61" s="22">
        <v>198990.81700000001</v>
      </c>
      <c r="X61" s="22">
        <v>254993.174</v>
      </c>
      <c r="Y61" s="22">
        <v>300880.47600000002</v>
      </c>
      <c r="Z61" s="22">
        <v>322198.28399999999</v>
      </c>
      <c r="AA61" s="195">
        <v>326631.03000000003</v>
      </c>
      <c r="AB61" s="16" t="s">
        <v>67</v>
      </c>
      <c r="AC61" s="192">
        <f>B61/'Индекс потребительских цен'!X60</f>
        <v>38449.794551223633</v>
      </c>
      <c r="AD61" s="22">
        <f>C61/'Индекс потребительских цен'!Y60</f>
        <v>40140.491039854256</v>
      </c>
      <c r="AE61" s="22">
        <f>D61/'Индекс потребительских цен'!Z60</f>
        <v>44053.881698139456</v>
      </c>
      <c r="AF61" s="22">
        <f>E61/'Индекс потребительских цен'!AA60</f>
        <v>45587.930350103634</v>
      </c>
      <c r="AG61" s="22">
        <f>F61/'Индекс потребительских цен'!AB60</f>
        <v>46183.306434295599</v>
      </c>
      <c r="AH61" s="22">
        <f>G61/'Индекс потребительских цен'!AC60</f>
        <v>43654.103836110138</v>
      </c>
      <c r="AI61" s="22">
        <f>H61/'Индекс потребительских цен'!AD60</f>
        <v>39661.476632194754</v>
      </c>
      <c r="AJ61" s="22">
        <f>I61/'Индекс потребительских цен'!AE60</f>
        <v>35419.948767234702</v>
      </c>
      <c r="AK61" s="22">
        <f>J61/'Индекс потребительских цен'!AF60</f>
        <v>34480.860429691449</v>
      </c>
      <c r="AL61" s="22">
        <f>K61/'Индекс потребительских цен'!AG60</f>
        <v>43037.656213043221</v>
      </c>
      <c r="AM61" s="22">
        <f>L61/'Индекс потребительских цен'!AH60</f>
        <v>48799.385171742237</v>
      </c>
      <c r="AN61" s="22">
        <f>M61/'Индекс потребительских цен'!AI60</f>
        <v>49334.9414514245</v>
      </c>
      <c r="AO61" s="22">
        <f>N61/'Индекс потребительских цен'!AJ60</f>
        <v>45531.649290729241</v>
      </c>
      <c r="AP61" s="217">
        <f t="shared" ref="AP61" si="27">MAX(AC61:AO61)-MIN(AC61:AO61)</f>
        <v>14854.081021733051</v>
      </c>
      <c r="AQ61" s="217">
        <f t="shared" ref="AQ61" si="28">AVERAGE(AC61:AO61)</f>
        <v>42641.186605060524</v>
      </c>
      <c r="AR61" s="217">
        <f t="shared" ref="AR61" si="29">MEDIAN(AC61:AO61)</f>
        <v>43654.103836110138</v>
      </c>
      <c r="BB61" s="189" t="e">
        <f>#REF!/#REF!-1</f>
        <v>#REF!</v>
      </c>
      <c r="BC61" s="189" t="e">
        <f>#REF!/#REF!-1</f>
        <v>#REF!</v>
      </c>
      <c r="BD61" s="189" t="e">
        <f>#REF!/#REF!-1</f>
        <v>#REF!</v>
      </c>
      <c r="BE61" s="189" t="e">
        <f>#REF!/#REF!-1</f>
        <v>#REF!</v>
      </c>
      <c r="BF61" s="189" t="e">
        <f>#REF!/#REF!-1</f>
        <v>#REF!</v>
      </c>
      <c r="BG61" s="189" t="e">
        <f>#REF!/#REF!-1</f>
        <v>#REF!</v>
      </c>
      <c r="BH61" s="189" t="e">
        <f>#REF!/#REF!-1</f>
        <v>#REF!</v>
      </c>
      <c r="BI61" s="189" t="e">
        <f>#REF!/#REF!-1</f>
        <v>#REF!</v>
      </c>
      <c r="BJ61" s="189" t="e">
        <f>#REF!/#REF!-1</f>
        <v>#REF!</v>
      </c>
      <c r="BK61" s="189" t="e">
        <f>#REF!/#REF!-1</f>
        <v>#REF!</v>
      </c>
      <c r="BL61" s="189" t="e">
        <f>#REF!/#REF!-1</f>
        <v>#REF!</v>
      </c>
      <c r="BM61" s="189" t="e">
        <f>#REF!/#REF!-1</f>
        <v>#REF!</v>
      </c>
      <c r="BN61" s="193"/>
    </row>
    <row r="62" spans="1:66" ht="15.75" thickBot="1">
      <c r="A62" s="62" t="s">
        <v>69</v>
      </c>
      <c r="B62" s="142">
        <f>O62/'Численность населения'!B61*1000000</f>
        <v>46233.299993202498</v>
      </c>
      <c r="C62" s="22">
        <f>P62/'Численность населения'!C61*1000000</f>
        <v>70319.595330589262</v>
      </c>
      <c r="D62" s="22">
        <f>Q62/'Численность населения'!D61*1000000</f>
        <v>51301.502017814069</v>
      </c>
      <c r="E62" s="22">
        <f>R62/'Численность населения'!E61*1000000</f>
        <v>56174.820137065508</v>
      </c>
      <c r="F62" s="22">
        <f>S62/'Численность населения'!F61*1000000</f>
        <v>65326.842961527975</v>
      </c>
      <c r="G62" s="22">
        <f>T62/'Численность населения'!G61*1000000</f>
        <v>56823.836105786941</v>
      </c>
      <c r="H62" s="22">
        <f>U62/'Численность населения'!H61*1000000</f>
        <v>58131.643249847279</v>
      </c>
      <c r="I62" s="22">
        <f>V62/'Численность населения'!I61*1000000</f>
        <v>57233.263612751965</v>
      </c>
      <c r="J62" s="22">
        <f>W62/'Численность населения'!J61*1000000</f>
        <v>67669.922733264975</v>
      </c>
      <c r="K62" s="22">
        <f>X62/'Численность населения'!K61*1000000</f>
        <v>95786.743135146957</v>
      </c>
      <c r="L62" s="22">
        <f>Y62/'Численность населения'!L61*1000000</f>
        <v>67571.159783648516</v>
      </c>
      <c r="M62" s="22">
        <f>Z62/'Численность населения'!M61*1000000</f>
        <v>66456.258813320324</v>
      </c>
      <c r="N62" s="22">
        <f>AA62/'Численность населения'!N61*1000000</f>
        <v>151918.9422547773</v>
      </c>
      <c r="O62" s="194">
        <v>9522.1180000000004</v>
      </c>
      <c r="P62" s="22">
        <v>14589.769</v>
      </c>
      <c r="Q62" s="22">
        <v>10741.764999999999</v>
      </c>
      <c r="R62" s="22">
        <v>11852.55</v>
      </c>
      <c r="S62" s="22">
        <v>13893.321</v>
      </c>
      <c r="T62" s="22">
        <v>12184.791999999999</v>
      </c>
      <c r="U62" s="22">
        <v>12561.317999999999</v>
      </c>
      <c r="V62" s="22">
        <v>12450.237999999999</v>
      </c>
      <c r="W62" s="22">
        <v>14783.441999999999</v>
      </c>
      <c r="X62" s="22">
        <v>21027.489000000001</v>
      </c>
      <c r="Y62" s="22">
        <v>14903.968000000001</v>
      </c>
      <c r="Z62" s="22">
        <v>14703.846</v>
      </c>
      <c r="AA62" s="195">
        <v>32022.69</v>
      </c>
      <c r="AB62" s="16" t="s">
        <v>69</v>
      </c>
      <c r="AC62" s="192">
        <f>B62/'Индекс потребительских цен'!X61</f>
        <v>46233.299993202498</v>
      </c>
      <c r="AD62" s="22">
        <f>C62/'Индекс потребительских цен'!Y61</f>
        <v>66102.27047432719</v>
      </c>
      <c r="AE62" s="22">
        <f>D62/'Индекс потребительских цен'!Z61</f>
        <v>45065.659461813433</v>
      </c>
      <c r="AF62" s="22">
        <f>E62/'Индекс потребительских цен'!AA61</f>
        <v>46365.32179925048</v>
      </c>
      <c r="AG62" s="22">
        <f>F62/'Индекс потребительских цен'!AB61</f>
        <v>48955.127533227809</v>
      </c>
      <c r="AH62" s="22">
        <f>G62/'Индекс потребительских цен'!AC61</f>
        <v>37854.991058219595</v>
      </c>
      <c r="AI62" s="22">
        <f>H62/'Индекс потребительских цен'!AD61</f>
        <v>37322.887475874908</v>
      </c>
      <c r="AJ62" s="22">
        <f>I62/'Индекс потребительских цен'!AE61</f>
        <v>36174.533454970151</v>
      </c>
      <c r="AK62" s="22">
        <f>J62/'Индекс потребительских цен'!AF61</f>
        <v>41573.745424158536</v>
      </c>
      <c r="AL62" s="22">
        <f>K62/'Индекс потребительских цен'!AG61</f>
        <v>57722.036964185383</v>
      </c>
      <c r="AM62" s="22">
        <f>L62/'Индекс потребительских цен'!AH61</f>
        <v>39092.787930842183</v>
      </c>
      <c r="AN62" s="22">
        <f>M62/'Индекс потребительских цен'!AI61</f>
        <v>35497.895238258643</v>
      </c>
      <c r="AO62" s="22">
        <f>N62/'Индекс потребительских цен'!AJ61</f>
        <v>71238.832047221294</v>
      </c>
      <c r="AP62" s="217">
        <f t="shared" si="0"/>
        <v>35740.936808962651</v>
      </c>
      <c r="AQ62" s="217">
        <f t="shared" si="1"/>
        <v>46861.491450427086</v>
      </c>
      <c r="AR62" s="217">
        <f t="shared" si="2"/>
        <v>45065.659461813433</v>
      </c>
      <c r="BB62" s="189">
        <f t="shared" ref="BB62:BB83" si="30">C61/B61-1</f>
        <v>0.13009918668757625</v>
      </c>
      <c r="BC62" s="189">
        <v>0.17</v>
      </c>
      <c r="BD62" s="189">
        <v>0.09</v>
      </c>
      <c r="BE62" s="189">
        <v>0.11</v>
      </c>
      <c r="BF62" s="189">
        <v>0.06</v>
      </c>
      <c r="BG62" s="189">
        <v>-0.05</v>
      </c>
      <c r="BH62" s="189">
        <v>-0.09</v>
      </c>
      <c r="BI62" s="189">
        <v>0</v>
      </c>
      <c r="BJ62" s="189">
        <v>0.28999999999999998</v>
      </c>
      <c r="BK62" s="189">
        <v>0.18</v>
      </c>
      <c r="BL62" s="189">
        <v>0.08</v>
      </c>
      <c r="BM62" s="189">
        <v>0.02</v>
      </c>
      <c r="BN62" s="193">
        <v>0.15</v>
      </c>
    </row>
    <row r="63" spans="1:66" ht="15.75" thickBot="1">
      <c r="A63" s="62" t="s">
        <v>70</v>
      </c>
      <c r="B63" s="142">
        <f>O63/'Численность населения'!B62*1000000</f>
        <v>23513.108979358396</v>
      </c>
      <c r="C63" s="22">
        <f>P63/'Численность населения'!C62*1000000</f>
        <v>26297.293182915018</v>
      </c>
      <c r="D63" s="22">
        <f>Q63/'Численность населения'!D62*1000000</f>
        <v>37681.162553564973</v>
      </c>
      <c r="E63" s="22">
        <f>R63/'Численность населения'!E62*1000000</f>
        <v>44805.573591334251</v>
      </c>
      <c r="F63" s="22">
        <f>S63/'Численность населения'!F62*1000000</f>
        <v>56894.087630448135</v>
      </c>
      <c r="G63" s="22">
        <f>T63/'Численность населения'!G62*1000000</f>
        <v>41129.889484153464</v>
      </c>
      <c r="H63" s="22">
        <f>U63/'Численность населения'!H62*1000000</f>
        <v>33555.221969579907</v>
      </c>
      <c r="I63" s="22">
        <f>V63/'Численность населения'!I62*1000000</f>
        <v>31200.559139113186</v>
      </c>
      <c r="J63" s="22">
        <f>W63/'Численность населения'!J62*1000000</f>
        <v>40523.708264076537</v>
      </c>
      <c r="K63" s="22">
        <f>X63/'Численность населения'!K62*1000000</f>
        <v>58038.082000110458</v>
      </c>
      <c r="L63" s="22">
        <f>Y63/'Численность населения'!L62*1000000</f>
        <v>58697.099801139651</v>
      </c>
      <c r="M63" s="22">
        <f>Z63/'Численность населения'!M62*1000000</f>
        <v>44081.396857191983</v>
      </c>
      <c r="N63" s="22">
        <f>AA63/'Численность населения'!N62*1000000</f>
        <v>67650.434581201494</v>
      </c>
      <c r="O63" s="194">
        <v>7235.6419999999998</v>
      </c>
      <c r="P63" s="22">
        <v>8119</v>
      </c>
      <c r="Q63" s="22">
        <v>11677.543</v>
      </c>
      <c r="R63" s="22">
        <v>13939.462</v>
      </c>
      <c r="S63" s="22">
        <v>17794.650000000001</v>
      </c>
      <c r="T63" s="22">
        <v>12943.823</v>
      </c>
      <c r="U63" s="22">
        <v>10640.126</v>
      </c>
      <c r="V63" s="22">
        <v>9988.3909999999996</v>
      </c>
      <c r="W63" s="22">
        <v>13092.116</v>
      </c>
      <c r="X63" s="22">
        <v>18914.726999999999</v>
      </c>
      <c r="Y63" s="22">
        <v>19303.95</v>
      </c>
      <c r="Z63" s="22">
        <v>14612.41</v>
      </c>
      <c r="AA63" s="195">
        <v>22782.027999999998</v>
      </c>
      <c r="AB63" s="16" t="s">
        <v>70</v>
      </c>
      <c r="AC63" s="192">
        <f>B63/'Индекс потребительских цен'!X62</f>
        <v>23513.108979358396</v>
      </c>
      <c r="AD63" s="22">
        <f>C63/'Индекс потребительских цен'!Y62</f>
        <v>24515.049112440589</v>
      </c>
      <c r="AE63" s="22">
        <f>D63/'Индекс потребительских цен'!Z62</f>
        <v>32691.857175144534</v>
      </c>
      <c r="AF63" s="22">
        <f>E63/'Индекс потребительских цен'!AA62</f>
        <v>36877.844409088328</v>
      </c>
      <c r="AG63" s="22">
        <f>F63/'Индекс потребительских цен'!AB62</f>
        <v>42768.711638175904</v>
      </c>
      <c r="AH63" s="22">
        <f>G63/'Индекс потребительских цен'!AC62</f>
        <v>27766.833215300674</v>
      </c>
      <c r="AI63" s="22">
        <f>H63/'Индекс потребительских цен'!AD62</f>
        <v>21715.075652913452</v>
      </c>
      <c r="AJ63" s="22">
        <f>I63/'Индекс потребительских цен'!AE62</f>
        <v>19666.181622171211</v>
      </c>
      <c r="AK63" s="22">
        <f>J63/'Индекс потребительских цен'!AF62</f>
        <v>24619.472499260533</v>
      </c>
      <c r="AL63" s="22">
        <f>K63/'Индекс потребительских цен'!AG62</f>
        <v>34130.311617058665</v>
      </c>
      <c r="AM63" s="22">
        <f>L63/'Индекс потребительских цен'!AH62</f>
        <v>32852.249537023046</v>
      </c>
      <c r="AN63" s="22">
        <f>M63/'Индекс потребительских цен'!AI62</f>
        <v>22882.553690034183</v>
      </c>
      <c r="AO63" s="22">
        <f>N63/'Индекс потребительских цен'!AJ62</f>
        <v>31852.324731406628</v>
      </c>
      <c r="AP63" s="217">
        <f t="shared" si="0"/>
        <v>23102.530016004694</v>
      </c>
      <c r="AQ63" s="217">
        <f t="shared" si="1"/>
        <v>28911.659529182783</v>
      </c>
      <c r="AR63" s="217">
        <f t="shared" si="2"/>
        <v>27766.833215300674</v>
      </c>
      <c r="BB63" s="189">
        <f t="shared" si="30"/>
        <v>0.52097287757802446</v>
      </c>
      <c r="BC63" s="189">
        <f t="shared" ref="BC63:BC83" si="31">D62/C62-1</f>
        <v>-0.27045225762984815</v>
      </c>
      <c r="BD63" s="189">
        <f t="shared" ref="BD63:BD83" si="32">E62/D62-1</f>
        <v>9.4993673237076193E-2</v>
      </c>
      <c r="BE63" s="189">
        <f t="shared" ref="BE63:BE83" si="33">F62/E62-1</f>
        <v>0.16292037610679833</v>
      </c>
      <c r="BF63" s="189">
        <f t="shared" ref="BF63:BF83" si="34">G62/F62-1</f>
        <v>-0.13016099462740904</v>
      </c>
      <c r="BG63" s="189">
        <f t="shared" ref="BG63:BG83" si="35">H62/G62-1</f>
        <v>2.3015115375625728E-2</v>
      </c>
      <c r="BH63" s="189">
        <f t="shared" ref="BH63:BH83" si="36">I62/H62-1</f>
        <v>-1.5454227454643199E-2</v>
      </c>
      <c r="BI63" s="189">
        <f t="shared" ref="BI63:BI83" si="37">J62/I62-1</f>
        <v>0.18235303146661108</v>
      </c>
      <c r="BJ63" s="189">
        <f t="shared" ref="BJ63:BJ83" si="38">K62/J62-1</f>
        <v>0.41549951981931854</v>
      </c>
      <c r="BK63" s="189">
        <f t="shared" ref="BK63:BK83" si="39">L62/K62-1</f>
        <v>-0.29456668457438473</v>
      </c>
      <c r="BL63" s="189">
        <f t="shared" ref="BL63:BL83" si="40">M62/L62-1</f>
        <v>-1.6499657159917303E-2</v>
      </c>
      <c r="BM63" s="189">
        <f t="shared" ref="BM63:BM83" si="41">N62/M62-1</f>
        <v>1.2859990160073087</v>
      </c>
      <c r="BN63" s="193"/>
    </row>
    <row r="64" spans="1:66" ht="15.75" thickBot="1">
      <c r="A64" s="62" t="s">
        <v>71</v>
      </c>
      <c r="B64" s="142">
        <f>O64/'Численность населения'!B63*1000000</f>
        <v>41518.468093736679</v>
      </c>
      <c r="C64" s="22">
        <f>P64/'Численность населения'!C63*1000000</f>
        <v>66109.150523289674</v>
      </c>
      <c r="D64" s="22">
        <f>Q64/'Численность населения'!D63*1000000</f>
        <v>71596.07382928388</v>
      </c>
      <c r="E64" s="22">
        <f>R64/'Численность населения'!E63*1000000</f>
        <v>60192.599784088532</v>
      </c>
      <c r="F64" s="22">
        <f>S64/'Численность населения'!F63*1000000</f>
        <v>73999.75324243182</v>
      </c>
      <c r="G64" s="22">
        <f>T64/'Численность населения'!G63*1000000</f>
        <v>55827.529559621769</v>
      </c>
      <c r="H64" s="22">
        <f>U64/'Численность населения'!H63*1000000</f>
        <v>50699.448089720325</v>
      </c>
      <c r="I64" s="22">
        <f>V64/'Численность населения'!I63*1000000</f>
        <v>44350.943375168114</v>
      </c>
      <c r="J64" s="22">
        <f>W64/'Численность населения'!J63*1000000</f>
        <v>63846.555770806946</v>
      </c>
      <c r="K64" s="22">
        <f>X64/'Численность населения'!K63*1000000</f>
        <v>61024.038937623198</v>
      </c>
      <c r="L64" s="22">
        <f>Y64/'Численность населения'!L63*1000000</f>
        <v>65039.851898812536</v>
      </c>
      <c r="M64" s="22">
        <f>Z64/'Численность населения'!M63*1000000</f>
        <v>94152.757711444676</v>
      </c>
      <c r="N64" s="22">
        <f>AA64/'Численность населения'!N63*1000000</f>
        <v>97253.433431588142</v>
      </c>
      <c r="O64" s="194">
        <v>22109.124</v>
      </c>
      <c r="P64" s="22">
        <v>35183.951000000001</v>
      </c>
      <c r="Q64" s="22">
        <v>38130.637000000002</v>
      </c>
      <c r="R64" s="22">
        <v>32115.882000000001</v>
      </c>
      <c r="S64" s="22">
        <v>39585.279999999999</v>
      </c>
      <c r="T64" s="22">
        <v>29939.69</v>
      </c>
      <c r="U64" s="22">
        <v>27237.010999999999</v>
      </c>
      <c r="V64" s="22">
        <v>23842.668000000001</v>
      </c>
      <c r="W64" s="22">
        <v>34275.385000000002</v>
      </c>
      <c r="X64" s="22">
        <v>32660.981</v>
      </c>
      <c r="Y64" s="22">
        <v>34675.932000000001</v>
      </c>
      <c r="Z64" s="22">
        <v>49918.474000000002</v>
      </c>
      <c r="AA64" s="195">
        <v>51700.995000000003</v>
      </c>
      <c r="AB64" s="16" t="s">
        <v>71</v>
      </c>
      <c r="AC64" s="192">
        <f>B64/'Индекс потребительских цен'!X63</f>
        <v>41518.468093736679</v>
      </c>
      <c r="AD64" s="22">
        <f>C64/'Индекс потребительских цен'!Y63</f>
        <v>61445.441512491561</v>
      </c>
      <c r="AE64" s="22">
        <f>D64/'Индекс потребительских цен'!Z63</f>
        <v>62790.419492369037</v>
      </c>
      <c r="AF64" s="22">
        <f>E64/'Индекс потребительских цен'!AA63</f>
        <v>50089.635825108038</v>
      </c>
      <c r="AG64" s="22">
        <f>F64/'Индекс потребительских цен'!AB63</f>
        <v>55748.091663315136</v>
      </c>
      <c r="AH64" s="22">
        <f>G64/'Индекс потребительских цен'!AC63</f>
        <v>38120.14341918641</v>
      </c>
      <c r="AI64" s="22">
        <f>H64/'Индекс потребительских цен'!AD63</f>
        <v>33153.215645828852</v>
      </c>
      <c r="AJ64" s="22">
        <f>I64/'Индекс потребительских цен'!AE63</f>
        <v>28427.585189754936</v>
      </c>
      <c r="AK64" s="22">
        <f>J64/'Индекс потребительских цен'!AF63</f>
        <v>38915.62450544678</v>
      </c>
      <c r="AL64" s="22">
        <f>K64/'Индекс потребительских цен'!AG63</f>
        <v>35958.284717044655</v>
      </c>
      <c r="AM64" s="22">
        <f>L64/'Индекс потребительских цен'!AH63</f>
        <v>36151.866743299666</v>
      </c>
      <c r="AN64" s="22">
        <f>M64/'Индекс потребительских цен'!AI63</f>
        <v>47481.433490940573</v>
      </c>
      <c r="AO64" s="22">
        <f>N64/'Индекс потребительских цен'!AJ63</f>
        <v>43506.706972306361</v>
      </c>
      <c r="AP64" s="217">
        <f t="shared" si="0"/>
        <v>34362.834302614101</v>
      </c>
      <c r="AQ64" s="217">
        <f t="shared" si="1"/>
        <v>44100.532097756055</v>
      </c>
      <c r="AR64" s="217">
        <f t="shared" si="2"/>
        <v>41518.468093736679</v>
      </c>
      <c r="BB64" s="189">
        <f t="shared" si="30"/>
        <v>0.11840987110640255</v>
      </c>
      <c r="BC64" s="189">
        <f t="shared" si="31"/>
        <v>0.43289129765058454</v>
      </c>
      <c r="BD64" s="189">
        <f t="shared" si="32"/>
        <v>0.18907089258835108</v>
      </c>
      <c r="BE64" s="189">
        <f t="shared" si="33"/>
        <v>0.2697993367827769</v>
      </c>
      <c r="BF64" s="189">
        <f t="shared" si="34"/>
        <v>-0.27707972485102494</v>
      </c>
      <c r="BG64" s="189">
        <f t="shared" si="35"/>
        <v>-0.18416454820506933</v>
      </c>
      <c r="BH64" s="189">
        <f t="shared" si="36"/>
        <v>-7.01727687154442E-2</v>
      </c>
      <c r="BI64" s="189">
        <f t="shared" si="37"/>
        <v>0.298813527135666</v>
      </c>
      <c r="BJ64" s="189">
        <f t="shared" si="38"/>
        <v>0.43220066687628544</v>
      </c>
      <c r="BK64" s="189">
        <f t="shared" si="39"/>
        <v>1.1354920395679757E-2</v>
      </c>
      <c r="BL64" s="189">
        <f t="shared" si="40"/>
        <v>-0.24900213116941583</v>
      </c>
      <c r="BM64" s="189">
        <f t="shared" si="41"/>
        <v>0.53467084539913268</v>
      </c>
      <c r="BN64" s="193"/>
    </row>
    <row r="65" spans="1:66" ht="15.75" thickBot="1">
      <c r="A65" s="62" t="s">
        <v>72</v>
      </c>
      <c r="B65" s="142">
        <f>O65/'Численность населения'!B64*1000000</f>
        <v>22515.798275786674</v>
      </c>
      <c r="C65" s="22">
        <f>P65/'Численность населения'!C64*1000000</f>
        <v>29145.538230414702</v>
      </c>
      <c r="D65" s="22">
        <f>Q65/'Численность населения'!D64*1000000</f>
        <v>34895.364941177453</v>
      </c>
      <c r="E65" s="22">
        <f>R65/'Численность населения'!E64*1000000</f>
        <v>39498.256979806189</v>
      </c>
      <c r="F65" s="22">
        <f>S65/'Численность населения'!F64*1000000</f>
        <v>41747.055879550615</v>
      </c>
      <c r="G65" s="22">
        <f>T65/'Численность населения'!G64*1000000</f>
        <v>32988.198890033702</v>
      </c>
      <c r="H65" s="22">
        <f>U65/'Численность населения'!H64*1000000</f>
        <v>31749.310378129128</v>
      </c>
      <c r="I65" s="22">
        <f>V65/'Численность населения'!I64*1000000</f>
        <v>37255.50155224184</v>
      </c>
      <c r="J65" s="22">
        <f>W65/'Численность населения'!J64*1000000</f>
        <v>45762.900889919787</v>
      </c>
      <c r="K65" s="22">
        <f>X65/'Численность населения'!K64*1000000</f>
        <v>48504.132288279092</v>
      </c>
      <c r="L65" s="22">
        <f>Y65/'Численность населения'!L64*1000000</f>
        <v>52871.111904915699</v>
      </c>
      <c r="M65" s="22">
        <f>Z65/'Численность населения'!M64*1000000</f>
        <v>54715.714995535141</v>
      </c>
      <c r="N65" s="22">
        <f>AA65/'Численность населения'!N64*1000000</f>
        <v>68168.46334080126</v>
      </c>
      <c r="O65" s="194">
        <v>54579.690999999999</v>
      </c>
      <c r="P65" s="22">
        <v>70307.607000000004</v>
      </c>
      <c r="Q65" s="22">
        <v>83853.213000000003</v>
      </c>
      <c r="R65" s="22">
        <v>94586.239000000001</v>
      </c>
      <c r="S65" s="22">
        <v>99680.489000000001</v>
      </c>
      <c r="T65" s="22">
        <v>78538.073000000004</v>
      </c>
      <c r="U65" s="22">
        <v>75284.822</v>
      </c>
      <c r="V65" s="22">
        <v>87844.001999999993</v>
      </c>
      <c r="W65" s="22">
        <v>107151.40700000001</v>
      </c>
      <c r="X65" s="22">
        <v>112771.283</v>
      </c>
      <c r="Y65" s="22">
        <v>121960.59600000001</v>
      </c>
      <c r="Z65" s="22">
        <v>124875.81600000001</v>
      </c>
      <c r="AA65" s="195">
        <v>146080.995</v>
      </c>
      <c r="AB65" s="16" t="s">
        <v>72</v>
      </c>
      <c r="AC65" s="192">
        <f>B65/'Индекс потребительских цен'!X64</f>
        <v>22515.798275786674</v>
      </c>
      <c r="AD65" s="22">
        <f>C65/'Индекс потребительских цен'!Y64</f>
        <v>27807.974649761189</v>
      </c>
      <c r="AE65" s="22">
        <f>D65/'Индекс потребительских цен'!Z64</f>
        <v>31066.461743089603</v>
      </c>
      <c r="AF65" s="22">
        <f>E65/'Индекс потребительских цен'!AA64</f>
        <v>32854.620413629164</v>
      </c>
      <c r="AG65" s="22">
        <f>F65/'Индекс потребительских цен'!AB64</f>
        <v>31227.670544147295</v>
      </c>
      <c r="AH65" s="22">
        <f>G65/'Индекс потребительских цен'!AC64</f>
        <v>21959.475311061175</v>
      </c>
      <c r="AI65" s="22">
        <f>H65/'Индекс потребительских цен'!AD64</f>
        <v>19974.270954758282</v>
      </c>
      <c r="AJ65" s="22">
        <f>I65/'Индекс потребительских цен'!AE64</f>
        <v>23026.182395263502</v>
      </c>
      <c r="AK65" s="22">
        <f>J65/'Индекс потребительских цен'!AF64</f>
        <v>27172.90458898167</v>
      </c>
      <c r="AL65" s="22">
        <f>K65/'Индекс потребительских цен'!AG64</f>
        <v>27885.923262532287</v>
      </c>
      <c r="AM65" s="22">
        <f>L65/'Индекс потребительских цен'!AH64</f>
        <v>28852.947943795709</v>
      </c>
      <c r="AN65" s="22">
        <f>M65/'Индекс потребительских цен'!AI64</f>
        <v>27095.81587563239</v>
      </c>
      <c r="AO65" s="22">
        <f>N65/'Индекс потребительских цен'!AJ64</f>
        <v>30127.409954497984</v>
      </c>
      <c r="AP65" s="217">
        <f t="shared" si="0"/>
        <v>12880.349458870882</v>
      </c>
      <c r="AQ65" s="217">
        <f t="shared" si="1"/>
        <v>27043.650454841303</v>
      </c>
      <c r="AR65" s="217">
        <f t="shared" si="2"/>
        <v>27807.974649761189</v>
      </c>
      <c r="BB65" s="189">
        <f t="shared" si="30"/>
        <v>0.5922829901631812</v>
      </c>
      <c r="BC65" s="189">
        <f t="shared" si="31"/>
        <v>8.2997939960841149E-2</v>
      </c>
      <c r="BD65" s="189">
        <f t="shared" si="32"/>
        <v>-0.15927513109707914</v>
      </c>
      <c r="BE65" s="189">
        <f t="shared" si="33"/>
        <v>0.22938290600289224</v>
      </c>
      <c r="BF65" s="189">
        <f t="shared" si="34"/>
        <v>-0.24557140918126752</v>
      </c>
      <c r="BG65" s="189">
        <f t="shared" si="35"/>
        <v>-9.1855783523876688E-2</v>
      </c>
      <c r="BH65" s="189">
        <f t="shared" si="36"/>
        <v>-0.12521841861705429</v>
      </c>
      <c r="BI65" s="189">
        <f t="shared" si="37"/>
        <v>0.43957604758762203</v>
      </c>
      <c r="BJ65" s="189">
        <f t="shared" si="38"/>
        <v>-4.4207816680290057E-2</v>
      </c>
      <c r="BK65" s="189">
        <f t="shared" si="39"/>
        <v>6.5807066053005236E-2</v>
      </c>
      <c r="BL65" s="189">
        <f t="shared" si="40"/>
        <v>0.4476164222809933</v>
      </c>
      <c r="BM65" s="189">
        <f t="shared" si="41"/>
        <v>3.2932394074385751E-2</v>
      </c>
      <c r="BN65" s="193"/>
    </row>
    <row r="66" spans="1:66" ht="15.75" thickBot="1">
      <c r="A66" s="62" t="s">
        <v>73</v>
      </c>
      <c r="B66" s="142">
        <f>O66/'Численность населения'!B65*1000000</f>
        <v>94281.753061396783</v>
      </c>
      <c r="C66" s="22">
        <f>P66/'Численность населения'!C65*1000000</f>
        <v>108897.45390383767</v>
      </c>
      <c r="D66" s="22">
        <f>Q66/'Численность населения'!D65*1000000</f>
        <v>134271.29626534996</v>
      </c>
      <c r="E66" s="22">
        <f>R66/'Численность населения'!E65*1000000</f>
        <v>132263.44607498066</v>
      </c>
      <c r="F66" s="22">
        <f>S66/'Численность населения'!F65*1000000</f>
        <v>127444.79165317072</v>
      </c>
      <c r="G66" s="22">
        <f>T66/'Численность населения'!G65*1000000</f>
        <v>138636.42502299458</v>
      </c>
      <c r="H66" s="22">
        <f>U66/'Численность населения'!H65*1000000</f>
        <v>148361.97109263836</v>
      </c>
      <c r="I66" s="22">
        <f>V66/'Численность населения'!I65*1000000</f>
        <v>146349.56177166227</v>
      </c>
      <c r="J66" s="22">
        <f>W66/'Численность населения'!J65*1000000</f>
        <v>146692.76180492833</v>
      </c>
      <c r="K66" s="22">
        <f>X66/'Численность населения'!K65*1000000</f>
        <v>152050.65711080295</v>
      </c>
      <c r="L66" s="22">
        <f>Y66/'Численность населения'!L65*1000000</f>
        <v>167839.82360488726</v>
      </c>
      <c r="M66" s="22">
        <f>Z66/'Численность населения'!M65*1000000</f>
        <v>207559.52777425267</v>
      </c>
      <c r="N66" s="22">
        <f>AA66/'Численность населения'!N65*1000000</f>
        <v>263759.86720146192</v>
      </c>
      <c r="O66" s="194">
        <v>266909.663</v>
      </c>
      <c r="P66" s="22">
        <v>308588.15999999997</v>
      </c>
      <c r="Q66" s="22">
        <v>381657.43199999997</v>
      </c>
      <c r="R66" s="22">
        <v>376903.47100000002</v>
      </c>
      <c r="S66" s="22">
        <v>363955.68900000001</v>
      </c>
      <c r="T66" s="22">
        <v>396864.92800000001</v>
      </c>
      <c r="U66" s="22">
        <v>425931.641</v>
      </c>
      <c r="V66" s="22">
        <v>420886.41200000001</v>
      </c>
      <c r="W66" s="22">
        <v>421779.97700000001</v>
      </c>
      <c r="X66" s="22">
        <v>436406.67300000001</v>
      </c>
      <c r="Y66" s="22">
        <v>480202.65899999999</v>
      </c>
      <c r="Z66" s="22">
        <v>592070.61</v>
      </c>
      <c r="AA66" s="195">
        <v>751962.23699999996</v>
      </c>
      <c r="AB66" s="16" t="s">
        <v>73</v>
      </c>
      <c r="AC66" s="192">
        <f>B66/'Индекс потребительских цен'!X65</f>
        <v>94281.753061396783</v>
      </c>
      <c r="AD66" s="22">
        <f>C66/'Индекс потребительских цен'!Y65</f>
        <v>102617.27657730649</v>
      </c>
      <c r="AE66" s="22">
        <f>D66/'Индекс потребительских цен'!Z65</f>
        <v>118449.53679007795</v>
      </c>
      <c r="AF66" s="22">
        <f>E66/'Индекс потребительских цен'!AA65</f>
        <v>111334.23678498194</v>
      </c>
      <c r="AG66" s="22">
        <f>F66/'Индекс потребительских цен'!AB65</f>
        <v>98006.651258355108</v>
      </c>
      <c r="AH66" s="22">
        <f>G66/'Индекс потребительских цен'!AC65</f>
        <v>96430.136028765308</v>
      </c>
      <c r="AI66" s="22">
        <f>H66/'Индекс потребительских цен'!AD65</f>
        <v>98571.830908065342</v>
      </c>
      <c r="AJ66" s="22">
        <f>I66/'Индекс потребительских цен'!AE65</f>
        <v>95694.109135571955</v>
      </c>
      <c r="AK66" s="22">
        <f>J66/'Индекс потребительских цен'!AF65</f>
        <v>91972.881928782517</v>
      </c>
      <c r="AL66" s="22">
        <f>K66/'Индекс потребительских цен'!AG65</f>
        <v>91815.617056783449</v>
      </c>
      <c r="AM66" s="22">
        <f>L66/'Индекс потребительских цен'!AH65</f>
        <v>96809.520831619549</v>
      </c>
      <c r="AN66" s="22">
        <f>M66/'Индекс потребительских цен'!AI65</f>
        <v>109794.32352641274</v>
      </c>
      <c r="AO66" s="22">
        <f>N66/'Индекс потребительских цен'!AJ65</f>
        <v>124474.11856781357</v>
      </c>
      <c r="AP66" s="217">
        <f t="shared" ref="AP66:AP82" si="42">MAX(AC66:AO66)-MIN(AC66:AO66)</f>
        <v>32658.501511030117</v>
      </c>
      <c r="AQ66" s="217">
        <f t="shared" ref="AQ66:AQ82" si="43">AVERAGE(AC66:AO66)</f>
        <v>102327.07634276406</v>
      </c>
      <c r="AR66" s="217">
        <f t="shared" ref="AR66:AR82" si="44">MEDIAN(AC66:AO66)</f>
        <v>98006.651258355108</v>
      </c>
      <c r="BB66" s="189">
        <f t="shared" si="30"/>
        <v>0.29444836347452985</v>
      </c>
      <c r="BC66" s="189">
        <f t="shared" si="31"/>
        <v>0.19727982599966332</v>
      </c>
      <c r="BD66" s="189">
        <f t="shared" si="32"/>
        <v>0.13190554236609242</v>
      </c>
      <c r="BE66" s="189">
        <f t="shared" si="33"/>
        <v>5.6934130052729737E-2</v>
      </c>
      <c r="BF66" s="189">
        <f t="shared" si="34"/>
        <v>-0.20980777697924691</v>
      </c>
      <c r="BG66" s="189">
        <f t="shared" si="35"/>
        <v>-3.7555506320136267E-2</v>
      </c>
      <c r="BH66" s="189">
        <f t="shared" si="36"/>
        <v>0.17342711096823415</v>
      </c>
      <c r="BI66" s="189">
        <f t="shared" si="37"/>
        <v>0.22835283335934631</v>
      </c>
      <c r="BJ66" s="189">
        <f t="shared" si="38"/>
        <v>5.9900734985161685E-2</v>
      </c>
      <c r="BK66" s="189">
        <f t="shared" si="39"/>
        <v>9.003314584996458E-2</v>
      </c>
      <c r="BL66" s="189">
        <f t="shared" si="40"/>
        <v>3.4888675954778625E-2</v>
      </c>
      <c r="BM66" s="189">
        <f t="shared" si="41"/>
        <v>0.24586626248718257</v>
      </c>
      <c r="BN66" s="193"/>
    </row>
    <row r="67" spans="1:66" ht="15.75" thickBot="1">
      <c r="A67" s="62" t="s">
        <v>74</v>
      </c>
      <c r="B67" s="142">
        <f>O67/'Численность населения'!B66*1000000</f>
        <v>49049.503897013026</v>
      </c>
      <c r="C67" s="22">
        <f>P67/'Численность населения'!C66*1000000</f>
        <v>59986.722607056276</v>
      </c>
      <c r="D67" s="22">
        <f>Q67/'Численность населения'!D66*1000000</f>
        <v>73308.917171166933</v>
      </c>
      <c r="E67" s="22">
        <f>R67/'Численность населения'!E66*1000000</f>
        <v>82664.440392415971</v>
      </c>
      <c r="F67" s="22">
        <f>S67/'Численность населения'!F66*1000000</f>
        <v>88727.670651970155</v>
      </c>
      <c r="G67" s="22">
        <f>T67/'Численность населения'!G66*1000000</f>
        <v>85371.572289316347</v>
      </c>
      <c r="H67" s="22">
        <f>U67/'Численность населения'!H66*1000000</f>
        <v>102849.27183358566</v>
      </c>
      <c r="I67" s="22">
        <f>V67/'Численность населения'!I66*1000000</f>
        <v>112201.62822432796</v>
      </c>
      <c r="J67" s="22">
        <f>W67/'Численность населения'!J66*1000000</f>
        <v>132773.73396435371</v>
      </c>
      <c r="K67" s="22">
        <f>X67/'Численность населения'!K66*1000000</f>
        <v>153153.94127655381</v>
      </c>
      <c r="L67" s="22">
        <f>Y67/'Численность населения'!L66*1000000</f>
        <v>163647.75564001114</v>
      </c>
      <c r="M67" s="22">
        <f>Z67/'Численность населения'!M66*1000000</f>
        <v>218204.49072262199</v>
      </c>
      <c r="N67" s="22">
        <f>AA67/'Численность населения'!N66*1000000</f>
        <v>359313.70820560225</v>
      </c>
      <c r="O67" s="194">
        <v>119394.929</v>
      </c>
      <c r="P67" s="22">
        <v>145537.027</v>
      </c>
      <c r="Q67" s="22">
        <v>177641.435</v>
      </c>
      <c r="R67" s="22">
        <v>200063.40400000001</v>
      </c>
      <c r="S67" s="22">
        <v>214421.86199999999</v>
      </c>
      <c r="T67" s="22">
        <v>206074.682</v>
      </c>
      <c r="U67" s="22">
        <v>247954.16699999999</v>
      </c>
      <c r="V67" s="22">
        <v>270018.60399999999</v>
      </c>
      <c r="W67" s="22">
        <v>318786.94699999999</v>
      </c>
      <c r="X67" s="22">
        <v>366723.74300000002</v>
      </c>
      <c r="Y67" s="22">
        <v>389990.11200000002</v>
      </c>
      <c r="Z67" s="22">
        <v>516288.84499999997</v>
      </c>
      <c r="AA67" s="195">
        <v>845789.97499999998</v>
      </c>
      <c r="AB67" s="16" t="s">
        <v>74</v>
      </c>
      <c r="AC67" s="192">
        <f>B67/'Индекс потребительских цен'!X66</f>
        <v>49049.503897013026</v>
      </c>
      <c r="AD67" s="22">
        <f>C67/'Индекс потребительских цен'!Y66</f>
        <v>55869.165136496478</v>
      </c>
      <c r="AE67" s="22">
        <f>D67/'Индекс потребительских цен'!Z66</f>
        <v>63863.912617515824</v>
      </c>
      <c r="AF67" s="22">
        <f>E67/'Индекс потребительских цен'!AA66</f>
        <v>68519.586178226557</v>
      </c>
      <c r="AG67" s="22">
        <f>F67/'Индекс потребительских цен'!AB66</f>
        <v>66382.639864631405</v>
      </c>
      <c r="AH67" s="22">
        <f>G67/'Индекс потребительских цен'!AC66</f>
        <v>56952.060454014303</v>
      </c>
      <c r="AI67" s="22">
        <f>H67/'Индекс потребительских цен'!AD66</f>
        <v>64333.402691639552</v>
      </c>
      <c r="AJ67" s="22">
        <f>I67/'Индекс потребительских цен'!AE66</f>
        <v>68371.562788011186</v>
      </c>
      <c r="AK67" s="22">
        <f>J67/'Индекс потребительских цен'!AF66</f>
        <v>77076.736744096386</v>
      </c>
      <c r="AL67" s="22">
        <f>K67/'Индекс потребительских цен'!AG66</f>
        <v>85422.454125122415</v>
      </c>
      <c r="AM67" s="22">
        <f>L67/'Индекс потребительских цен'!AH66</f>
        <v>86854.540748874817</v>
      </c>
      <c r="AN67" s="22">
        <f>M67/'Индекс потребительских цен'!AI66</f>
        <v>106374.59903809265</v>
      </c>
      <c r="AO67" s="22">
        <f>N67/'Индекс потребительских цен'!AJ66</f>
        <v>152782.62907736431</v>
      </c>
      <c r="AP67" s="217">
        <f t="shared" si="42"/>
        <v>103733.12518035129</v>
      </c>
      <c r="AQ67" s="217">
        <f t="shared" si="43"/>
        <v>77065.599489315297</v>
      </c>
      <c r="AR67" s="217">
        <f t="shared" si="44"/>
        <v>68371.562788011186</v>
      </c>
      <c r="BB67" s="189">
        <f t="shared" si="30"/>
        <v>0.15502152185188001</v>
      </c>
      <c r="BC67" s="189">
        <f t="shared" si="31"/>
        <v>0.23300675499648293</v>
      </c>
      <c r="BD67" s="189">
        <f t="shared" si="32"/>
        <v>-1.4953681436137622E-2</v>
      </c>
      <c r="BE67" s="189">
        <f t="shared" si="33"/>
        <v>-3.6432246133056512E-2</v>
      </c>
      <c r="BF67" s="189">
        <f t="shared" si="34"/>
        <v>8.7815541338722269E-2</v>
      </c>
      <c r="BG67" s="189">
        <f t="shared" si="35"/>
        <v>7.0151448784334214E-2</v>
      </c>
      <c r="BH67" s="189">
        <f t="shared" si="36"/>
        <v>-1.3564185661294026E-2</v>
      </c>
      <c r="BI67" s="189">
        <f t="shared" si="37"/>
        <v>2.3450704539964562E-3</v>
      </c>
      <c r="BJ67" s="189">
        <f t="shared" si="38"/>
        <v>3.6524605849329594E-2</v>
      </c>
      <c r="BK67" s="189">
        <f t="shared" si="39"/>
        <v>0.1038414880547236</v>
      </c>
      <c r="BL67" s="189">
        <f t="shared" si="40"/>
        <v>0.23665244228848681</v>
      </c>
      <c r="BM67" s="189">
        <f t="shared" si="41"/>
        <v>0.27076733132836117</v>
      </c>
      <c r="BN67" s="193"/>
    </row>
    <row r="68" spans="1:66" ht="15.75" thickBot="1">
      <c r="A68" s="62" t="s">
        <v>75</v>
      </c>
      <c r="B68" s="142">
        <f>O68/'Численность населения'!B67*1000000</f>
        <v>56563.908396814149</v>
      </c>
      <c r="C68" s="22">
        <f>P68/'Численность населения'!C67*1000000</f>
        <v>77930.752506674427</v>
      </c>
      <c r="D68" s="22">
        <f>Q68/'Численность населения'!D67*1000000</f>
        <v>97505.181059469411</v>
      </c>
      <c r="E68" s="22">
        <f>R68/'Численность населения'!E67*1000000</f>
        <v>79507.05612065467</v>
      </c>
      <c r="F68" s="22">
        <f>S68/'Численность населения'!F67*1000000</f>
        <v>84611.869502951609</v>
      </c>
      <c r="G68" s="22">
        <f>T68/'Численность населения'!G67*1000000</f>
        <v>62642.812705209144</v>
      </c>
      <c r="H68" s="22">
        <f>U68/'Численность населения'!H67*1000000</f>
        <v>61058.345849143181</v>
      </c>
      <c r="I68" s="22">
        <f>V68/'Численность населения'!I67*1000000</f>
        <v>79662.399606197214</v>
      </c>
      <c r="J68" s="22">
        <f>W68/'Численность населения'!J67*1000000</f>
        <v>92627.762550818268</v>
      </c>
      <c r="K68" s="22">
        <f>X68/'Численность населения'!K67*1000000</f>
        <v>108177.57848206433</v>
      </c>
      <c r="L68" s="22">
        <f>Y68/'Численность населения'!L67*1000000</f>
        <v>103961.0704363767</v>
      </c>
      <c r="M68" s="22">
        <f>Z68/'Численность населения'!M67*1000000</f>
        <v>129835.82239440916</v>
      </c>
      <c r="N68" s="22">
        <f>AA68/'Численность населения'!N67*1000000</f>
        <v>145488.7778692893</v>
      </c>
      <c r="O68" s="194">
        <v>156518.5</v>
      </c>
      <c r="P68" s="22">
        <v>214780.427</v>
      </c>
      <c r="Q68" s="22">
        <v>267811.533</v>
      </c>
      <c r="R68" s="22">
        <v>217711.071</v>
      </c>
      <c r="S68" s="22">
        <v>230950.89</v>
      </c>
      <c r="T68" s="22">
        <v>170470.45</v>
      </c>
      <c r="U68" s="22">
        <v>165665.641</v>
      </c>
      <c r="V68" s="22">
        <v>215236.65100000001</v>
      </c>
      <c r="W68" s="22">
        <v>248665.342</v>
      </c>
      <c r="X68" s="22">
        <v>288407.37400000001</v>
      </c>
      <c r="Y68" s="22">
        <v>275044.60600000003</v>
      </c>
      <c r="Z68" s="22">
        <v>340021.712</v>
      </c>
      <c r="AA68" s="195">
        <v>375379.23300000001</v>
      </c>
      <c r="AB68" s="16" t="s">
        <v>75</v>
      </c>
      <c r="AC68" s="192">
        <f>B68/'Индекс потребительских цен'!X67</f>
        <v>56563.908396814149</v>
      </c>
      <c r="AD68" s="22">
        <f>C68/'Индекс потребительских цен'!Y67</f>
        <v>73195.033818610333</v>
      </c>
      <c r="AE68" s="22">
        <f>D68/'Индекс потребительских цен'!Z67</f>
        <v>85174.811933062403</v>
      </c>
      <c r="AF68" s="22">
        <f>E68/'Индекс потребительских цен'!AA67</f>
        <v>65073.273453834285</v>
      </c>
      <c r="AG68" s="22">
        <f>F68/'Индекс потребительских цен'!AB67</f>
        <v>61881.29247720386</v>
      </c>
      <c r="AH68" s="22">
        <f>G68/'Индекс потребительских цен'!AC67</f>
        <v>41096.267029538227</v>
      </c>
      <c r="AI68" s="22">
        <f>H68/'Индекс потребительских цен'!AD67</f>
        <v>38320.856659668643</v>
      </c>
      <c r="AJ68" s="22">
        <f>I68/'Индекс потребительских цен'!AE67</f>
        <v>48987.806620579729</v>
      </c>
      <c r="AK68" s="22">
        <f>J68/'Индекс потребительских цен'!AF67</f>
        <v>54450.58903241127</v>
      </c>
      <c r="AL68" s="22">
        <f>K68/'Индекс потребительских цен'!AG67</f>
        <v>61210.357772130155</v>
      </c>
      <c r="AM68" s="22">
        <f>L68/'Индекс потребительских цен'!AH67</f>
        <v>56248.347415303309</v>
      </c>
      <c r="AN68" s="22">
        <f>M68/'Индекс потребительских цен'!AI67</f>
        <v>64353.182752379966</v>
      </c>
      <c r="AO68" s="22">
        <f>N68/'Индекс потребительских цен'!AJ67</f>
        <v>64053.630353106077</v>
      </c>
      <c r="AP68" s="217">
        <f t="shared" si="42"/>
        <v>46853.95527339376</v>
      </c>
      <c r="AQ68" s="217">
        <f t="shared" si="43"/>
        <v>59277.642901126339</v>
      </c>
      <c r="AR68" s="217">
        <f t="shared" si="44"/>
        <v>61210.357772130155</v>
      </c>
      <c r="BB68" s="189">
        <f t="shared" si="30"/>
        <v>0.22298326876063057</v>
      </c>
      <c r="BC68" s="189">
        <f t="shared" si="31"/>
        <v>0.22208572139167937</v>
      </c>
      <c r="BD68" s="189">
        <f t="shared" si="32"/>
        <v>0.12761780670426615</v>
      </c>
      <c r="BE68" s="189">
        <f t="shared" si="33"/>
        <v>7.3347502635612738E-2</v>
      </c>
      <c r="BF68" s="189">
        <f t="shared" si="34"/>
        <v>-3.782470945076355E-2</v>
      </c>
      <c r="BG68" s="189">
        <f t="shared" si="35"/>
        <v>0.20472505162537025</v>
      </c>
      <c r="BH68" s="189">
        <f t="shared" si="36"/>
        <v>9.0932645647455734E-2</v>
      </c>
      <c r="BI68" s="189">
        <f t="shared" si="37"/>
        <v>0.18334944033873857</v>
      </c>
      <c r="BJ68" s="189">
        <f t="shared" si="38"/>
        <v>0.15349577588645391</v>
      </c>
      <c r="BK68" s="189">
        <f t="shared" si="39"/>
        <v>6.8518082368565159E-2</v>
      </c>
      <c r="BL68" s="189">
        <f t="shared" si="40"/>
        <v>0.3333790608324847</v>
      </c>
      <c r="BM68" s="189">
        <f t="shared" si="41"/>
        <v>0.64668337950182697</v>
      </c>
      <c r="BN68" s="193"/>
    </row>
    <row r="69" spans="1:66" ht="15.75" thickBot="1">
      <c r="A69" s="62" t="s">
        <v>76</v>
      </c>
      <c r="B69" s="142">
        <f>O69/'Численность населения'!B68*1000000</f>
        <v>43173.21620748123</v>
      </c>
      <c r="C69" s="22">
        <f>P69/'Численность населения'!C68*1000000</f>
        <v>52340.138321432954</v>
      </c>
      <c r="D69" s="22">
        <f>Q69/'Численность населения'!D68*1000000</f>
        <v>60103.914110388527</v>
      </c>
      <c r="E69" s="22">
        <f>R69/'Численность населения'!E68*1000000</f>
        <v>67638.37757203386</v>
      </c>
      <c r="F69" s="22">
        <f>S69/'Численность населения'!F68*1000000</f>
        <v>70526.030687134495</v>
      </c>
      <c r="G69" s="22">
        <f>T69/'Численность населения'!G68*1000000</f>
        <v>59697.911693795926</v>
      </c>
      <c r="H69" s="22">
        <f>U69/'Численность населения'!H68*1000000</f>
        <v>58846.860365744513</v>
      </c>
      <c r="I69" s="22">
        <f>V69/'Численность населения'!I68*1000000</f>
        <v>63073.252587276365</v>
      </c>
      <c r="J69" s="22">
        <f>W69/'Численность населения'!J68*1000000</f>
        <v>70621.790351959571</v>
      </c>
      <c r="K69" s="22">
        <f>X69/'Численность населения'!K68*1000000</f>
        <v>88501.102555747479</v>
      </c>
      <c r="L69" s="22">
        <f>Y69/'Численность населения'!L68*1000000</f>
        <v>95166.770236278404</v>
      </c>
      <c r="M69" s="22">
        <f>Z69/'Численность населения'!M68*1000000</f>
        <v>118971.23386310916</v>
      </c>
      <c r="N69" s="22">
        <f>AA69/'Численность населения'!N68*1000000</f>
        <v>122805.3875006751</v>
      </c>
      <c r="O69" s="194">
        <v>115014.7</v>
      </c>
      <c r="P69" s="22">
        <v>140096.96400000001</v>
      </c>
      <c r="Q69" s="22">
        <v>162170.03700000001</v>
      </c>
      <c r="R69" s="22">
        <v>183997.89600000001</v>
      </c>
      <c r="S69" s="22">
        <v>193170.65700000001</v>
      </c>
      <c r="T69" s="22">
        <v>164439.62899999999</v>
      </c>
      <c r="U69" s="22">
        <v>163058.53</v>
      </c>
      <c r="V69" s="22">
        <v>175608.67600000001</v>
      </c>
      <c r="W69" s="22">
        <v>197113.609</v>
      </c>
      <c r="X69" s="22">
        <v>247429.34700000001</v>
      </c>
      <c r="Y69" s="22">
        <v>265705.908</v>
      </c>
      <c r="Z69" s="22">
        <v>331104.55800000002</v>
      </c>
      <c r="AA69" s="195">
        <v>343349.00400000002</v>
      </c>
      <c r="AB69" s="16" t="s">
        <v>76</v>
      </c>
      <c r="AC69" s="192">
        <f>B69/'Индекс потребительских цен'!X68</f>
        <v>43173.21620748123</v>
      </c>
      <c r="AD69" s="22">
        <f>C69/'Индекс потребительских цен'!Y68</f>
        <v>49279.859072999672</v>
      </c>
      <c r="AE69" s="22">
        <f>D69/'Индекс потребительских цен'!Z68</f>
        <v>53710.795469231387</v>
      </c>
      <c r="AF69" s="22">
        <f>E69/'Индекс потребительских цен'!AA68</f>
        <v>57157.290721923717</v>
      </c>
      <c r="AG69" s="22">
        <f>F69/'Индекс потребительских цен'!AB68</f>
        <v>54066.478976914732</v>
      </c>
      <c r="AH69" s="22">
        <f>G69/'Индекс потребительских цен'!AC68</f>
        <v>41089.473023999977</v>
      </c>
      <c r="AI69" s="22">
        <f>H69/'Индекс потребительских цен'!AD68</f>
        <v>38789.21944331078</v>
      </c>
      <c r="AJ69" s="22">
        <f>I69/'Индекс потребительских цен'!AE68</f>
        <v>40948.555346522975</v>
      </c>
      <c r="AK69" s="22">
        <f>J69/'Индекс потребительских цен'!AF68</f>
        <v>44285.939907195854</v>
      </c>
      <c r="AL69" s="22">
        <f>K69/'Индекс потребительских цен'!AG68</f>
        <v>53918.009582011517</v>
      </c>
      <c r="AM69" s="22">
        <f>L69/'Индекс потребительских цен'!AH68</f>
        <v>55546.053527164448</v>
      </c>
      <c r="AN69" s="22">
        <f>M69/'Индекс потребительских цен'!AI68</f>
        <v>63583.940121567677</v>
      </c>
      <c r="AO69" s="22">
        <f>N69/'Индекс потребительских цен'!AJ68</f>
        <v>59450.268055588771</v>
      </c>
      <c r="AP69" s="217">
        <f t="shared" si="42"/>
        <v>24794.720678256897</v>
      </c>
      <c r="AQ69" s="217">
        <f t="shared" si="43"/>
        <v>50384.546111993295</v>
      </c>
      <c r="AR69" s="217">
        <f t="shared" si="44"/>
        <v>53710.795469231387</v>
      </c>
      <c r="BB69" s="189">
        <f t="shared" si="30"/>
        <v>0.37774695411718984</v>
      </c>
      <c r="BC69" s="189">
        <f t="shared" si="31"/>
        <v>0.25117720441771074</v>
      </c>
      <c r="BD69" s="189">
        <f t="shared" si="32"/>
        <v>-0.18458634447165945</v>
      </c>
      <c r="BE69" s="189">
        <f t="shared" si="33"/>
        <v>6.4205790421295594E-2</v>
      </c>
      <c r="BF69" s="189">
        <f t="shared" si="34"/>
        <v>-0.25964509384792744</v>
      </c>
      <c r="BG69" s="189">
        <f t="shared" si="35"/>
        <v>-2.529367356990031E-2</v>
      </c>
      <c r="BH69" s="189">
        <f t="shared" si="36"/>
        <v>0.30469305216716913</v>
      </c>
      <c r="BI69" s="189">
        <f t="shared" si="37"/>
        <v>0.16275385889345517</v>
      </c>
      <c r="BJ69" s="189">
        <f t="shared" si="38"/>
        <v>0.16787424745054147</v>
      </c>
      <c r="BK69" s="189">
        <f t="shared" si="39"/>
        <v>-3.8977652345829839E-2</v>
      </c>
      <c r="BL69" s="189">
        <f t="shared" si="40"/>
        <v>0.24888885665973959</v>
      </c>
      <c r="BM69" s="189">
        <f t="shared" si="41"/>
        <v>0.12055960509365682</v>
      </c>
      <c r="BN69" s="193"/>
    </row>
    <row r="70" spans="1:66" ht="15.75" thickBot="1">
      <c r="A70" s="62" t="s">
        <v>77</v>
      </c>
      <c r="B70" s="142">
        <f>O70/'Численность населения'!B69*1000000</f>
        <v>36962.627861223104</v>
      </c>
      <c r="C70" s="22">
        <f>P70/'Численность населения'!C69*1000000</f>
        <v>44940.00020246092</v>
      </c>
      <c r="D70" s="22">
        <f>Q70/'Численность населения'!D69*1000000</f>
        <v>55057.617952169821</v>
      </c>
      <c r="E70" s="22">
        <f>R70/'Численность населения'!E69*1000000</f>
        <v>53516.489439848432</v>
      </c>
      <c r="F70" s="22">
        <f>S70/'Численность населения'!F69*1000000</f>
        <v>48258.619686249549</v>
      </c>
      <c r="G70" s="22">
        <f>T70/'Численность населения'!G69*1000000</f>
        <v>47626.305903380839</v>
      </c>
      <c r="H70" s="22">
        <f>U70/'Численность населения'!H69*1000000</f>
        <v>47304.377360706305</v>
      </c>
      <c r="I70" s="22">
        <f>V70/'Численность населения'!I69*1000000</f>
        <v>50172.71567782863</v>
      </c>
      <c r="J70" s="22">
        <f>W70/'Численность населения'!J69*1000000</f>
        <v>62180.582612798178</v>
      </c>
      <c r="K70" s="22">
        <f>X70/'Численность населения'!K69*1000000</f>
        <v>89006.916292503476</v>
      </c>
      <c r="L70" s="22">
        <f>Y70/'Численность населения'!L69*1000000</f>
        <v>104664.28411054892</v>
      </c>
      <c r="M70" s="22">
        <f>Z70/'Численность населения'!M69*1000000</f>
        <v>101222.38175693536</v>
      </c>
      <c r="N70" s="22">
        <f>AA70/'Численность населения'!N69*1000000</f>
        <v>105565.67736218772</v>
      </c>
      <c r="O70" s="194">
        <v>73196.057000000001</v>
      </c>
      <c r="P70" s="22">
        <v>88787.509000000005</v>
      </c>
      <c r="Q70" s="22">
        <v>108705.871</v>
      </c>
      <c r="R70" s="22">
        <v>105637.804</v>
      </c>
      <c r="S70" s="22">
        <v>95360.432000000001</v>
      </c>
      <c r="T70" s="22">
        <v>94220.263999999996</v>
      </c>
      <c r="U70" s="22">
        <v>93453.297999999995</v>
      </c>
      <c r="V70" s="22">
        <v>98658.725000000006</v>
      </c>
      <c r="W70" s="22">
        <v>121385.016</v>
      </c>
      <c r="X70" s="22">
        <v>172266.65599999999</v>
      </c>
      <c r="Y70" s="22">
        <v>200449.897</v>
      </c>
      <c r="Z70" s="22">
        <v>191473.47200000001</v>
      </c>
      <c r="AA70" s="195">
        <v>194430.75899999999</v>
      </c>
      <c r="AB70" s="16" t="s">
        <v>77</v>
      </c>
      <c r="AC70" s="192">
        <f>B70/'Индекс потребительских цен'!X69</f>
        <v>36962.627861223104</v>
      </c>
      <c r="AD70" s="22">
        <f>C70/'Индекс потребительских цен'!Y69</f>
        <v>42804.076771560067</v>
      </c>
      <c r="AE70" s="22">
        <f>D70/'Индекс потребительских цен'!Z69</f>
        <v>49065.139394664533</v>
      </c>
      <c r="AF70" s="22">
        <f>E70/'Индекс потребительских цен'!AA69</f>
        <v>44937.10309743468</v>
      </c>
      <c r="AG70" s="22">
        <f>F70/'Индекс потребительских цен'!AB69</f>
        <v>36372.083259434527</v>
      </c>
      <c r="AH70" s="22">
        <f>G70/'Индекс потребительских цен'!AC69</f>
        <v>32370.37975060401</v>
      </c>
      <c r="AI70" s="22">
        <f>H70/'Индекс потребительских цен'!AD69</f>
        <v>30772.945223214418</v>
      </c>
      <c r="AJ70" s="22">
        <f>I70/'Индекс потребительских цен'!AE69</f>
        <v>32185.077491344829</v>
      </c>
      <c r="AK70" s="22">
        <f>J70/'Индекс потребительских цен'!AF69</f>
        <v>38394.409379143028</v>
      </c>
      <c r="AL70" s="22">
        <f>K70/'Индекс потребительских цен'!AG69</f>
        <v>53074.615418175214</v>
      </c>
      <c r="AM70" s="22">
        <f>L70/'Индекс потребительских цен'!AH69</f>
        <v>59518.469505518653</v>
      </c>
      <c r="AN70" s="22">
        <f>M70/'Индекс потребительских цен'!AI69</f>
        <v>52624.972351279648</v>
      </c>
      <c r="AO70" s="22">
        <f>N70/'Индекс потребительских цен'!AJ69</f>
        <v>49470.91076032773</v>
      </c>
      <c r="AP70" s="217">
        <f t="shared" si="42"/>
        <v>28745.524282304235</v>
      </c>
      <c r="AQ70" s="217">
        <f t="shared" si="43"/>
        <v>42965.600789532647</v>
      </c>
      <c r="AR70" s="217">
        <f t="shared" si="44"/>
        <v>42804.076771560067</v>
      </c>
      <c r="BB70" s="189">
        <f t="shared" si="30"/>
        <v>0.21232891406323451</v>
      </c>
      <c r="BC70" s="189">
        <f t="shared" si="31"/>
        <v>0.1483331156153318</v>
      </c>
      <c r="BD70" s="189">
        <f t="shared" si="32"/>
        <v>0.12535728451573602</v>
      </c>
      <c r="BE70" s="189">
        <f t="shared" si="33"/>
        <v>4.2692524846938085E-2</v>
      </c>
      <c r="BF70" s="189">
        <f t="shared" si="34"/>
        <v>-0.15353365116171014</v>
      </c>
      <c r="BG70" s="189">
        <f t="shared" si="35"/>
        <v>-1.4255964805212074E-2</v>
      </c>
      <c r="BH70" s="189">
        <f t="shared" si="36"/>
        <v>7.1820181998903942E-2</v>
      </c>
      <c r="BI70" s="189">
        <f t="shared" si="37"/>
        <v>0.11967890436977324</v>
      </c>
      <c r="BJ70" s="189">
        <f t="shared" si="38"/>
        <v>0.25316990853222965</v>
      </c>
      <c r="BK70" s="189">
        <f t="shared" si="39"/>
        <v>7.5317340553267886E-2</v>
      </c>
      <c r="BL70" s="189">
        <f t="shared" si="40"/>
        <v>0.25013419671309056</v>
      </c>
      <c r="BM70" s="189">
        <f t="shared" si="41"/>
        <v>3.2227568909452664E-2</v>
      </c>
      <c r="BN70" s="193"/>
    </row>
    <row r="71" spans="1:66" ht="15.75" thickBot="1">
      <c r="A71" s="62" t="s">
        <v>78</v>
      </c>
      <c r="B71" s="142">
        <f>O71/'Численность населения'!B70*1000000</f>
        <v>74299.829948908082</v>
      </c>
      <c r="C71" s="22">
        <f>P71/'Численность населения'!C70*1000000</f>
        <v>95805.717742035034</v>
      </c>
      <c r="D71" s="22">
        <f>Q71/'Численность населения'!D70*1000000</f>
        <v>102077.98891043047</v>
      </c>
      <c r="E71" s="22">
        <f>R71/'Численность населения'!E70*1000000</f>
        <v>96264.753037658811</v>
      </c>
      <c r="F71" s="22">
        <f>S71/'Численность населения'!F70*1000000</f>
        <v>101984.09012487295</v>
      </c>
      <c r="G71" s="22">
        <f>T71/'Численность населения'!G70*1000000</f>
        <v>97575.181664695687</v>
      </c>
      <c r="H71" s="22">
        <f>U71/'Численность населения'!H70*1000000</f>
        <v>96848.12205309578</v>
      </c>
      <c r="I71" s="22">
        <f>V71/'Численность населения'!I70*1000000</f>
        <v>91291.593152139147</v>
      </c>
      <c r="J71" s="22">
        <f>W71/'Численность населения'!J70*1000000</f>
        <v>89272.220629561692</v>
      </c>
      <c r="K71" s="22">
        <f>X71/'Численность населения'!K70*1000000</f>
        <v>94325.517107075124</v>
      </c>
      <c r="L71" s="22">
        <f>Y71/'Численность населения'!L70*1000000</f>
        <v>94342.022359425537</v>
      </c>
      <c r="M71" s="22">
        <f>Z71/'Численность населения'!M70*1000000</f>
        <v>100777.9469401611</v>
      </c>
      <c r="N71" s="22">
        <f>AA71/'Численность населения'!N70*1000000</f>
        <v>116844.57867102446</v>
      </c>
      <c r="O71" s="194">
        <v>77598.148000000001</v>
      </c>
      <c r="P71" s="22">
        <v>100897.121</v>
      </c>
      <c r="Q71" s="22">
        <v>108304.44</v>
      </c>
      <c r="R71" s="22">
        <v>102732.493</v>
      </c>
      <c r="S71" s="22">
        <v>109356.52</v>
      </c>
      <c r="T71" s="22">
        <v>104952.64599999999</v>
      </c>
      <c r="U71" s="22">
        <v>104385.424</v>
      </c>
      <c r="V71" s="22">
        <v>98465.743000000002</v>
      </c>
      <c r="W71" s="22">
        <v>96223.044999999998</v>
      </c>
      <c r="X71" s="22">
        <v>101716.393</v>
      </c>
      <c r="Y71" s="22">
        <v>101399.183</v>
      </c>
      <c r="Z71" s="22">
        <v>107763.97500000001</v>
      </c>
      <c r="AA71" s="195">
        <v>123553.327</v>
      </c>
      <c r="AB71" s="16" t="s">
        <v>78</v>
      </c>
      <c r="AC71" s="192">
        <f>B71/'Индекс потребительских цен'!X70</f>
        <v>74299.829948908082</v>
      </c>
      <c r="AD71" s="22">
        <f>C71/'Индекс потребительских цен'!Y70</f>
        <v>90289.056396225656</v>
      </c>
      <c r="AE71" s="22">
        <f>D71/'Индекс потребительских цен'!Z70</f>
        <v>89596.869874519412</v>
      </c>
      <c r="AF71" s="22">
        <f>E71/'Индекс потребительских цен'!AA70</f>
        <v>79263.058930220068</v>
      </c>
      <c r="AG71" s="22">
        <f>F71/'Индекс потребительских цен'!AB70</f>
        <v>75855.719558236582</v>
      </c>
      <c r="AH71" s="22">
        <f>G71/'Индекс потребительских цен'!AC70</f>
        <v>64552.499745130663</v>
      </c>
      <c r="AI71" s="22">
        <f>H71/'Индекс потребительских цен'!AD70</f>
        <v>60863.970030911536</v>
      </c>
      <c r="AJ71" s="22">
        <f>I71/'Индекс потребительских цен'!AE70</f>
        <v>55798.466027496936</v>
      </c>
      <c r="AK71" s="22">
        <f>J71/'Индекс потребительских цен'!AF70</f>
        <v>52219.544876935637</v>
      </c>
      <c r="AL71" s="22">
        <f>K71/'Индекс потребительских цен'!AG70</f>
        <v>53135.070332524454</v>
      </c>
      <c r="AM71" s="22">
        <f>L71/'Индекс потребительских цен'!AH70</f>
        <v>50963.145382423914</v>
      </c>
      <c r="AN71" s="22">
        <f>M71/'Индекс потребительских цен'!AI70</f>
        <v>50655.814202537214</v>
      </c>
      <c r="AO71" s="22">
        <f>N71/'Индекс потребительских цен'!AJ70</f>
        <v>52094.794603943556</v>
      </c>
      <c r="AP71" s="217">
        <f t="shared" si="42"/>
        <v>39633.242193688442</v>
      </c>
      <c r="AQ71" s="217">
        <f t="shared" si="43"/>
        <v>65352.910762308748</v>
      </c>
      <c r="AR71" s="217">
        <f t="shared" si="44"/>
        <v>60863.970030911536</v>
      </c>
      <c r="BB71" s="189">
        <f t="shared" si="30"/>
        <v>0.2158226512246102</v>
      </c>
      <c r="BC71" s="189">
        <f t="shared" si="31"/>
        <v>0.22513613048793135</v>
      </c>
      <c r="BD71" s="189">
        <f t="shared" si="32"/>
        <v>-2.7991194854456114E-2</v>
      </c>
      <c r="BE71" s="189">
        <f t="shared" si="33"/>
        <v>-9.8247658032738383E-2</v>
      </c>
      <c r="BF71" s="189">
        <f t="shared" si="34"/>
        <v>-1.3102608134664018E-2</v>
      </c>
      <c r="BG71" s="189">
        <f t="shared" si="35"/>
        <v>-6.7594690910445232E-3</v>
      </c>
      <c r="BH71" s="189">
        <f t="shared" si="36"/>
        <v>6.0635790536901268E-2</v>
      </c>
      <c r="BI71" s="189">
        <f t="shared" si="37"/>
        <v>0.23933061570904446</v>
      </c>
      <c r="BJ71" s="189">
        <f t="shared" si="38"/>
        <v>0.43142621944786708</v>
      </c>
      <c r="BK71" s="189">
        <f t="shared" si="39"/>
        <v>0.17591181079221552</v>
      </c>
      <c r="BL71" s="189">
        <f t="shared" si="40"/>
        <v>-3.2885165965289009E-2</v>
      </c>
      <c r="BM71" s="189">
        <f t="shared" si="41"/>
        <v>4.2908450975614132E-2</v>
      </c>
      <c r="BN71" s="193"/>
    </row>
    <row r="72" spans="1:66" ht="15.75" thickBot="1">
      <c r="A72" s="62" t="s">
        <v>80</v>
      </c>
      <c r="B72" s="142">
        <f>O72/'Численность населения'!B71*1000000</f>
        <v>34584.207674143552</v>
      </c>
      <c r="C72" s="22">
        <f>P72/'Численность населения'!C71*1000000</f>
        <v>41939.987482809447</v>
      </c>
      <c r="D72" s="22">
        <f>Q72/'Численность населения'!D71*1000000</f>
        <v>42388.315150267597</v>
      </c>
      <c r="E72" s="22">
        <f>R72/'Численность населения'!E71*1000000</f>
        <v>43158.496559025931</v>
      </c>
      <c r="F72" s="22">
        <f>S72/'Численность населения'!F71*1000000</f>
        <v>37636.342589509899</v>
      </c>
      <c r="G72" s="22">
        <f>T72/'Численность населения'!G71*1000000</f>
        <v>36944.882082520307</v>
      </c>
      <c r="H72" s="22">
        <f>U72/'Численность населения'!H71*1000000</f>
        <v>34016.371900582686</v>
      </c>
      <c r="I72" s="22">
        <f>V72/'Численность населения'!I71*1000000</f>
        <v>42886.160219928024</v>
      </c>
      <c r="J72" s="22">
        <f>W72/'Численность населения'!J71*1000000</f>
        <v>49321.462438420516</v>
      </c>
      <c r="K72" s="22">
        <f>X72/'Численность населения'!K71*1000000</f>
        <v>73969.471990769904</v>
      </c>
      <c r="L72" s="22">
        <f>Y72/'Численность населения'!L71*1000000</f>
        <v>66103.812280418759</v>
      </c>
      <c r="M72" s="22">
        <f>Z72/'Численность населения'!M71*1000000</f>
        <v>74025.617131202438</v>
      </c>
      <c r="N72" s="22">
        <f>AA72/'Численность населения'!N71*1000000</f>
        <v>112738.78533917724</v>
      </c>
      <c r="O72" s="194">
        <v>33568.677000000003</v>
      </c>
      <c r="P72" s="22">
        <v>40743.188000000002</v>
      </c>
      <c r="Q72" s="22">
        <v>41184.487000000001</v>
      </c>
      <c r="R72" s="22">
        <v>41986.095999999998</v>
      </c>
      <c r="S72" s="22">
        <v>36739.732000000004</v>
      </c>
      <c r="T72" s="22">
        <v>36220.356</v>
      </c>
      <c r="U72" s="22">
        <v>33445.203000000001</v>
      </c>
      <c r="V72" s="22">
        <v>42213.790999999997</v>
      </c>
      <c r="W72" s="22">
        <v>48526.942999999999</v>
      </c>
      <c r="X72" s="22">
        <v>72830.638000000006</v>
      </c>
      <c r="Y72" s="22">
        <v>65157.404000000002</v>
      </c>
      <c r="Z72" s="22">
        <v>72843.354000000007</v>
      </c>
      <c r="AA72" s="195">
        <v>110065.636</v>
      </c>
      <c r="AB72" s="16" t="s">
        <v>80</v>
      </c>
      <c r="AC72" s="192">
        <f>B72/'Индекс потребительских цен'!X71</f>
        <v>34584.207674143552</v>
      </c>
      <c r="AD72" s="22">
        <f>C72/'Индекс потребительских цен'!Y71</f>
        <v>39024.832495402858</v>
      </c>
      <c r="AE72" s="22">
        <f>D72/'Индекс потребительских цен'!Z71</f>
        <v>36916.883102434927</v>
      </c>
      <c r="AF72" s="22">
        <f>E72/'Индекс потребительских цен'!AA71</f>
        <v>34971.762591932718</v>
      </c>
      <c r="AG72" s="22">
        <f>F72/'Индекс потребительских цен'!AB71</f>
        <v>27268.513813994654</v>
      </c>
      <c r="AH72" s="22">
        <f>G72/'Индекс потребительских цен'!AC71</f>
        <v>24180.246256268791</v>
      </c>
      <c r="AI72" s="22">
        <f>H72/'Индекс потребительских цен'!AD71</f>
        <v>21360.021621678014</v>
      </c>
      <c r="AJ72" s="22">
        <f>I72/'Индекс потребительских цен'!AE71</f>
        <v>26386.105631689017</v>
      </c>
      <c r="AK72" s="22">
        <f>J72/'Индекс потребительских цен'!AF71</f>
        <v>28903.214284225389</v>
      </c>
      <c r="AL72" s="22">
        <f>K72/'Индекс потребительских цен'!AG71</f>
        <v>41628.124760963168</v>
      </c>
      <c r="AM72" s="22">
        <f>L72/'Индекс потребительских цен'!AH71</f>
        <v>35102.408837004717</v>
      </c>
      <c r="AN72" s="22">
        <f>M72/'Индекс потребительских цен'!AI71</f>
        <v>35924.91422747531</v>
      </c>
      <c r="AO72" s="22">
        <f>N72/'Индекс потребительских цен'!AJ71</f>
        <v>48594.513152617044</v>
      </c>
      <c r="AP72" s="217">
        <f t="shared" si="42"/>
        <v>27234.491530939031</v>
      </c>
      <c r="AQ72" s="217">
        <f t="shared" si="43"/>
        <v>33449.672957679242</v>
      </c>
      <c r="AR72" s="217">
        <f t="shared" si="44"/>
        <v>34971.762591932718</v>
      </c>
      <c r="BB72" s="189">
        <f t="shared" si="30"/>
        <v>0.28944733531577893</v>
      </c>
      <c r="BC72" s="189">
        <f t="shared" si="31"/>
        <v>6.5468651727906835E-2</v>
      </c>
      <c r="BD72" s="189">
        <f t="shared" si="32"/>
        <v>-5.694896553920703E-2</v>
      </c>
      <c r="BE72" s="189">
        <f t="shared" si="33"/>
        <v>5.9412577363354702E-2</v>
      </c>
      <c r="BF72" s="189">
        <f t="shared" si="34"/>
        <v>-4.3231335934642678E-2</v>
      </c>
      <c r="BG72" s="189">
        <f t="shared" si="35"/>
        <v>-7.4512760232243735E-3</v>
      </c>
      <c r="BH72" s="189">
        <f t="shared" si="36"/>
        <v>-5.7373635989661609E-2</v>
      </c>
      <c r="BI72" s="189">
        <f t="shared" si="37"/>
        <v>-2.2120027188178515E-2</v>
      </c>
      <c r="BJ72" s="189">
        <f t="shared" si="38"/>
        <v>5.6605475274131178E-2</v>
      </c>
      <c r="BK72" s="189">
        <f t="shared" si="39"/>
        <v>1.7498183796527123E-4</v>
      </c>
      <c r="BL72" s="189">
        <f t="shared" si="40"/>
        <v>6.8219065266757584E-2</v>
      </c>
      <c r="BM72" s="189">
        <f t="shared" si="41"/>
        <v>0.15942606709782692</v>
      </c>
      <c r="BN72" s="193"/>
    </row>
    <row r="73" spans="1:66" ht="15.75" thickBot="1">
      <c r="A73" s="62" t="s">
        <v>81</v>
      </c>
      <c r="B73" s="142">
        <f>O73/'Численность населения'!B72*1000000</f>
        <v>117819.77113737898</v>
      </c>
      <c r="C73" s="22">
        <f>P73/'Численность населения'!C72*1000000</f>
        <v>172663.62494615855</v>
      </c>
      <c r="D73" s="22">
        <f>Q73/'Численность населения'!D72*1000000</f>
        <v>187012.58837746357</v>
      </c>
      <c r="E73" s="22">
        <f>R73/'Численность населения'!E72*1000000</f>
        <v>177484.17809265922</v>
      </c>
      <c r="F73" s="22">
        <f>S73/'Численность населения'!F72*1000000</f>
        <v>166380.65824347184</v>
      </c>
      <c r="G73" s="22">
        <f>T73/'Численность населения'!G72*1000000</f>
        <v>182479.35692953851</v>
      </c>
      <c r="H73" s="22">
        <f>U73/'Численность населения'!H72*1000000</f>
        <v>254927.42262242851</v>
      </c>
      <c r="I73" s="22">
        <f>V73/'Численность населения'!I72*1000000</f>
        <v>359505.6957283896</v>
      </c>
      <c r="J73" s="22">
        <f>W73/'Численность населения'!J72*1000000</f>
        <v>377420.00437671144</v>
      </c>
      <c r="K73" s="22">
        <f>X73/'Численность населения'!K72*1000000</f>
        <v>396092.12866340089</v>
      </c>
      <c r="L73" s="22">
        <f>Y73/'Численность населения'!L72*1000000</f>
        <v>245209.61071066221</v>
      </c>
      <c r="M73" s="22">
        <f>Z73/'Численность населения'!M72*1000000</f>
        <v>395618.79718753695</v>
      </c>
      <c r="N73" s="22">
        <f>AA73/'Численность населения'!N72*1000000</f>
        <v>647957.98481243337</v>
      </c>
      <c r="O73" s="194">
        <v>130492.93700000001</v>
      </c>
      <c r="P73" s="22">
        <v>190409.12899999999</v>
      </c>
      <c r="Q73" s="22">
        <v>205205.54699999999</v>
      </c>
      <c r="R73" s="22">
        <v>193947.07800000001</v>
      </c>
      <c r="S73" s="22">
        <v>181171.56599999999</v>
      </c>
      <c r="T73" s="22">
        <v>198032.255</v>
      </c>
      <c r="U73" s="22">
        <v>275576.03399999999</v>
      </c>
      <c r="V73" s="22">
        <v>386790.02100000001</v>
      </c>
      <c r="W73" s="22">
        <v>403573.701</v>
      </c>
      <c r="X73" s="22">
        <v>420943.74099999998</v>
      </c>
      <c r="Y73" s="22">
        <v>259086.51300000001</v>
      </c>
      <c r="Z73" s="22">
        <v>414796.81400000001</v>
      </c>
      <c r="AA73" s="195">
        <v>645672.63699999999</v>
      </c>
      <c r="AB73" s="16" t="s">
        <v>81</v>
      </c>
      <c r="AC73" s="192">
        <f>B73/'Индекс потребительских цен'!X72</f>
        <v>117819.77113737898</v>
      </c>
      <c r="AD73" s="22">
        <f>C73/'Индекс потребительских цен'!Y72</f>
        <v>161382.95630073705</v>
      </c>
      <c r="AE73" s="22">
        <f>D73/'Индекс потребительских цен'!Z72</f>
        <v>165854.87798595385</v>
      </c>
      <c r="AF73" s="22">
        <f>E73/'Индекс потребительских цен'!AA72</f>
        <v>148522.80288560432</v>
      </c>
      <c r="AG73" s="22">
        <f>F73/'Индекс потребительских цен'!AB72</f>
        <v>126252.37990990453</v>
      </c>
      <c r="AH73" s="22">
        <f>G73/'Индекс потребительских цен'!AC72</f>
        <v>125299.3731295692</v>
      </c>
      <c r="AI73" s="22">
        <f>H73/'Индекс потребительских цен'!AD72</f>
        <v>165168.71744242092</v>
      </c>
      <c r="AJ73" s="22">
        <f>I73/'Индекс потребительских цен'!AE72</f>
        <v>223023.25680151771</v>
      </c>
      <c r="AK73" s="22">
        <f>J73/'Индекс потребительских цен'!AF72</f>
        <v>227914.52587667038</v>
      </c>
      <c r="AL73" s="22">
        <f>K73/'Индекс потребительских цен'!AG72</f>
        <v>229659.29520504447</v>
      </c>
      <c r="AM73" s="22">
        <f>L73/'Индекс потребительских цен'!AH72</f>
        <v>136773.13762508272</v>
      </c>
      <c r="AN73" s="22">
        <f>M73/'Индекс потребительских цен'!AI72</f>
        <v>207824.87083783385</v>
      </c>
      <c r="AO73" s="22">
        <f>N73/'Индекс потребительских цен'!AJ72</f>
        <v>303074.23656708765</v>
      </c>
      <c r="AP73" s="217">
        <f t="shared" si="42"/>
        <v>185254.46542970865</v>
      </c>
      <c r="AQ73" s="217">
        <f t="shared" si="43"/>
        <v>179890.01551575429</v>
      </c>
      <c r="AR73" s="217">
        <f t="shared" si="44"/>
        <v>165168.71744242092</v>
      </c>
      <c r="BB73" s="189">
        <f t="shared" si="30"/>
        <v>0.2126918701730256</v>
      </c>
      <c r="BC73" s="189">
        <f t="shared" si="31"/>
        <v>1.0689742519401468E-2</v>
      </c>
      <c r="BD73" s="189">
        <f t="shared" si="32"/>
        <v>1.8169663173165151E-2</v>
      </c>
      <c r="BE73" s="189">
        <f t="shared" si="33"/>
        <v>-0.12795056384699666</v>
      </c>
      <c r="BF73" s="189">
        <f t="shared" si="34"/>
        <v>-1.8372149348601097E-2</v>
      </c>
      <c r="BG73" s="189">
        <f t="shared" si="35"/>
        <v>-7.9267005789773082E-2</v>
      </c>
      <c r="BH73" s="189">
        <f t="shared" si="36"/>
        <v>0.26075056873403368</v>
      </c>
      <c r="BI73" s="189">
        <f t="shared" si="37"/>
        <v>0.15005545344911031</v>
      </c>
      <c r="BJ73" s="189">
        <f t="shared" si="38"/>
        <v>0.49974206630882545</v>
      </c>
      <c r="BK73" s="189">
        <f t="shared" si="39"/>
        <v>-0.10633656694659988</v>
      </c>
      <c r="BL73" s="189">
        <f t="shared" si="40"/>
        <v>0.11983885009806428</v>
      </c>
      <c r="BM73" s="189">
        <f t="shared" si="41"/>
        <v>0.52296988135012601</v>
      </c>
      <c r="BN73" s="193"/>
    </row>
    <row r="74" spans="1:66" ht="15.75" thickBot="1">
      <c r="A74" s="62" t="s">
        <v>82</v>
      </c>
      <c r="B74" s="142">
        <f>O74/'Численность населения'!B73*1000000</f>
        <v>46775.496531868514</v>
      </c>
      <c r="C74" s="22">
        <f>P74/'Численность населения'!C73*1000000</f>
        <v>53974.177086631207</v>
      </c>
      <c r="D74" s="22">
        <f>Q74/'Численность населения'!D73*1000000</f>
        <v>70727.768023622033</v>
      </c>
      <c r="E74" s="22">
        <f>R74/'Численность населения'!E73*1000000</f>
        <v>60156.569897088535</v>
      </c>
      <c r="F74" s="22">
        <f>S74/'Численность населения'!F73*1000000</f>
        <v>72715.4017004778</v>
      </c>
      <c r="G74" s="22">
        <f>T74/'Численность населения'!G73*1000000</f>
        <v>79601.90380583769</v>
      </c>
      <c r="H74" s="22">
        <f>U74/'Численность населения'!H73*1000000</f>
        <v>89156.11456606003</v>
      </c>
      <c r="I74" s="22">
        <f>V74/'Численность населения'!I73*1000000</f>
        <v>99964.974439124009</v>
      </c>
      <c r="J74" s="22">
        <f>W74/'Численность населения'!J73*1000000</f>
        <v>93211.565246476792</v>
      </c>
      <c r="K74" s="22">
        <f>X74/'Численность населения'!K73*1000000</f>
        <v>99208.09240207859</v>
      </c>
      <c r="L74" s="22">
        <f>Y74/'Численность населения'!L73*1000000</f>
        <v>129869.29748961599</v>
      </c>
      <c r="M74" s="22">
        <f>Z74/'Численность населения'!M73*1000000</f>
        <v>165546.21079954042</v>
      </c>
      <c r="N74" s="22">
        <f>AA74/'Численность населения'!N73*1000000</f>
        <v>187684.11683695868</v>
      </c>
      <c r="O74" s="194">
        <v>44824.817999999999</v>
      </c>
      <c r="P74" s="22">
        <v>51656.364000000001</v>
      </c>
      <c r="Q74" s="22">
        <v>67595.801000000007</v>
      </c>
      <c r="R74" s="22">
        <v>57460.953999999998</v>
      </c>
      <c r="S74" s="22">
        <v>69504.944000000003</v>
      </c>
      <c r="T74" s="22">
        <v>76281.788</v>
      </c>
      <c r="U74" s="22">
        <v>85702.384999999995</v>
      </c>
      <c r="V74" s="22">
        <v>96324.45</v>
      </c>
      <c r="W74" s="22">
        <v>90011.519</v>
      </c>
      <c r="X74" s="22">
        <v>96182.444000000003</v>
      </c>
      <c r="Y74" s="22">
        <v>126879.966</v>
      </c>
      <c r="Z74" s="22">
        <v>163401.06299999999</v>
      </c>
      <c r="AA74" s="195">
        <v>187252.068</v>
      </c>
      <c r="AB74" s="16" t="s">
        <v>82</v>
      </c>
      <c r="AC74" s="192">
        <f>B74/'Индекс потребительских цен'!X73</f>
        <v>46775.496531868514</v>
      </c>
      <c r="AD74" s="22">
        <f>C74/'Индекс потребительских цен'!Y73</f>
        <v>50054.879983892431</v>
      </c>
      <c r="AE74" s="22">
        <f>D74/'Индекс потребительских цен'!Z73</f>
        <v>62131.212122469311</v>
      </c>
      <c r="AF74" s="22">
        <f>E74/'Индекс потребительских цен'!AA73</f>
        <v>48803.918267390014</v>
      </c>
      <c r="AG74" s="22">
        <f>F74/'Индекс потребительских цен'!AB73</f>
        <v>53050.959914610816</v>
      </c>
      <c r="AH74" s="22">
        <f>G74/'Индекс потребительских цен'!AC73</f>
        <v>50831.635683476961</v>
      </c>
      <c r="AI74" s="22">
        <f>H74/'Индекс потребительских цен'!AD73</f>
        <v>54237.11328115582</v>
      </c>
      <c r="AJ74" s="22">
        <f>I74/'Индекс потребительских цен'!AE73</f>
        <v>59317.753469352756</v>
      </c>
      <c r="AK74" s="22">
        <f>J74/'Индекс потребительских цен'!AF73</f>
        <v>53183.056969600366</v>
      </c>
      <c r="AL74" s="22">
        <f>K74/'Индекс потребительских цен'!AG73</f>
        <v>54505.97268694645</v>
      </c>
      <c r="AM74" s="22">
        <f>L74/'Индекс потребительских цен'!AH73</f>
        <v>67760.268054322325</v>
      </c>
      <c r="AN74" s="22">
        <f>M74/'Индекс потребительских цен'!AI73</f>
        <v>78975.003998462154</v>
      </c>
      <c r="AO74" s="22">
        <f>N74/'Индекс потребительских цен'!AJ73</f>
        <v>79242.45545975845</v>
      </c>
      <c r="AP74" s="217">
        <f t="shared" si="42"/>
        <v>32466.958927889937</v>
      </c>
      <c r="AQ74" s="217">
        <f t="shared" si="43"/>
        <v>58374.594340254334</v>
      </c>
      <c r="AR74" s="217">
        <f t="shared" si="44"/>
        <v>54237.11328115582</v>
      </c>
      <c r="BB74" s="189">
        <f t="shared" si="30"/>
        <v>0.46548939349772733</v>
      </c>
      <c r="BC74" s="189">
        <f t="shared" si="31"/>
        <v>8.310356877877112E-2</v>
      </c>
      <c r="BD74" s="189">
        <f t="shared" si="32"/>
        <v>-5.0950635823361456E-2</v>
      </c>
      <c r="BE74" s="189">
        <f t="shared" si="33"/>
        <v>-6.2560617901335158E-2</v>
      </c>
      <c r="BF74" s="189">
        <f t="shared" si="34"/>
        <v>9.6758234136258503E-2</v>
      </c>
      <c r="BG74" s="189">
        <f t="shared" si="35"/>
        <v>0.39702061050590332</v>
      </c>
      <c r="BH74" s="189">
        <f t="shared" si="36"/>
        <v>0.41022763275197494</v>
      </c>
      <c r="BI74" s="189">
        <f t="shared" si="37"/>
        <v>4.983038895121239E-2</v>
      </c>
      <c r="BJ74" s="189">
        <f t="shared" si="38"/>
        <v>4.9473064676382128E-2</v>
      </c>
      <c r="BK74" s="189">
        <f t="shared" si="39"/>
        <v>-0.38092783732382285</v>
      </c>
      <c r="BL74" s="189">
        <f t="shared" si="40"/>
        <v>0.61339025840366324</v>
      </c>
      <c r="BM74" s="189">
        <f t="shared" si="41"/>
        <v>0.63783417122437425</v>
      </c>
      <c r="BN74" s="193"/>
    </row>
    <row r="75" spans="1:66" ht="15.75" thickBot="1">
      <c r="A75" s="60" t="s">
        <v>83</v>
      </c>
      <c r="B75" s="142">
        <f>O75/'Численность населения'!B74*1000000</f>
        <v>101160.0188578589</v>
      </c>
      <c r="C75" s="22">
        <f>P75/'Численность населения'!C74*1000000</f>
        <v>105514.98720813195</v>
      </c>
      <c r="D75" s="22">
        <f>Q75/'Численность населения'!D74*1000000</f>
        <v>112807.88008190991</v>
      </c>
      <c r="E75" s="22">
        <f>R75/'Численность населения'!E74*1000000</f>
        <v>102147.32078724321</v>
      </c>
      <c r="F75" s="22">
        <f>S75/'Численность населения'!F74*1000000</f>
        <v>78878.872823841841</v>
      </c>
      <c r="G75" s="22">
        <f>T75/'Численность населения'!G74*1000000</f>
        <v>72151.541560885657</v>
      </c>
      <c r="H75" s="22">
        <f>U75/'Численность населения'!H74*1000000</f>
        <v>118248.5210289707</v>
      </c>
      <c r="I75" s="22">
        <f>V75/'Численность населения'!I74*1000000</f>
        <v>123776.18343476909</v>
      </c>
      <c r="J75" s="22">
        <f>W75/'Численность населения'!J74*1000000</f>
        <v>127884.2859817414</v>
      </c>
      <c r="K75" s="22">
        <f>X75/'Численность населения'!K74*1000000</f>
        <v>148924.35673595269</v>
      </c>
      <c r="L75" s="22">
        <f>Y75/'Численность населения'!L74*1000000</f>
        <v>186959.52820795219</v>
      </c>
      <c r="M75" s="22">
        <f>Z75/'Численность населения'!M74*1000000</f>
        <v>251360.84898105616</v>
      </c>
      <c r="N75" s="22">
        <f>AA75/'Численность населения'!N74*1000000</f>
        <v>325708.59309414699</v>
      </c>
      <c r="O75" s="194">
        <v>32615.204000000002</v>
      </c>
      <c r="P75" s="22">
        <v>33860.498</v>
      </c>
      <c r="Q75" s="22">
        <v>36138.230000000003</v>
      </c>
      <c r="R75" s="22">
        <v>32708.185000000001</v>
      </c>
      <c r="S75" s="22">
        <v>25128.127</v>
      </c>
      <c r="T75" s="22">
        <v>22849.815999999999</v>
      </c>
      <c r="U75" s="22">
        <v>37298.184999999998</v>
      </c>
      <c r="V75" s="22">
        <v>39007.074000000001</v>
      </c>
      <c r="W75" s="22">
        <v>40301.326000000001</v>
      </c>
      <c r="X75" s="22">
        <v>46742.59</v>
      </c>
      <c r="Y75" s="22">
        <v>58395.125999999997</v>
      </c>
      <c r="Z75" s="22">
        <v>78471.338000000003</v>
      </c>
      <c r="AA75" s="195">
        <v>94667.854000000007</v>
      </c>
      <c r="AB75" s="15" t="s">
        <v>83</v>
      </c>
      <c r="AC75" s="192">
        <f>B75/'Индекс потребительских цен'!X74</f>
        <v>101160.0188578589</v>
      </c>
      <c r="AD75" s="22">
        <f>C75/'Индекс потребительских цен'!Y74</f>
        <v>99730.611727912983</v>
      </c>
      <c r="AE75" s="22">
        <f>D75/'Индекс потребительских цен'!Z74</f>
        <v>100978.98018883352</v>
      </c>
      <c r="AF75" s="22">
        <f>E75/'Индекс потребительских цен'!AA74</f>
        <v>86041.474018618886</v>
      </c>
      <c r="AG75" s="22">
        <f>F75/'Индекс потребительских цен'!AB74</f>
        <v>61622.913867137722</v>
      </c>
      <c r="AH75" s="22">
        <f>G75/'Индекс потребительских цен'!AC74</f>
        <v>50050.869413532426</v>
      </c>
      <c r="AI75" s="22">
        <f>H75/'Индекс потребительских цен'!AD74</f>
        <v>77641.197934480006</v>
      </c>
      <c r="AJ75" s="22">
        <f>I75/'Индекс потребительских цен'!AE74</f>
        <v>79606.841573752739</v>
      </c>
      <c r="AK75" s="22">
        <f>J75/'Индекс потребительских цен'!AF74</f>
        <v>79521.390318345468</v>
      </c>
      <c r="AL75" s="22">
        <f>K75/'Индекс потребительских цен'!AG74</f>
        <v>90319.506708041692</v>
      </c>
      <c r="AM75" s="22">
        <f>L75/'Индекс потребительских цен'!AH74</f>
        <v>109732.93571130733</v>
      </c>
      <c r="AN75" s="22">
        <f>M75/'Индекс потребительских цен'!AI74</f>
        <v>138281.2555391464</v>
      </c>
      <c r="AO75" s="22">
        <f>N75/'Индекс потребительских цен'!AJ74</f>
        <v>159656.25326883647</v>
      </c>
      <c r="AP75" s="217">
        <f t="shared" si="42"/>
        <v>109605.38385530404</v>
      </c>
      <c r="AQ75" s="217">
        <f t="shared" si="43"/>
        <v>94949.557625215733</v>
      </c>
      <c r="AR75" s="217">
        <f t="shared" si="44"/>
        <v>90319.506708041692</v>
      </c>
      <c r="BB75" s="189">
        <f t="shared" si="30"/>
        <v>0.15389853851916202</v>
      </c>
      <c r="BC75" s="189">
        <f t="shared" si="31"/>
        <v>0.31040011800644018</v>
      </c>
      <c r="BD75" s="189">
        <f t="shared" si="32"/>
        <v>-0.14946319418708187</v>
      </c>
      <c r="BE75" s="189">
        <f t="shared" si="33"/>
        <v>0.20876908083147017</v>
      </c>
      <c r="BF75" s="189">
        <f t="shared" si="34"/>
        <v>9.4704862303121029E-2</v>
      </c>
      <c r="BG75" s="189">
        <f t="shared" si="35"/>
        <v>0.12002490271497335</v>
      </c>
      <c r="BH75" s="189">
        <f t="shared" si="36"/>
        <v>0.12123520552317446</v>
      </c>
      <c r="BI75" s="189">
        <f t="shared" si="37"/>
        <v>-6.7557754408869131E-2</v>
      </c>
      <c r="BJ75" s="189">
        <f t="shared" si="38"/>
        <v>6.4332437072002202E-2</v>
      </c>
      <c r="BK75" s="189">
        <f t="shared" si="39"/>
        <v>0.30905951666998277</v>
      </c>
      <c r="BL75" s="189">
        <f t="shared" si="40"/>
        <v>0.27471399321904455</v>
      </c>
      <c r="BM75" s="189">
        <f t="shared" si="41"/>
        <v>0.13372644369507802</v>
      </c>
      <c r="BN75" s="193"/>
    </row>
    <row r="76" spans="1:66" ht="15.75" thickBot="1">
      <c r="A76" s="60" t="s">
        <v>84</v>
      </c>
      <c r="B76" s="142">
        <f>O76/'Численность населения'!B75*1000000</f>
        <v>106263.54357364468</v>
      </c>
      <c r="C76" s="22">
        <f>P76/'Численность населения'!C75*1000000</f>
        <v>157589.87947832342</v>
      </c>
      <c r="D76" s="22">
        <f>Q76/'Численность населения'!D75*1000000</f>
        <v>104259.85274566378</v>
      </c>
      <c r="E76" s="22">
        <f>R76/'Численность населения'!E75*1000000</f>
        <v>63339.305024630848</v>
      </c>
      <c r="F76" s="22">
        <f>S76/'Численность населения'!F75*1000000</f>
        <v>69373.540932408563</v>
      </c>
      <c r="G76" s="22">
        <f>T76/'Численность населения'!G75*1000000</f>
        <v>72085.107484731954</v>
      </c>
      <c r="H76" s="22">
        <f>U76/'Численность населения'!H75*1000000</f>
        <v>67754.653276997313</v>
      </c>
      <c r="I76" s="22">
        <f>V76/'Численность населения'!I75*1000000</f>
        <v>68263.48330305994</v>
      </c>
      <c r="J76" s="22">
        <f>W76/'Численность населения'!J75*1000000</f>
        <v>75750.826180094416</v>
      </c>
      <c r="K76" s="22">
        <f>X76/'Численность населения'!K75*1000000</f>
        <v>95887.896706827232</v>
      </c>
      <c r="L76" s="22">
        <f>Y76/'Численность населения'!L75*1000000</f>
        <v>121610.04740692847</v>
      </c>
      <c r="M76" s="22">
        <f>Z76/'Численность населения'!M75*1000000</f>
        <v>135453.29625091158</v>
      </c>
      <c r="N76" s="22">
        <f>AA76/'Численность населения'!N75*1000000</f>
        <v>175312.86093309842</v>
      </c>
      <c r="O76" s="194">
        <v>208208.64300000001</v>
      </c>
      <c r="P76" s="22">
        <v>307617.65100000001</v>
      </c>
      <c r="Q76" s="22">
        <v>203189.212</v>
      </c>
      <c r="R76" s="22">
        <v>123061.239</v>
      </c>
      <c r="S76" s="22">
        <v>134301.00099999999</v>
      </c>
      <c r="T76" s="22">
        <v>139207.73199999999</v>
      </c>
      <c r="U76" s="22">
        <v>130499.663</v>
      </c>
      <c r="V76" s="22">
        <v>130934.549</v>
      </c>
      <c r="W76" s="22">
        <v>144523.25899999999</v>
      </c>
      <c r="X76" s="22">
        <v>182119.21100000001</v>
      </c>
      <c r="Y76" s="22">
        <v>229460.52600000001</v>
      </c>
      <c r="Z76" s="22">
        <v>253355.63800000001</v>
      </c>
      <c r="AA76" s="195">
        <v>321001.00400000002</v>
      </c>
      <c r="AB76" s="15" t="s">
        <v>84</v>
      </c>
      <c r="AC76" s="192">
        <f>B76/'Индекс потребительских цен'!X75</f>
        <v>106263.54357364468</v>
      </c>
      <c r="AD76" s="22">
        <f>C76/'Индекс потребительских цен'!Y75</f>
        <v>149261.10956461774</v>
      </c>
      <c r="AE76" s="22">
        <f>D76/'Индекс потребительских цен'!Z75</f>
        <v>93142.448350236198</v>
      </c>
      <c r="AF76" s="22">
        <f>E76/'Индекс потребительских цен'!AA75</f>
        <v>53256.779131189425</v>
      </c>
      <c r="AG76" s="22">
        <f>F76/'Индекс потребительских цен'!AB75</f>
        <v>52085.426077991549</v>
      </c>
      <c r="AH76" s="22">
        <f>G76/'Индекс потребительских цен'!AC75</f>
        <v>48361.416599065378</v>
      </c>
      <c r="AI76" s="22">
        <f>H76/'Индекс потребительских цен'!AD75</f>
        <v>43353.499120268585</v>
      </c>
      <c r="AJ76" s="22">
        <f>I76/'Индекс потребительских цен'!AE75</f>
        <v>42915.188790400272</v>
      </c>
      <c r="AK76" s="22">
        <f>J76/'Индекс потребительских цен'!AF75</f>
        <v>45693.969452496276</v>
      </c>
      <c r="AL76" s="22">
        <f>K76/'Индекс потребительских цен'!AG75</f>
        <v>56074.585679244221</v>
      </c>
      <c r="AM76" s="22">
        <f>L76/'Индекс потребительских цен'!AH75</f>
        <v>67723.762832746361</v>
      </c>
      <c r="AN76" s="22">
        <f>M76/'Индекс потребительских цен'!AI75</f>
        <v>70261.707141225255</v>
      </c>
      <c r="AO76" s="22">
        <f>N76/'Индекс потребительских цен'!AJ75</f>
        <v>81682.81336420514</v>
      </c>
      <c r="AP76" s="217">
        <f t="shared" si="42"/>
        <v>106345.92077421746</v>
      </c>
      <c r="AQ76" s="217">
        <f t="shared" si="43"/>
        <v>70005.865359794712</v>
      </c>
      <c r="AR76" s="217">
        <f t="shared" si="44"/>
        <v>56074.585679244221</v>
      </c>
      <c r="BB76" s="189">
        <f t="shared" si="30"/>
        <v>4.3050291997199563E-2</v>
      </c>
      <c r="BC76" s="189">
        <f t="shared" si="31"/>
        <v>6.9117127971521919E-2</v>
      </c>
      <c r="BD76" s="189">
        <f t="shared" si="32"/>
        <v>-9.4501902588064457E-2</v>
      </c>
      <c r="BE76" s="189">
        <f t="shared" si="33"/>
        <v>-0.22779303249534932</v>
      </c>
      <c r="BF76" s="189">
        <f t="shared" si="34"/>
        <v>-8.5286858471978477E-2</v>
      </c>
      <c r="BG76" s="189">
        <f t="shared" si="35"/>
        <v>0.63889112374938994</v>
      </c>
      <c r="BH76" s="189">
        <f t="shared" si="36"/>
        <v>4.6746144118319455E-2</v>
      </c>
      <c r="BI76" s="189">
        <f t="shared" si="37"/>
        <v>3.3189765857801756E-2</v>
      </c>
      <c r="BJ76" s="189">
        <f t="shared" si="38"/>
        <v>0.16452428531536145</v>
      </c>
      <c r="BK76" s="189">
        <f t="shared" si="39"/>
        <v>0.25539926648423927</v>
      </c>
      <c r="BL76" s="189">
        <f t="shared" si="40"/>
        <v>0.34446664147264738</v>
      </c>
      <c r="BM76" s="189">
        <f t="shared" si="41"/>
        <v>0.29578092377741005</v>
      </c>
      <c r="BN76" s="193"/>
    </row>
    <row r="77" spans="1:66" ht="15.75" thickBot="1">
      <c r="A77" s="60" t="s">
        <v>85</v>
      </c>
      <c r="B77" s="142">
        <f>O77/'Численность населения'!B76*1000000</f>
        <v>116220.01668577186</v>
      </c>
      <c r="C77" s="22">
        <f>P77/'Численность населения'!C76*1000000</f>
        <v>134438.51252718444</v>
      </c>
      <c r="D77" s="22">
        <f>Q77/'Численность населения'!D76*1000000</f>
        <v>134031.17906187908</v>
      </c>
      <c r="E77" s="22">
        <f>R77/'Численность населения'!E76*1000000</f>
        <v>111914.88646134181</v>
      </c>
      <c r="F77" s="22">
        <f>S77/'Численность населения'!F76*1000000</f>
        <v>96102.76094235864</v>
      </c>
      <c r="G77" s="22">
        <f>T77/'Численность населения'!G76*1000000</f>
        <v>85308.104370833578</v>
      </c>
      <c r="H77" s="22">
        <f>U77/'Численность населения'!H76*1000000</f>
        <v>90028.506892826656</v>
      </c>
      <c r="I77" s="22">
        <f>V77/'Численность населения'!I76*1000000</f>
        <v>91061.90646514346</v>
      </c>
      <c r="J77" s="22">
        <f>W77/'Численность населения'!J76*1000000</f>
        <v>108466.58394263058</v>
      </c>
      <c r="K77" s="22">
        <f>X77/'Численность населения'!K76*1000000</f>
        <v>135153.68998078961</v>
      </c>
      <c r="L77" s="22">
        <f>Y77/'Численность населения'!L76*1000000</f>
        <v>185999.79440302355</v>
      </c>
      <c r="M77" s="22">
        <f>Z77/'Численность населения'!M76*1000000</f>
        <v>189504.49982000719</v>
      </c>
      <c r="N77" s="22">
        <f>AA77/'Численность населения'!N76*1000000</f>
        <v>218418.09198348064</v>
      </c>
      <c r="O77" s="194">
        <v>156438.76699999999</v>
      </c>
      <c r="P77" s="22">
        <v>180507.902</v>
      </c>
      <c r="Q77" s="22">
        <v>179907.23699999999</v>
      </c>
      <c r="R77" s="22">
        <v>150077.527</v>
      </c>
      <c r="S77" s="22">
        <v>128691.976</v>
      </c>
      <c r="T77" s="22">
        <v>114008.054</v>
      </c>
      <c r="U77" s="22">
        <v>120091.09600000001</v>
      </c>
      <c r="V77" s="22">
        <v>121185.003</v>
      </c>
      <c r="W77" s="22">
        <v>143705.967</v>
      </c>
      <c r="X77" s="22">
        <v>178207.84400000001</v>
      </c>
      <c r="Y77" s="22">
        <v>243359.34099999999</v>
      </c>
      <c r="Z77" s="22">
        <v>246365.704</v>
      </c>
      <c r="AA77" s="195">
        <v>281415.76699999999</v>
      </c>
      <c r="AB77" s="15" t="s">
        <v>85</v>
      </c>
      <c r="AC77" s="192">
        <f>B77/'Индекс потребительских цен'!X76</f>
        <v>116220.01668577186</v>
      </c>
      <c r="AD77" s="22">
        <f>C77/'Индекс потребительских цен'!Y76</f>
        <v>124572.3800288959</v>
      </c>
      <c r="AE77" s="22">
        <f>D77/'Индекс потребительских цен'!Z76</f>
        <v>117809.65644805356</v>
      </c>
      <c r="AF77" s="22">
        <f>E77/'Индекс потребительских цен'!AA76</f>
        <v>92505.222894125065</v>
      </c>
      <c r="AG77" s="22">
        <f>F77/'Индекс потребительских цен'!AB76</f>
        <v>71083.160373937761</v>
      </c>
      <c r="AH77" s="22">
        <f>G77/'Индекс потребительских цен'!AC76</f>
        <v>55805.083606148837</v>
      </c>
      <c r="AI77" s="22">
        <f>H77/'Индекс потребительских цен'!AD76</f>
        <v>55522.747686186107</v>
      </c>
      <c r="AJ77" s="22">
        <f>I77/'Индекс потребительских цен'!AE76</f>
        <v>54763.598324809274</v>
      </c>
      <c r="AK77" s="22">
        <f>J77/'Индекс потребительских цен'!AF76</f>
        <v>62745.838852204681</v>
      </c>
      <c r="AL77" s="22">
        <f>K77/'Индекс потребительских цен'!AG76</f>
        <v>75018.055980137578</v>
      </c>
      <c r="AM77" s="22">
        <f>L77/'Индекс потребительских цен'!AH76</f>
        <v>98418.076819122056</v>
      </c>
      <c r="AN77" s="22">
        <f>M77/'Индекс потребительских цен'!AI76</f>
        <v>94383.021180397249</v>
      </c>
      <c r="AO77" s="22">
        <f>N77/'Индекс потребительских цен'!AJ76</f>
        <v>98180.038176508126</v>
      </c>
      <c r="AP77" s="217">
        <f t="shared" si="42"/>
        <v>69808.781704086636</v>
      </c>
      <c r="AQ77" s="217">
        <f t="shared" si="43"/>
        <v>85925.145927407546</v>
      </c>
      <c r="AR77" s="217">
        <f t="shared" si="44"/>
        <v>92505.222894125065</v>
      </c>
      <c r="BB77" s="189">
        <f t="shared" si="30"/>
        <v>0.48300982800472525</v>
      </c>
      <c r="BC77" s="189">
        <f t="shared" si="31"/>
        <v>-0.3384102260195917</v>
      </c>
      <c r="BD77" s="189">
        <f t="shared" si="32"/>
        <v>-0.39248614537041771</v>
      </c>
      <c r="BE77" s="189">
        <f t="shared" si="33"/>
        <v>9.5268426223356517E-2</v>
      </c>
      <c r="BF77" s="189">
        <f t="shared" si="34"/>
        <v>3.9086466048565915E-2</v>
      </c>
      <c r="BG77" s="189">
        <f t="shared" si="35"/>
        <v>-6.0074186733395041E-2</v>
      </c>
      <c r="BH77" s="189">
        <f t="shared" si="36"/>
        <v>7.5098904865236182E-3</v>
      </c>
      <c r="BI77" s="189">
        <f t="shared" si="37"/>
        <v>0.10968298883597782</v>
      </c>
      <c r="BJ77" s="189">
        <f t="shared" si="38"/>
        <v>0.2658330151919106</v>
      </c>
      <c r="BK77" s="189">
        <f t="shared" si="39"/>
        <v>0.26825231946369121</v>
      </c>
      <c r="BL77" s="189">
        <f t="shared" si="40"/>
        <v>0.11383310128694535</v>
      </c>
      <c r="BM77" s="189">
        <f t="shared" si="41"/>
        <v>0.29426795645010806</v>
      </c>
      <c r="BN77" s="193"/>
    </row>
    <row r="78" spans="1:66" ht="15.75" thickBot="1">
      <c r="A78" s="60" t="s">
        <v>86</v>
      </c>
      <c r="B78" s="142">
        <f>O78/'Численность населения'!B77*1000000</f>
        <v>100858.31503927712</v>
      </c>
      <c r="C78" s="22">
        <f>P78/'Численность населения'!C77*1000000</f>
        <v>143369.77027444658</v>
      </c>
      <c r="D78" s="22">
        <f>Q78/'Численность населения'!D77*1000000</f>
        <v>138035.08617743273</v>
      </c>
      <c r="E78" s="22">
        <f>R78/'Численность населения'!E77*1000000</f>
        <v>125297.40041346729</v>
      </c>
      <c r="F78" s="22">
        <f>S78/'Численность населения'!F77*1000000</f>
        <v>94224.447673988238</v>
      </c>
      <c r="G78" s="22">
        <f>T78/'Численность населения'!G77*1000000</f>
        <v>126536.75315462978</v>
      </c>
      <c r="H78" s="22">
        <f>U78/'Численность населения'!H77*1000000</f>
        <v>161519.05389936795</v>
      </c>
      <c r="I78" s="22">
        <f>V78/'Численность населения'!I77*1000000</f>
        <v>240560.26212116666</v>
      </c>
      <c r="J78" s="22">
        <f>W78/'Численность населения'!J77*1000000</f>
        <v>315634.08807892347</v>
      </c>
      <c r="K78" s="22">
        <f>X78/'Численность населения'!K77*1000000</f>
        <v>430720.44758905482</v>
      </c>
      <c r="L78" s="22">
        <f>Y78/'Численность населения'!L77*1000000</f>
        <v>458599.77173946239</v>
      </c>
      <c r="M78" s="22">
        <f>Z78/'Численность населения'!M77*1000000</f>
        <v>530377.33149421506</v>
      </c>
      <c r="N78" s="22">
        <f>AA78/'Численность населения'!N77*1000000</f>
        <v>642254.4470661931</v>
      </c>
      <c r="O78" s="194">
        <v>83892.130999999994</v>
      </c>
      <c r="P78" s="22">
        <v>118296.548</v>
      </c>
      <c r="Q78" s="22">
        <v>113083.864</v>
      </c>
      <c r="R78" s="22">
        <v>102003.486</v>
      </c>
      <c r="S78" s="22">
        <v>76375.698999999993</v>
      </c>
      <c r="T78" s="22">
        <v>102213.985</v>
      </c>
      <c r="U78" s="22">
        <v>129816.094</v>
      </c>
      <c r="V78" s="22">
        <v>192469.37899999999</v>
      </c>
      <c r="W78" s="22">
        <v>251184.448</v>
      </c>
      <c r="X78" s="22">
        <v>340966.49</v>
      </c>
      <c r="Y78" s="22">
        <v>360433.739</v>
      </c>
      <c r="Z78" s="22">
        <v>412200.77600000001</v>
      </c>
      <c r="AA78" s="195">
        <v>488038.23599999998</v>
      </c>
      <c r="AB78" s="15" t="s">
        <v>86</v>
      </c>
      <c r="AC78" s="192">
        <f>B78/'Индекс потребительских цен'!X77</f>
        <v>100858.31503927712</v>
      </c>
      <c r="AD78" s="22">
        <f>C78/'Индекс потребительских цен'!Y77</f>
        <v>133218.51911767939</v>
      </c>
      <c r="AE78" s="22">
        <f>D78/'Индекс потребительских цен'!Z77</f>
        <v>119680.46621053475</v>
      </c>
      <c r="AF78" s="22">
        <f>E78/'Индекс потребительских цен'!AA77</f>
        <v>100878.92956474498</v>
      </c>
      <c r="AG78" s="22">
        <f>F78/'Индекс потребительских цен'!AB77</f>
        <v>68640.609110541933</v>
      </c>
      <c r="AH78" s="22">
        <f>G78/'Индекс потребительских цен'!AC77</f>
        <v>81733.881661745821</v>
      </c>
      <c r="AI78" s="22">
        <f>H78/'Индекс потребительских цен'!AD77</f>
        <v>99409.240846623346</v>
      </c>
      <c r="AJ78" s="22">
        <f>I78/'Индекс потребительских цен'!AE77</f>
        <v>145567.09971891614</v>
      </c>
      <c r="AK78" s="22">
        <f>J78/'Индекс потребительских цен'!AF77</f>
        <v>182665.97808258308</v>
      </c>
      <c r="AL78" s="22">
        <f>K78/'Индекс потребительских цен'!AG77</f>
        <v>237943.45648529622</v>
      </c>
      <c r="AM78" s="22">
        <f>L78/'Индекс потребительских цен'!AH77</f>
        <v>236373.26716605117</v>
      </c>
      <c r="AN78" s="22">
        <f>M78/'Индекс потребительских цен'!AI77</f>
        <v>257240.17548362457</v>
      </c>
      <c r="AO78" s="22">
        <f>N78/'Индекс потребительских цен'!AJ77</f>
        <v>277482.70880568359</v>
      </c>
      <c r="AP78" s="217">
        <f t="shared" si="42"/>
        <v>208842.09969514166</v>
      </c>
      <c r="AQ78" s="217">
        <f t="shared" si="43"/>
        <v>157053.28056102322</v>
      </c>
      <c r="AR78" s="217">
        <f t="shared" si="44"/>
        <v>133218.51911767939</v>
      </c>
      <c r="BB78" s="189">
        <f t="shared" si="30"/>
        <v>0.15675867514862407</v>
      </c>
      <c r="BC78" s="189">
        <f t="shared" si="31"/>
        <v>-3.0298867314750844E-3</v>
      </c>
      <c r="BD78" s="189">
        <f t="shared" si="32"/>
        <v>-0.16500856558403243</v>
      </c>
      <c r="BE78" s="189">
        <f t="shared" si="33"/>
        <v>-0.1412870621500838</v>
      </c>
      <c r="BF78" s="189">
        <f t="shared" si="34"/>
        <v>-0.11232410459049746</v>
      </c>
      <c r="BG78" s="189">
        <f t="shared" si="35"/>
        <v>5.5333576531879425E-2</v>
      </c>
      <c r="BH78" s="189">
        <f t="shared" si="36"/>
        <v>1.1478581706869884E-2</v>
      </c>
      <c r="BI78" s="189">
        <f t="shared" si="37"/>
        <v>0.19113016796050997</v>
      </c>
      <c r="BJ78" s="189">
        <f t="shared" si="38"/>
        <v>0.24603988683071454</v>
      </c>
      <c r="BK78" s="189">
        <f t="shared" si="39"/>
        <v>0.37620951695407712</v>
      </c>
      <c r="BL78" s="189">
        <f t="shared" si="40"/>
        <v>1.8842523069620531E-2</v>
      </c>
      <c r="BM78" s="189">
        <f t="shared" si="41"/>
        <v>0.15257469976140836</v>
      </c>
      <c r="BN78" s="193"/>
    </row>
    <row r="79" spans="1:66" ht="15.75" thickBot="1">
      <c r="A79" s="60" t="s">
        <v>87</v>
      </c>
      <c r="B79" s="142">
        <f>O79/'Численность населения'!B78*1000000</f>
        <v>106541.4376897577</v>
      </c>
      <c r="C79" s="22">
        <f>P79/'Численность населения'!C78*1000000</f>
        <v>122571.58106604763</v>
      </c>
      <c r="D79" s="22">
        <f>Q79/'Численность населения'!D78*1000000</f>
        <v>179707.45395054168</v>
      </c>
      <c r="E79" s="22">
        <f>R79/'Численность населения'!E78*1000000</f>
        <v>250298.79406614465</v>
      </c>
      <c r="F79" s="22">
        <f>S79/'Численность населения'!F78*1000000</f>
        <v>272949.55459779745</v>
      </c>
      <c r="G79" s="22">
        <f>T79/'Численность населения'!G78*1000000</f>
        <v>412113.02374870935</v>
      </c>
      <c r="H79" s="22">
        <f>U79/'Численность населения'!H78*1000000</f>
        <v>286371.32599788986</v>
      </c>
      <c r="I79" s="22">
        <f>V79/'Численность населения'!I78*1000000</f>
        <v>303056.92190844438</v>
      </c>
      <c r="J79" s="22">
        <f>W79/'Численность населения'!J78*1000000</f>
        <v>404029.46804707596</v>
      </c>
      <c r="K79" s="22">
        <f>X79/'Численность населения'!K78*1000000</f>
        <v>293105.77791045629</v>
      </c>
      <c r="L79" s="22">
        <f>Y79/'Численность населения'!L78*1000000</f>
        <v>338075.82096395211</v>
      </c>
      <c r="M79" s="22">
        <f>Z79/'Численность населения'!M78*1000000</f>
        <v>543300.76372280554</v>
      </c>
      <c r="N79" s="22">
        <f>AA79/'Численность населения'!N78*1000000</f>
        <v>603221.92123513261</v>
      </c>
      <c r="O79" s="194">
        <v>16808.723000000002</v>
      </c>
      <c r="P79" s="22">
        <v>19060.984</v>
      </c>
      <c r="Q79" s="22">
        <v>27571.077000000001</v>
      </c>
      <c r="R79" s="22">
        <v>37878.968000000001</v>
      </c>
      <c r="S79" s="22">
        <v>40721.616999999998</v>
      </c>
      <c r="T79" s="22">
        <v>60666.334000000003</v>
      </c>
      <c r="U79" s="22">
        <v>41798.186000000002</v>
      </c>
      <c r="V79" s="22">
        <v>43891.733999999997</v>
      </c>
      <c r="W79" s="22">
        <v>57640.055999999997</v>
      </c>
      <c r="X79" s="22">
        <v>41237.345000000001</v>
      </c>
      <c r="Y79" s="22">
        <v>47192.68</v>
      </c>
      <c r="Z79" s="22">
        <v>75193.369000000006</v>
      </c>
      <c r="AA79" s="195">
        <v>81501.917000000001</v>
      </c>
      <c r="AB79" s="15" t="s">
        <v>87</v>
      </c>
      <c r="AC79" s="192">
        <f>B79/'Индекс потребительских цен'!X78</f>
        <v>106541.4376897577</v>
      </c>
      <c r="AD79" s="22">
        <f>C79/'Индекс потребительских цен'!Y78</f>
        <v>112224.48367153233</v>
      </c>
      <c r="AE79" s="22">
        <f>D79/'Индекс потребительских цен'!Z78</f>
        <v>151437.76393638737</v>
      </c>
      <c r="AF79" s="22">
        <f>E79/'Индекс потребительских цен'!AA78</f>
        <v>193490.88663550912</v>
      </c>
      <c r="AG79" s="22">
        <f>F79/'Индекс потребительских цен'!AB78</f>
        <v>195697.29375734113</v>
      </c>
      <c r="AH79" s="22">
        <f>G79/'Индекс потребительских цен'!AC78</f>
        <v>261226.82207737135</v>
      </c>
      <c r="AI79" s="22">
        <f>H79/'Индекс потребительских цен'!AD78</f>
        <v>175096.65903982922</v>
      </c>
      <c r="AJ79" s="22">
        <f>I79/'Индекс потребительских цен'!AE78</f>
        <v>179727.22617838104</v>
      </c>
      <c r="AK79" s="22">
        <f>J79/'Индекс потребительских цен'!AF78</f>
        <v>228852.69116568516</v>
      </c>
      <c r="AL79" s="22">
        <f>K79/'Индекс потребительских цен'!AG78</f>
        <v>161862.7841395131</v>
      </c>
      <c r="AM79" s="22">
        <f>L79/'Индекс потребительских цен'!AH78</f>
        <v>177806.42041371338</v>
      </c>
      <c r="AN79" s="22">
        <f>M79/'Индекс потребительских цен'!AI78</f>
        <v>263162.38018681377</v>
      </c>
      <c r="AO79" s="22">
        <f>N79/'Индекс потребительских цен'!AJ78</f>
        <v>262380.39616775356</v>
      </c>
      <c r="AP79" s="217">
        <f t="shared" si="42"/>
        <v>156620.94249705606</v>
      </c>
      <c r="AQ79" s="217">
        <f t="shared" si="43"/>
        <v>189962.09577381451</v>
      </c>
      <c r="AR79" s="217">
        <f t="shared" si="44"/>
        <v>179727.22617838104</v>
      </c>
      <c r="BB79" s="189">
        <f t="shared" si="30"/>
        <v>0.42149678208102404</v>
      </c>
      <c r="BC79" s="189">
        <f t="shared" si="31"/>
        <v>-3.7209267245123523E-2</v>
      </c>
      <c r="BD79" s="189">
        <f t="shared" si="32"/>
        <v>-9.227860913269692E-2</v>
      </c>
      <c r="BE79" s="189">
        <f t="shared" si="33"/>
        <v>-0.24799359473494109</v>
      </c>
      <c r="BF79" s="189">
        <f t="shared" si="34"/>
        <v>0.34292910468884319</v>
      </c>
      <c r="BG79" s="189">
        <f t="shared" si="35"/>
        <v>0.27645960460190788</v>
      </c>
      <c r="BH79" s="189">
        <f t="shared" si="36"/>
        <v>0.48936151069238032</v>
      </c>
      <c r="BI79" s="189">
        <f t="shared" si="37"/>
        <v>0.31207908278692864</v>
      </c>
      <c r="BJ79" s="189">
        <f t="shared" si="38"/>
        <v>0.36461955110930333</v>
      </c>
      <c r="BK79" s="189">
        <f t="shared" si="39"/>
        <v>6.4727189773462701E-2</v>
      </c>
      <c r="BL79" s="189">
        <f t="shared" si="40"/>
        <v>0.15651459982742999</v>
      </c>
      <c r="BM79" s="189">
        <f t="shared" si="41"/>
        <v>0.21093872028201166</v>
      </c>
      <c r="BN79" s="193"/>
    </row>
    <row r="80" spans="1:66" ht="15.75" thickBot="1">
      <c r="A80" s="60" t="s">
        <v>88</v>
      </c>
      <c r="B80" s="142">
        <f>O80/'Численность населения'!B79*1000000</f>
        <v>270564.0350455303</v>
      </c>
      <c r="C80" s="22">
        <f>P80/'Численность населения'!C79*1000000</f>
        <v>354830.23968391551</v>
      </c>
      <c r="D80" s="22">
        <f>Q80/'Численность населения'!D79*1000000</f>
        <v>331804.41427245014</v>
      </c>
      <c r="E80" s="22">
        <f>R80/'Численность населения'!E79*1000000</f>
        <v>356857.39306410059</v>
      </c>
      <c r="F80" s="22">
        <f>S80/'Численность населения'!F79*1000000</f>
        <v>419616.1671853431</v>
      </c>
      <c r="G80" s="22">
        <f>T80/'Численность населения'!G79*1000000</f>
        <v>494962.52475186635</v>
      </c>
      <c r="H80" s="22">
        <f>U80/'Численность населения'!H79*1000000</f>
        <v>492514.64241961594</v>
      </c>
      <c r="I80" s="22">
        <f>V80/'Численность населения'!I79*1000000</f>
        <v>433369.77430779336</v>
      </c>
      <c r="J80" s="22">
        <f>W80/'Численность населения'!J79*1000000</f>
        <v>468646.88208038209</v>
      </c>
      <c r="K80" s="22">
        <f>X80/'Численность населения'!K79*1000000</f>
        <v>487545.06316635542</v>
      </c>
      <c r="L80" s="22">
        <f>Y80/'Численность населения'!L79*1000000</f>
        <v>473352.79162277002</v>
      </c>
      <c r="M80" s="22">
        <f>Z80/'Численность населения'!M79*1000000</f>
        <v>497741.66731972503</v>
      </c>
      <c r="N80" s="22">
        <f>AA80/'Численность населения'!N79*1000000</f>
        <v>581485.71465575299</v>
      </c>
      <c r="O80" s="194">
        <v>135013.61799999999</v>
      </c>
      <c r="P80" s="22">
        <v>176020.63699999999</v>
      </c>
      <c r="Q80" s="22">
        <v>164027.84400000001</v>
      </c>
      <c r="R80" s="22">
        <v>175632.36199999999</v>
      </c>
      <c r="S80" s="22">
        <v>205489.394</v>
      </c>
      <c r="T80" s="22">
        <v>241463.508</v>
      </c>
      <c r="U80" s="22">
        <v>240010.758</v>
      </c>
      <c r="V80" s="22">
        <v>211815.111</v>
      </c>
      <c r="W80" s="22">
        <v>229594.79399999999</v>
      </c>
      <c r="X80" s="22">
        <v>238383.696</v>
      </c>
      <c r="Y80" s="22">
        <v>230493.935</v>
      </c>
      <c r="Z80" s="22">
        <v>241353.93900000001</v>
      </c>
      <c r="AA80" s="195">
        <v>269386.05</v>
      </c>
      <c r="AB80" s="15" t="s">
        <v>88</v>
      </c>
      <c r="AC80" s="192">
        <f>B80/'Индекс потребительских цен'!X79</f>
        <v>270564.0350455303</v>
      </c>
      <c r="AD80" s="22">
        <f>C80/'Индекс потребительских цен'!Y79</f>
        <v>333612.48559977009</v>
      </c>
      <c r="AE80" s="22">
        <f>D80/'Индекс потребительских цен'!Z79</f>
        <v>294444.10905082361</v>
      </c>
      <c r="AF80" s="22">
        <f>E80/'Индекс потребительских цен'!AA79</f>
        <v>297320.61614678637</v>
      </c>
      <c r="AG80" s="22">
        <f>F80/'Индекс потребительских цен'!AB79</f>
        <v>321982.8208438023</v>
      </c>
      <c r="AH80" s="22">
        <f>G80/'Индекс потребительских цен'!AC79</f>
        <v>343273.78566181398</v>
      </c>
      <c r="AI80" s="22">
        <f>H80/'Индекс потребительских цен'!AD79</f>
        <v>326055.83603528416</v>
      </c>
      <c r="AJ80" s="22">
        <f>I80/'Индекс потребительских цен'!AE79</f>
        <v>280834.56855861895</v>
      </c>
      <c r="AK80" s="22">
        <f>J80/'Индекс потребительских цен'!AF79</f>
        <v>295365.71302955493</v>
      </c>
      <c r="AL80" s="22">
        <f>K80/'Индекс потребительских цен'!AG79</f>
        <v>296799.31673233391</v>
      </c>
      <c r="AM80" s="22">
        <f>L80/'Индекс потребительских цен'!AH79</f>
        <v>274437.70401655708</v>
      </c>
      <c r="AN80" s="22">
        <f>M80/'Индекс потребительских цен'!AI79</f>
        <v>271730.45504763466</v>
      </c>
      <c r="AO80" s="22">
        <f>N80/'Индекс потребительских цен'!AJ79</f>
        <v>283259.18143109971</v>
      </c>
      <c r="AP80" s="217">
        <f t="shared" si="42"/>
        <v>72709.75061628368</v>
      </c>
      <c r="AQ80" s="217">
        <f t="shared" si="43"/>
        <v>299206.2020922777</v>
      </c>
      <c r="AR80" s="217">
        <f t="shared" si="44"/>
        <v>295365.71302955493</v>
      </c>
      <c r="BB80" s="189">
        <f t="shared" si="30"/>
        <v>0.15045923655515847</v>
      </c>
      <c r="BC80" s="189">
        <f t="shared" si="31"/>
        <v>0.46614290512991285</v>
      </c>
      <c r="BD80" s="189">
        <f t="shared" si="32"/>
        <v>0.39281253261220228</v>
      </c>
      <c r="BE80" s="189">
        <f t="shared" si="33"/>
        <v>9.0494884788246521E-2</v>
      </c>
      <c r="BF80" s="189">
        <f t="shared" si="34"/>
        <v>0.50985050829621281</v>
      </c>
      <c r="BG80" s="189">
        <f t="shared" si="35"/>
        <v>-0.30511459358171589</v>
      </c>
      <c r="BH80" s="189">
        <f t="shared" si="36"/>
        <v>5.8265595734530606E-2</v>
      </c>
      <c r="BI80" s="189">
        <f t="shared" si="37"/>
        <v>0.33318013494882681</v>
      </c>
      <c r="BJ80" s="189">
        <f t="shared" si="38"/>
        <v>-0.2745435640444307</v>
      </c>
      <c r="BK80" s="189">
        <f t="shared" si="39"/>
        <v>0.15342598625685966</v>
      </c>
      <c r="BL80" s="189">
        <f t="shared" si="40"/>
        <v>0.60703821460433827</v>
      </c>
      <c r="BM80" s="189">
        <f t="shared" si="41"/>
        <v>0.11029095026801605</v>
      </c>
      <c r="BN80" s="193"/>
    </row>
    <row r="81" spans="1:66" ht="24.75" thickBot="1">
      <c r="A81" s="62" t="s">
        <v>89</v>
      </c>
      <c r="B81" s="142">
        <f>O81/'Численность населения'!B80*1000000</f>
        <v>106334.6052311745</v>
      </c>
      <c r="C81" s="22">
        <f>P81/'Численность населения'!C80*1000000</f>
        <v>145016.4008280251</v>
      </c>
      <c r="D81" s="22">
        <f>Q81/'Численность населения'!D80*1000000</f>
        <v>143747.91547818671</v>
      </c>
      <c r="E81" s="22">
        <f>R81/'Численность населения'!E80*1000000</f>
        <v>83526.363657563954</v>
      </c>
      <c r="F81" s="22">
        <f>S81/'Численность населения'!F80*1000000</f>
        <v>60742.135654063241</v>
      </c>
      <c r="G81" s="22">
        <f>T81/'Численность населения'!G80*1000000</f>
        <v>71826.426218137683</v>
      </c>
      <c r="H81" s="22">
        <f>U81/'Численность населения'!H80*1000000</f>
        <v>78279.7377231805</v>
      </c>
      <c r="I81" s="22">
        <f>V81/'Численность населения'!I80*1000000</f>
        <v>67694.252521227361</v>
      </c>
      <c r="J81" s="22">
        <f>W81/'Численность населения'!J80*1000000</f>
        <v>106568.78556695908</v>
      </c>
      <c r="K81" s="22">
        <f>X81/'Численность населения'!K80*1000000</f>
        <v>99841.083785329552</v>
      </c>
      <c r="L81" s="22">
        <f>Y81/'Численность населения'!L80*1000000</f>
        <v>104792.04838566219</v>
      </c>
      <c r="M81" s="22">
        <f>Z81/'Численность населения'!M80*1000000</f>
        <v>108448.44520349304</v>
      </c>
      <c r="N81" s="22">
        <f>AA81/'Численность населения'!N80*1000000</f>
        <v>140729.01110295652</v>
      </c>
      <c r="O81" s="194">
        <v>18810.698</v>
      </c>
      <c r="P81" s="22">
        <v>25429.641</v>
      </c>
      <c r="Q81" s="22">
        <v>24946.156999999999</v>
      </c>
      <c r="R81" s="22">
        <v>14326.776</v>
      </c>
      <c r="S81" s="22">
        <v>10288.017</v>
      </c>
      <c r="T81" s="22">
        <v>12012.467000000001</v>
      </c>
      <c r="U81" s="22">
        <v>12929.386</v>
      </c>
      <c r="V81" s="22">
        <v>11041.948</v>
      </c>
      <c r="W81" s="22">
        <v>17153.738000000001</v>
      </c>
      <c r="X81" s="22">
        <v>15885.615</v>
      </c>
      <c r="Y81" s="22">
        <v>16494.477999999999</v>
      </c>
      <c r="Z81" s="22">
        <v>16827.402999999998</v>
      </c>
      <c r="AA81" s="195">
        <v>20900.932000000001</v>
      </c>
      <c r="AB81" s="16" t="s">
        <v>89</v>
      </c>
      <c r="AC81" s="192">
        <f>B81/'Индекс потребительских цен'!X80</f>
        <v>106334.6052311745</v>
      </c>
      <c r="AD81" s="22">
        <f>C81/'Индекс потребительских цен'!Y80</f>
        <v>133201.43366218894</v>
      </c>
      <c r="AE81" s="22">
        <f>D81/'Индекс потребительских цен'!Z80</f>
        <v>124024.32464880135</v>
      </c>
      <c r="AF81" s="22">
        <f>E81/'Индекс потребительских цен'!AA80</f>
        <v>66407.801827722986</v>
      </c>
      <c r="AG81" s="22">
        <f>F81/'Индекс потребительских цен'!AB80</f>
        <v>43199.88904432355</v>
      </c>
      <c r="AH81" s="22">
        <f>G81/'Индекс потребительских цен'!AC80</f>
        <v>46000.0463642002</v>
      </c>
      <c r="AI81" s="22">
        <f>H81/'Индекс потребительских цен'!AD80</f>
        <v>47006.997611859377</v>
      </c>
      <c r="AJ81" s="22">
        <f>I81/'Индекс потребительских цен'!AE80</f>
        <v>39658.938248721082</v>
      </c>
      <c r="AK81" s="22">
        <f>J81/'Индекс потребительских цен'!AF80</f>
        <v>59699.496058316625</v>
      </c>
      <c r="AL81" s="22">
        <f>K81/'Индекс потребительских цен'!AG80</f>
        <v>53409.720047755778</v>
      </c>
      <c r="AM81" s="22">
        <f>L81/'Индекс потребительских цен'!AH80</f>
        <v>52855.200155312901</v>
      </c>
      <c r="AN81" s="22">
        <f>M81/'Индекс потребительских цен'!AI80</f>
        <v>50437.455140408769</v>
      </c>
      <c r="AO81" s="22">
        <f>N81/'Индекс потребительских цен'!AJ80</f>
        <v>57900.367844804299</v>
      </c>
      <c r="AP81" s="217">
        <f t="shared" si="42"/>
        <v>93542.495413467856</v>
      </c>
      <c r="AQ81" s="217">
        <f t="shared" si="43"/>
        <v>67702.79045273771</v>
      </c>
      <c r="AR81" s="217">
        <f t="shared" si="44"/>
        <v>53409.720047755778</v>
      </c>
      <c r="BB81" s="189">
        <f t="shared" si="30"/>
        <v>0.31144643678974182</v>
      </c>
      <c r="BC81" s="189">
        <f t="shared" si="31"/>
        <v>-6.489251150628228E-2</v>
      </c>
      <c r="BD81" s="189">
        <f t="shared" si="32"/>
        <v>7.5505260671664853E-2</v>
      </c>
      <c r="BE81" s="189">
        <f t="shared" si="33"/>
        <v>0.17586513644112589</v>
      </c>
      <c r="BF81" s="189">
        <f t="shared" si="34"/>
        <v>0.17956018728240042</v>
      </c>
      <c r="BG81" s="189">
        <f t="shared" si="35"/>
        <v>-4.9455912515348199E-3</v>
      </c>
      <c r="BH81" s="189">
        <f t="shared" si="36"/>
        <v>-0.12008753246656156</v>
      </c>
      <c r="BI81" s="189">
        <f t="shared" si="37"/>
        <v>8.1401864790721978E-2</v>
      </c>
      <c r="BJ81" s="189">
        <f t="shared" si="38"/>
        <v>4.0324990538893379E-2</v>
      </c>
      <c r="BK81" s="189">
        <f t="shared" si="39"/>
        <v>-2.910966106684354E-2</v>
      </c>
      <c r="BL81" s="189">
        <f t="shared" si="40"/>
        <v>5.1523675635975374E-2</v>
      </c>
      <c r="BM81" s="189">
        <f t="shared" si="41"/>
        <v>0.16824801465181505</v>
      </c>
      <c r="BN81" s="193"/>
    </row>
    <row r="82" spans="1:66" ht="24.75" thickBot="1">
      <c r="A82" s="63" t="s">
        <v>90</v>
      </c>
      <c r="B82" s="142">
        <f>O82/'Численность населения'!B81*1000000</f>
        <v>106745.54301361227</v>
      </c>
      <c r="C82" s="22">
        <f>P82/'Численность населения'!C81*1000000</f>
        <v>183581.36459628554</v>
      </c>
      <c r="D82" s="22">
        <f>Q82/'Численность населения'!D81*1000000</f>
        <v>339670.56442103605</v>
      </c>
      <c r="E82" s="22">
        <f>R82/'Численность населения'!E81*1000000</f>
        <v>252707.96163258862</v>
      </c>
      <c r="F82" s="22">
        <f>S82/'Численность населения'!F81*1000000</f>
        <v>165906.97950462927</v>
      </c>
      <c r="G82" s="22">
        <f>T82/'Численность населения'!G81*1000000</f>
        <v>290633.77624183201</v>
      </c>
      <c r="H82" s="22">
        <f>U82/'Численность населения'!H81*1000000</f>
        <v>255182.81656331266</v>
      </c>
      <c r="I82" s="22">
        <f>V82/'Численность населения'!I81*1000000</f>
        <v>252094.60522335386</v>
      </c>
      <c r="J82" s="22">
        <f>W82/'Численность населения'!J81*1000000</f>
        <v>351106.59744667099</v>
      </c>
      <c r="K82" s="22">
        <f>X82/'Численность населения'!K81*1000000</f>
        <v>544501.13056528266</v>
      </c>
      <c r="L82" s="22">
        <f>Y82/'Численность населения'!L81*1000000</f>
        <v>630673.71964414523</v>
      </c>
      <c r="M82" s="22">
        <f>Z82/'Численность населения'!M81*1000000</f>
        <v>1019461.0316567571</v>
      </c>
      <c r="N82" s="22">
        <f>AA82/'Численность населения'!N81*1000000</f>
        <v>1699902.5337873122</v>
      </c>
      <c r="O82" s="194">
        <v>5418.7240000000002</v>
      </c>
      <c r="P82" s="22">
        <v>9301.5169999999998</v>
      </c>
      <c r="Q82" s="22">
        <v>17283.796999999999</v>
      </c>
      <c r="R82" s="22">
        <v>12804.207</v>
      </c>
      <c r="S82" s="22">
        <v>8386.2659999999996</v>
      </c>
      <c r="T82" s="22">
        <v>14633.12</v>
      </c>
      <c r="U82" s="22">
        <v>12756.589</v>
      </c>
      <c r="V82" s="22">
        <v>12500.111000000001</v>
      </c>
      <c r="W82" s="22">
        <v>17381.181</v>
      </c>
      <c r="X82" s="22">
        <v>27211.444</v>
      </c>
      <c r="Y82" s="22">
        <v>31475.664000000001</v>
      </c>
      <c r="Z82" s="22">
        <v>50752.847999999998</v>
      </c>
      <c r="AA82" s="195">
        <v>81379.433999999994</v>
      </c>
      <c r="AB82" s="18" t="s">
        <v>90</v>
      </c>
      <c r="AC82" s="192">
        <f>B82/'Индекс потребительских цен'!X81</f>
        <v>106745.54301361227</v>
      </c>
      <c r="AD82" s="22">
        <f>C82/'Индекс потребительских цен'!Y81</f>
        <v>174109.79191605229</v>
      </c>
      <c r="AE82" s="22">
        <f>D82/'Индекс потребительских цен'!Z81</f>
        <v>303939.83508214197</v>
      </c>
      <c r="AF82" s="22">
        <f>E82/'Индекс потребительских цен'!AA81</f>
        <v>214866.04794741972</v>
      </c>
      <c r="AG82" s="22">
        <f>F82/'Индекс потребительских цен'!AB81</f>
        <v>135650.67202174917</v>
      </c>
      <c r="AH82" s="22">
        <f>G82/'Индекс потребительских цен'!AC81</f>
        <v>213966.46351542935</v>
      </c>
      <c r="AI82" s="22">
        <f>H82/'Индекс потребительских цен'!AD81</f>
        <v>177434.1121956546</v>
      </c>
      <c r="AJ82" s="22">
        <f>I82/'Индекс потребительских цен'!AE81</f>
        <v>170462.71739002899</v>
      </c>
      <c r="AK82" s="22">
        <f>J82/'Индекс потребительских цен'!AF81</f>
        <v>226323.34712708983</v>
      </c>
      <c r="AL82" s="22">
        <f>K82/'Индекс потребительских цен'!AG81</f>
        <v>338201.46668963227</v>
      </c>
      <c r="AM82" s="22">
        <f>L82/'Индекс потребительских цен'!AH81</f>
        <v>384383.40842420666</v>
      </c>
      <c r="AN82" s="22">
        <f>M82/'Индекс потребительских цен'!AI81</f>
        <v>587501.64488654293</v>
      </c>
      <c r="AO82" s="22">
        <f>N82/'Индекс потребительских цен'!AJ81</f>
        <v>927066.25027007889</v>
      </c>
      <c r="AP82" s="217">
        <f t="shared" si="42"/>
        <v>820320.70725646662</v>
      </c>
      <c r="AQ82" s="217">
        <f t="shared" si="43"/>
        <v>304665.48465227993</v>
      </c>
      <c r="AR82" s="217">
        <f t="shared" si="44"/>
        <v>214866.04794741972</v>
      </c>
      <c r="BB82" s="189">
        <f t="shared" si="30"/>
        <v>0.36377429071895517</v>
      </c>
      <c r="BC82" s="189">
        <f t="shared" si="31"/>
        <v>-8.7471854396847792E-3</v>
      </c>
      <c r="BD82" s="189">
        <f t="shared" si="32"/>
        <v>-0.4189386094420352</v>
      </c>
      <c r="BE82" s="189">
        <f t="shared" si="33"/>
        <v>-0.27277888089214608</v>
      </c>
      <c r="BF82" s="189">
        <f t="shared" si="34"/>
        <v>0.18248108079704939</v>
      </c>
      <c r="BG82" s="189">
        <f t="shared" si="35"/>
        <v>8.984592224377197E-2</v>
      </c>
      <c r="BH82" s="189">
        <f t="shared" si="36"/>
        <v>-0.13522637543046501</v>
      </c>
      <c r="BI82" s="189">
        <f t="shared" si="37"/>
        <v>0.57426637562090743</v>
      </c>
      <c r="BJ82" s="189">
        <f t="shared" si="38"/>
        <v>-6.313013464343542E-2</v>
      </c>
      <c r="BK82" s="189">
        <f t="shared" si="39"/>
        <v>4.9588450091125003E-2</v>
      </c>
      <c r="BL82" s="189">
        <f t="shared" si="40"/>
        <v>3.4891930009559147E-2</v>
      </c>
      <c r="BM82" s="189">
        <f t="shared" si="41"/>
        <v>0.29765817148316054</v>
      </c>
      <c r="BN82" s="193"/>
    </row>
    <row r="83" spans="1:66" ht="16.5" thickTop="1">
      <c r="AB83" s="216" t="s">
        <v>105</v>
      </c>
      <c r="AC83" s="216">
        <f t="shared" ref="AC83:AO83" si="45">AVERAGE(AC3:AC82)</f>
        <v>64666.228780264777</v>
      </c>
      <c r="AD83" s="216">
        <f t="shared" si="45"/>
        <v>76408.94300521494</v>
      </c>
      <c r="AE83" s="216">
        <f t="shared" si="45"/>
        <v>80835.114372944648</v>
      </c>
      <c r="AF83" s="216">
        <f t="shared" si="45"/>
        <v>77002.245628077537</v>
      </c>
      <c r="AG83" s="216">
        <f t="shared" si="45"/>
        <v>70779.429610841893</v>
      </c>
      <c r="AH83" s="216">
        <f t="shared" si="45"/>
        <v>65824.326753354952</v>
      </c>
      <c r="AI83" s="216">
        <f t="shared" si="45"/>
        <v>64269.535518056</v>
      </c>
      <c r="AJ83" s="216">
        <f t="shared" si="45"/>
        <v>66919.91353984733</v>
      </c>
      <c r="AK83" s="216">
        <f t="shared" si="45"/>
        <v>70928.928124537459</v>
      </c>
      <c r="AL83" s="216">
        <f t="shared" si="45"/>
        <v>74537.404519990916</v>
      </c>
      <c r="AM83" s="216">
        <f t="shared" si="45"/>
        <v>74545.265926090186</v>
      </c>
      <c r="AN83" s="216">
        <f t="shared" si="45"/>
        <v>80541.660154342564</v>
      </c>
      <c r="AO83" s="216">
        <f t="shared" si="45"/>
        <v>90651.30828350746</v>
      </c>
      <c r="BB83" s="189">
        <f t="shared" si="30"/>
        <v>0.71980355725835876</v>
      </c>
      <c r="BC83" s="189">
        <f t="shared" si="31"/>
        <v>0.85024534035906552</v>
      </c>
      <c r="BD83" s="189">
        <f t="shared" si="32"/>
        <v>-0.25602042654674551</v>
      </c>
      <c r="BE83" s="189">
        <f t="shared" si="33"/>
        <v>-0.34348336936910218</v>
      </c>
      <c r="BF83" s="189">
        <f t="shared" si="34"/>
        <v>0.7517875203901383</v>
      </c>
      <c r="BG83" s="189">
        <f t="shared" si="35"/>
        <v>-0.12197811327001828</v>
      </c>
      <c r="BH83" s="189">
        <f t="shared" si="36"/>
        <v>-1.2101956477906461E-2</v>
      </c>
      <c r="BI83" s="189">
        <f t="shared" si="37"/>
        <v>0.3927572830667807</v>
      </c>
      <c r="BJ83" s="189">
        <f t="shared" si="38"/>
        <v>0.55081429550177008</v>
      </c>
      <c r="BK83" s="189">
        <f t="shared" si="39"/>
        <v>0.15825970643881138</v>
      </c>
      <c r="BL83" s="189">
        <f t="shared" si="40"/>
        <v>0.61646347374674715</v>
      </c>
      <c r="BM83" s="189">
        <f t="shared" si="41"/>
        <v>0.66745219385654098</v>
      </c>
      <c r="BN83" s="193"/>
    </row>
    <row r="84" spans="1:66" ht="15.75">
      <c r="AB84" s="216" t="s">
        <v>104</v>
      </c>
      <c r="AC84" s="216">
        <f t="shared" ref="AC84:AO84" si="46">MAX(AC3:AC82)-MIN(AC3:AC82)</f>
        <v>312445.23993277899</v>
      </c>
      <c r="AD84" s="216">
        <f t="shared" si="46"/>
        <v>367849.77309610386</v>
      </c>
      <c r="AE84" s="216">
        <f t="shared" si="46"/>
        <v>362836.45173647534</v>
      </c>
      <c r="AF84" s="216">
        <f t="shared" si="46"/>
        <v>365204.73129937751</v>
      </c>
      <c r="AG84" s="216">
        <f t="shared" si="46"/>
        <v>363304.34317108389</v>
      </c>
      <c r="AH84" s="216">
        <f t="shared" si="46"/>
        <v>327354.05872568215</v>
      </c>
      <c r="AI84" s="216">
        <f t="shared" si="46"/>
        <v>368413.29156466271</v>
      </c>
      <c r="AJ84" s="216">
        <f t="shared" si="46"/>
        <v>379699.26333869924</v>
      </c>
      <c r="AK84" s="216">
        <f t="shared" si="46"/>
        <v>369453.61201866955</v>
      </c>
      <c r="AL84" s="216">
        <f t="shared" si="46"/>
        <v>341016.81098191638</v>
      </c>
      <c r="AM84" s="216">
        <f t="shared" si="46"/>
        <v>361450.50481244829</v>
      </c>
      <c r="AN84" s="216">
        <f t="shared" si="46"/>
        <v>566009.01451968483</v>
      </c>
      <c r="AO84" s="216">
        <f t="shared" si="46"/>
        <v>901585.45965933416</v>
      </c>
      <c r="BN84" s="27"/>
    </row>
    <row r="85" spans="1:66" ht="15.75">
      <c r="AB85" s="216" t="s">
        <v>106</v>
      </c>
      <c r="AC85" s="216">
        <f t="shared" ref="AC85:AO85" si="47">MEDIAN(AC3:AC82)</f>
        <v>48607.215000653086</v>
      </c>
      <c r="AD85" s="216">
        <f t="shared" si="47"/>
        <v>55130.707202156045</v>
      </c>
      <c r="AE85" s="216">
        <f t="shared" si="47"/>
        <v>55065.229317344143</v>
      </c>
      <c r="AF85" s="216">
        <f t="shared" si="47"/>
        <v>55118.52975475882</v>
      </c>
      <c r="AG85" s="216">
        <f t="shared" si="47"/>
        <v>52207.168021745521</v>
      </c>
      <c r="AH85" s="216">
        <f t="shared" si="47"/>
        <v>45989.247070717531</v>
      </c>
      <c r="AI85" s="216">
        <f t="shared" si="47"/>
        <v>45285.900734723153</v>
      </c>
      <c r="AJ85" s="216">
        <f t="shared" si="47"/>
        <v>47018.462581032254</v>
      </c>
      <c r="AK85" s="216">
        <f t="shared" si="47"/>
        <v>47333.325244709282</v>
      </c>
      <c r="AL85" s="216">
        <f t="shared" si="47"/>
        <v>52332.337740163464</v>
      </c>
      <c r="AM85" s="216">
        <f t="shared" si="47"/>
        <v>51412.71003805862</v>
      </c>
      <c r="AN85" s="216">
        <f t="shared" si="47"/>
        <v>49886.198295916634</v>
      </c>
      <c r="AO85" s="216">
        <f t="shared" si="47"/>
        <v>55190.835513119426</v>
      </c>
      <c r="BN85" s="27"/>
    </row>
    <row r="86" spans="1:66">
      <c r="BN86" s="27"/>
    </row>
    <row r="87" spans="1:66">
      <c r="BN87" s="27"/>
    </row>
    <row r="88" spans="1:66" ht="15.75" thickBot="1">
      <c r="A88" s="57" t="s">
        <v>0</v>
      </c>
      <c r="B88" s="142">
        <f>O88/'Численность населения'!B86*1000000</f>
        <v>64068.114041558765</v>
      </c>
      <c r="C88" s="143">
        <f>P88/'Численность населения'!C86*1000000</f>
        <v>77193.494042441307</v>
      </c>
      <c r="D88" s="143">
        <f>Q88/'Численность населения'!D86*1000000</f>
        <v>87890.636391164604</v>
      </c>
      <c r="E88" s="143">
        <f>R88/'Численность населения'!E86*1000000</f>
        <v>93725.314079637712</v>
      </c>
      <c r="F88" s="143">
        <f>S88/'Численность населения'!F86*1000000</f>
        <v>95164.534986241721</v>
      </c>
      <c r="G88" s="143">
        <f>T88/'Численность населения'!G86*1000000</f>
        <v>94922.256025178329</v>
      </c>
      <c r="H88" s="143">
        <f>U88/'Численность населения'!H86*1000000</f>
        <v>100554.92125930703</v>
      </c>
      <c r="I88" s="143">
        <f>V88/'Численность населения'!I86*1000000</f>
        <v>109146.2812570056</v>
      </c>
      <c r="J88" s="143">
        <f>W88/'Численность населения'!J86*1000000</f>
        <v>121105.65061125724</v>
      </c>
      <c r="K88" s="143">
        <f>X88/'Численность населения'!K86*1000000</f>
        <v>131700.90790592597</v>
      </c>
      <c r="L88" s="143">
        <f>Y88/'Численность населения'!L86*1000000</f>
        <v>139244.63881055472</v>
      </c>
      <c r="M88" s="143">
        <f>Z88/'Численность населения'!M86*1000000</f>
        <v>159322.77200995095</v>
      </c>
      <c r="N88" s="143">
        <f>AA88/'Численность населения'!N86*1000000</f>
        <v>193668.80283328329</v>
      </c>
      <c r="O88" s="196">
        <v>9152096.0066</v>
      </c>
      <c r="P88" s="24">
        <v>11035652</v>
      </c>
      <c r="Q88" s="24">
        <v>12586090.391000001</v>
      </c>
      <c r="R88" s="24">
        <v>13450238.179</v>
      </c>
      <c r="S88" s="24">
        <v>13902645.252</v>
      </c>
      <c r="T88" s="24">
        <v>13897187.720700001</v>
      </c>
      <c r="U88" s="24">
        <v>14748846.921</v>
      </c>
      <c r="V88" s="24">
        <v>16027302</v>
      </c>
      <c r="W88" s="24">
        <v>17782012.315000001</v>
      </c>
      <c r="X88" s="24">
        <v>19329038.311999999</v>
      </c>
      <c r="Y88" s="24">
        <v>20393742.368999999</v>
      </c>
      <c r="Z88" s="24">
        <v>23239503.976</v>
      </c>
      <c r="AA88" s="197">
        <v>28413874.965999998</v>
      </c>
      <c r="AB88" s="13" t="s">
        <v>0</v>
      </c>
      <c r="AC88" s="192">
        <f>B88/'Индекс потребительских цен'!X86</f>
        <v>64068.114041558765</v>
      </c>
      <c r="AD88" s="192">
        <f>C88/'Индекс потребительских цен'!Y86</f>
        <v>72755.413800604438</v>
      </c>
      <c r="AE88" s="192">
        <f>D88/'Индекс потребительских цен'!Z86</f>
        <v>77730.642845330061</v>
      </c>
      <c r="AF88" s="192">
        <f>E88/'Индекс потребительских цен'!AA86</f>
        <v>77853.707787786756</v>
      </c>
      <c r="AG88" s="192">
        <f>F88/'Индекс потребительских цен'!AB86</f>
        <v>70991.655630439083</v>
      </c>
      <c r="AH88" s="192">
        <f>G88/'Индекс потребительских цен'!AC86</f>
        <v>62714.479048861023</v>
      </c>
      <c r="AI88" s="192">
        <f>H88/'Индекс потребительских цен'!AD86</f>
        <v>63038.183956176159</v>
      </c>
      <c r="AJ88" s="192">
        <f>I88/'Индекс потребительских цен'!AE86</f>
        <v>66748.740119838039</v>
      </c>
      <c r="AK88" s="192">
        <f>J88/'Индекс потребительских цен'!AF86</f>
        <v>71036.379058387189</v>
      </c>
      <c r="AL88" s="192">
        <f>K88/'Индекс потребительских цен'!AG86</f>
        <v>74972.03991150987</v>
      </c>
      <c r="AM88" s="192">
        <f>L88/'Индекс потребительских цен'!AH86</f>
        <v>75556.556174227764</v>
      </c>
      <c r="AN88" s="192">
        <f>M88/'Индекс потребительских цен'!AI86</f>
        <v>79759.479192999526</v>
      </c>
      <c r="AO88" s="192">
        <f>N88/'Индекс потребительских цен'!AJ86</f>
        <v>86612.150311419289</v>
      </c>
      <c r="AP88" s="215"/>
      <c r="AQ88" s="215"/>
      <c r="AR88" s="215"/>
      <c r="BN88" s="27"/>
    </row>
    <row r="89" spans="1:66" ht="24.75" thickBot="1">
      <c r="A89" s="21" t="s">
        <v>1</v>
      </c>
      <c r="B89" s="142">
        <f>O89/'Численность населения'!B87*1000000</f>
        <v>54696.755900782926</v>
      </c>
      <c r="C89" s="143">
        <f>P89/'Численность населения'!C87*1000000</f>
        <v>63866.052428411371</v>
      </c>
      <c r="D89" s="143">
        <f>Q89/'Численность населения'!D87*1000000</f>
        <v>76708.548870112252</v>
      </c>
      <c r="E89" s="143">
        <f>R89/'Численность населения'!E87*1000000</f>
        <v>85978.869940520875</v>
      </c>
      <c r="F89" s="143">
        <f>S89/'Численность населения'!F87*1000000</f>
        <v>91818.694395334678</v>
      </c>
      <c r="G89" s="143">
        <f>T89/'Численность населения'!G87*1000000</f>
        <v>91682.772341908538</v>
      </c>
      <c r="H89" s="143">
        <f>U89/'Численность населения'!H87*1000000</f>
        <v>96928.442588097387</v>
      </c>
      <c r="I89" s="143">
        <f>V89/'Численность населения'!I87*1000000</f>
        <v>108035.28533947786</v>
      </c>
      <c r="J89" s="143">
        <f>W89/'Численность населения'!J87*1000000</f>
        <v>127031.42062002906</v>
      </c>
      <c r="K89" s="143">
        <f>X89/'Численность населения'!K87*1000000</f>
        <v>154631.06549245396</v>
      </c>
      <c r="L89" s="143">
        <f>Y89/'Численность населения'!L87*1000000</f>
        <v>167318.12248803818</v>
      </c>
      <c r="M89" s="143">
        <f>Z89/'Численность населения'!M87*1000000</f>
        <v>202997.71290694087</v>
      </c>
      <c r="N89" s="143">
        <f>AA89/'Численность населения'!N87*1000000</f>
        <v>237687.38910864358</v>
      </c>
      <c r="O89" s="198">
        <v>2099824.1570000001</v>
      </c>
      <c r="P89" s="3">
        <v>2458312.1</v>
      </c>
      <c r="Q89" s="3">
        <v>2961583.5989999999</v>
      </c>
      <c r="R89" s="3">
        <v>3331629.1069999998</v>
      </c>
      <c r="S89" s="3">
        <v>3570432.0010000002</v>
      </c>
      <c r="T89" s="3">
        <v>3578185.9789999998</v>
      </c>
      <c r="U89" s="3">
        <v>3795422.18</v>
      </c>
      <c r="V89" s="3">
        <v>4241519.1040000003</v>
      </c>
      <c r="W89" s="3">
        <v>4998017.7079999996</v>
      </c>
      <c r="X89" s="3">
        <v>6093361.9230000004</v>
      </c>
      <c r="Y89" s="3">
        <v>6582672.7429999998</v>
      </c>
      <c r="Z89" s="3">
        <v>7952979.4369999999</v>
      </c>
      <c r="AA89" s="199">
        <v>9571467.6989999991</v>
      </c>
      <c r="AB89" s="14" t="s">
        <v>1</v>
      </c>
      <c r="AC89" s="192">
        <f>B89/'Индекс потребительских цен'!X87</f>
        <v>54696.755900782926</v>
      </c>
      <c r="AD89" s="192">
        <f>C89/'Индекс потребительских цен'!Y87</f>
        <v>60250.992856991856</v>
      </c>
      <c r="AE89" s="192">
        <f>D89/'Индекс потребительских цен'!Z87</f>
        <v>67708.22935801062</v>
      </c>
      <c r="AF89" s="192">
        <f>E89/'Индекс потребительских цен'!AA87</f>
        <v>71138.780381203265</v>
      </c>
      <c r="AG89" s="192">
        <f>F89/'Индекс потребительских цен'!AB87</f>
        <v>67836.987102872867</v>
      </c>
      <c r="AH89" s="192">
        <f>G89/'Индекс потребительских цен'!AC87</f>
        <v>59585.297248898554</v>
      </c>
      <c r="AI89" s="192">
        <f>H89/'Индекс потребительских цен'!AD87</f>
        <v>59512.986589101994</v>
      </c>
      <c r="AJ89" s="192">
        <f>I89/'Индекс потребительских цен'!AE87</f>
        <v>64288.102935423412</v>
      </c>
      <c r="AK89" s="192">
        <f>J89/'Индекс потребительских цен'!AF87</f>
        <v>72233.209053032988</v>
      </c>
      <c r="AL89" s="192">
        <f>K89/'Индекс потребительских цен'!AG87</f>
        <v>85357.780854389246</v>
      </c>
      <c r="AM89" s="192">
        <f>L89/'Индекс потребительских цен'!AH87</f>
        <v>88215.046671716394</v>
      </c>
      <c r="AN89" s="192">
        <f>M89/'Индекс потребительских цен'!AI87</f>
        <v>98805.740921235716</v>
      </c>
      <c r="AO89" s="192">
        <f>N89/'Индекс потребительских цен'!AJ87</f>
        <v>102872.45287929021</v>
      </c>
      <c r="AP89" s="215"/>
      <c r="AQ89" s="215"/>
      <c r="AR89" s="215"/>
      <c r="BB89" s="189">
        <f t="shared" ref="BB89:BB97" si="48">C88/B88-1</f>
        <v>0.20486602730913162</v>
      </c>
      <c r="BC89" s="189">
        <f t="shared" ref="BC89:BC97" si="49">D88/C88-1</f>
        <v>0.13857569839813144</v>
      </c>
      <c r="BD89" s="189">
        <f t="shared" ref="BD89:BD97" si="50">E88/D88-1</f>
        <v>6.6385657540416254E-2</v>
      </c>
      <c r="BE89" s="189">
        <f t="shared" ref="BE89:BE97" si="51">F88/E88-1</f>
        <v>1.5355733088086687E-2</v>
      </c>
      <c r="BF89" s="189">
        <f t="shared" ref="BF89:BF97" si="52">G88/F88-1</f>
        <v>-2.545895496661843E-3</v>
      </c>
      <c r="BG89" s="189">
        <f t="shared" ref="BG89:BG97" si="53">H88/G88-1</f>
        <v>5.9339774147747049E-2</v>
      </c>
      <c r="BH89" s="189">
        <f t="shared" ref="BH89:BH97" si="54">I88/H88-1</f>
        <v>8.5439478148896519E-2</v>
      </c>
      <c r="BI89" s="189">
        <f t="shared" ref="BI89:BI97" si="55">J88/I88-1</f>
        <v>0.10957193608906413</v>
      </c>
      <c r="BJ89" s="189">
        <f t="shared" ref="BJ89:BJ97" si="56">K88/J88-1</f>
        <v>8.748772035979524E-2</v>
      </c>
      <c r="BK89" s="189">
        <f t="shared" ref="BK89:BK97" si="57">L88/K88-1</f>
        <v>5.7279262721690927E-2</v>
      </c>
      <c r="BL89" s="189">
        <f t="shared" ref="BL89:BL97" si="58">M88/L88-1</f>
        <v>0.1441932225966196</v>
      </c>
      <c r="BM89" s="189">
        <f t="shared" ref="BM89:BM97" si="59">N88/M88-1</f>
        <v>0.21557515218971446</v>
      </c>
      <c r="BN89" s="193"/>
    </row>
    <row r="90" spans="1:66" ht="24.75" thickBot="1">
      <c r="A90" s="21" t="s">
        <v>20</v>
      </c>
      <c r="B90" s="142">
        <f>O90/'Численность населения'!B88*1000000</f>
        <v>83320.347443694947</v>
      </c>
      <c r="C90" s="143">
        <f>P90/'Численность населения'!C88*1000000</f>
        <v>97483.909456245936</v>
      </c>
      <c r="D90" s="143">
        <f>Q90/'Численность населения'!D88*1000000</f>
        <v>108511.95271860428</v>
      </c>
      <c r="E90" s="143">
        <f>R90/'Численность населения'!E88*1000000</f>
        <v>102921.92086819034</v>
      </c>
      <c r="F90" s="143">
        <f>S90/'Численность населения'!F88*1000000</f>
        <v>101753.91636745396</v>
      </c>
      <c r="G90" s="143">
        <f>T90/'Численность населения'!G88*1000000</f>
        <v>103799.38831472439</v>
      </c>
      <c r="H90" s="143">
        <f>U90/'Численность населения'!H88*1000000</f>
        <v>125562.93509704391</v>
      </c>
      <c r="I90" s="143">
        <f>V90/'Численность населения'!I88*1000000</f>
        <v>135239.56386686559</v>
      </c>
      <c r="J90" s="143">
        <f>W90/'Численность населения'!J88*1000000</f>
        <v>165370.83736420411</v>
      </c>
      <c r="K90" s="143">
        <f>X90/'Численность населения'!K88*1000000</f>
        <v>149027.73943908402</v>
      </c>
      <c r="L90" s="143">
        <f>Y90/'Численность населения'!L88*1000000</f>
        <v>155833.73377808413</v>
      </c>
      <c r="M90" s="143">
        <f>Z90/'Численность населения'!M88*1000000</f>
        <v>171033.52501746578</v>
      </c>
      <c r="N90" s="143">
        <f>AA90/'Численность населения'!N88*1000000</f>
        <v>193738.70862782266</v>
      </c>
      <c r="O90" s="200">
        <v>1134405.1140000001</v>
      </c>
      <c r="P90" s="21">
        <v>1329968.2</v>
      </c>
      <c r="Q90" s="21">
        <v>1485413.176</v>
      </c>
      <c r="R90" s="21">
        <v>1416122.7790000001</v>
      </c>
      <c r="S90" s="21">
        <v>1406453.5196999998</v>
      </c>
      <c r="T90" s="21">
        <v>1437478.804</v>
      </c>
      <c r="U90" s="21">
        <v>1742374.32</v>
      </c>
      <c r="V90" s="21">
        <v>1883299.6440000001</v>
      </c>
      <c r="W90" s="21">
        <v>2308913.75</v>
      </c>
      <c r="X90" s="21">
        <v>2082965.334</v>
      </c>
      <c r="Y90" s="21">
        <v>2175746.8509999998</v>
      </c>
      <c r="Z90" s="21">
        <v>2381045.6129999999</v>
      </c>
      <c r="AA90" s="201">
        <v>2690757.6850000001</v>
      </c>
      <c r="AB90" s="14" t="s">
        <v>20</v>
      </c>
      <c r="AC90" s="192">
        <f>B90/'Индекс потребительских цен'!X88</f>
        <v>83320.347443694947</v>
      </c>
      <c r="AD90" s="192">
        <f>C90/'Индекс потребительских цен'!Y88</f>
        <v>92148.510687442977</v>
      </c>
      <c r="AE90" s="192">
        <f>D90/'Индекс потребительских цен'!Z88</f>
        <v>96675.756202763194</v>
      </c>
      <c r="AF90" s="192">
        <f>E90/'Индекс потребительских цен'!AA88</f>
        <v>86002.129269288707</v>
      </c>
      <c r="AG90" s="192">
        <f>F90/'Индекс потребительских цен'!AB88</f>
        <v>75551.926617186575</v>
      </c>
      <c r="AH90" s="192">
        <f>G90/'Индекс потребительских цен'!AC88</f>
        <v>68161.919497593728</v>
      </c>
      <c r="AI90" s="192">
        <f>H90/'Индекс потребительских цен'!AD88</f>
        <v>78422.467717017076</v>
      </c>
      <c r="AJ90" s="192">
        <f>I90/'Индекс потребительских цен'!AE88</f>
        <v>81958.24847129485</v>
      </c>
      <c r="AK90" s="192">
        <f>J90/'Индекс потребительских цен'!AF88</f>
        <v>96243.62318360158</v>
      </c>
      <c r="AL90" s="192">
        <f>K90/'Индекс потребительских цен'!AG88</f>
        <v>84246.875203359101</v>
      </c>
      <c r="AM90" s="192">
        <f>L90/'Индекс потребительских цен'!AH88</f>
        <v>84027.443759675691</v>
      </c>
      <c r="AN90" s="192">
        <f>M90/'Индекс потребительских цен'!AI88</f>
        <v>84974.989388470742</v>
      </c>
      <c r="AO90" s="192">
        <f>N90/'Индекс потребительских цен'!AJ88</f>
        <v>86019.355926222066</v>
      </c>
      <c r="AP90" s="215"/>
      <c r="AQ90" s="215"/>
      <c r="AR90" s="215"/>
      <c r="BB90" s="189">
        <f t="shared" si="48"/>
        <v>0.16763876351754892</v>
      </c>
      <c r="BC90" s="189">
        <f t="shared" si="49"/>
        <v>0.20108486360725464</v>
      </c>
      <c r="BD90" s="189">
        <f t="shared" si="50"/>
        <v>0.12085121159188805</v>
      </c>
      <c r="BE90" s="189">
        <f t="shared" si="51"/>
        <v>6.7921623753065319E-2</v>
      </c>
      <c r="BF90" s="189">
        <f t="shared" si="52"/>
        <v>-1.4803309317481528E-3</v>
      </c>
      <c r="BG90" s="189">
        <f t="shared" si="53"/>
        <v>5.7215440940489914E-2</v>
      </c>
      <c r="BH90" s="189">
        <f t="shared" si="54"/>
        <v>0.11458806574020386</v>
      </c>
      <c r="BI90" s="189">
        <f t="shared" si="55"/>
        <v>0.17583269411340829</v>
      </c>
      <c r="BJ90" s="189">
        <f t="shared" si="56"/>
        <v>0.21726628528369973</v>
      </c>
      <c r="BK90" s="189">
        <f t="shared" si="57"/>
        <v>8.20472713887066E-2</v>
      </c>
      <c r="BL90" s="189">
        <f t="shared" si="58"/>
        <v>0.21324402813241861</v>
      </c>
      <c r="BM90" s="189">
        <f t="shared" si="59"/>
        <v>0.17088702973518388</v>
      </c>
      <c r="BN90" s="193"/>
    </row>
    <row r="91" spans="1:66" ht="24.75" thickBot="1">
      <c r="A91" s="21" t="s">
        <v>31</v>
      </c>
      <c r="B91" s="142">
        <f>O91/'Численность населения'!B89*1000000</f>
        <v>65544.774210706077</v>
      </c>
      <c r="C91" s="143">
        <f>P91/'Численность населения'!C89*1000000</f>
        <v>77827.180332086704</v>
      </c>
      <c r="D91" s="143">
        <f>Q91/'Численность населения'!D89*1000000</f>
        <v>90303.478305420576</v>
      </c>
      <c r="E91" s="143">
        <f>R91/'Численность населения'!E89*1000000</f>
        <v>108059.90768332443</v>
      </c>
      <c r="F91" s="143">
        <f>S91/'Численность населения'!F89*1000000</f>
        <v>98946.85998871128</v>
      </c>
      <c r="G91" s="143">
        <f>T91/'Численность населения'!G89*1000000</f>
        <v>92425.904721579922</v>
      </c>
      <c r="H91" s="143">
        <f>U91/'Численность населения'!H89*1000000</f>
        <v>70302.354898277568</v>
      </c>
      <c r="I91" s="143">
        <f>V91/'Численность населения'!I89*1000000</f>
        <v>87817.146233181251</v>
      </c>
      <c r="J91" s="143">
        <f>W91/'Численность населения'!J89*1000000</f>
        <v>88508.358330494608</v>
      </c>
      <c r="K91" s="143">
        <f>X91/'Численность населения'!K89*1000000</f>
        <v>83722.21877622405</v>
      </c>
      <c r="L91" s="143">
        <f>Y91/'Численность населения'!L89*1000000</f>
        <v>87854.816166236284</v>
      </c>
      <c r="M91" s="143">
        <f>Z91/'Численность населения'!M89*1000000</f>
        <v>91882.669602015187</v>
      </c>
      <c r="N91" s="143">
        <f>AA91/'Численность населения'!N89*1000000</f>
        <v>114665.72043092235</v>
      </c>
      <c r="O91" s="200">
        <v>907961.54100000008</v>
      </c>
      <c r="P91" s="21">
        <v>1079284.3</v>
      </c>
      <c r="Q91" s="21">
        <v>1254957.5519999999</v>
      </c>
      <c r="R91" s="14">
        <v>1506033.851</v>
      </c>
      <c r="S91" s="14">
        <v>1383658.1470000001</v>
      </c>
      <c r="T91" s="14">
        <v>1296199.7427000001</v>
      </c>
      <c r="U91" s="14">
        <v>1152832.287</v>
      </c>
      <c r="V91" s="14">
        <v>1443288.41</v>
      </c>
      <c r="W91" s="14">
        <v>1455803.2679999999</v>
      </c>
      <c r="X91" s="14">
        <v>1378094.2609999999</v>
      </c>
      <c r="Y91" s="14">
        <v>1447345.368</v>
      </c>
      <c r="Z91" s="14">
        <v>1512268.6510000001</v>
      </c>
      <c r="AA91" s="202">
        <v>1912638.8940000001</v>
      </c>
      <c r="AB91" s="14" t="s">
        <v>31</v>
      </c>
      <c r="AC91" s="192">
        <f>B91/'Индекс потребительских цен'!X89</f>
        <v>65544.774210706077</v>
      </c>
      <c r="AD91" s="192">
        <f>C91/'Индекс потребительских цен'!Y89</f>
        <v>73373.414096433204</v>
      </c>
      <c r="AE91" s="192">
        <f>D91/'Индекс потребительских цен'!Z89</f>
        <v>79842.201023248097</v>
      </c>
      <c r="AF91" s="192">
        <f>E91/'Индекс потребительских цен'!AA89</f>
        <v>89659.931410446559</v>
      </c>
      <c r="AG91" s="192">
        <f>F91/'Индекс потребительских цен'!AB89</f>
        <v>73374.398318465392</v>
      </c>
      <c r="AH91" s="192">
        <f>G91/'Индекс потребительских цен'!AC89</f>
        <v>60863.831445592143</v>
      </c>
      <c r="AI91" s="192">
        <f>H91/'Индекс потребительских цен'!AD89</f>
        <v>43819.351816217233</v>
      </c>
      <c r="AJ91" s="192">
        <f>I91/'Индекс потребительских цен'!AE89</f>
        <v>53626.231849666467</v>
      </c>
      <c r="AK91" s="192">
        <f>J91/'Индекс потребительских цен'!AF89</f>
        <v>51740.691135106601</v>
      </c>
      <c r="AL91" s="192">
        <f>K91/'Индекс потребительских цен'!AG89</f>
        <v>47669.995117729923</v>
      </c>
      <c r="AM91" s="192">
        <f>L91/'Индекс потребительских цен'!AH89</f>
        <v>47573.014909134043</v>
      </c>
      <c r="AN91" s="192">
        <f>M91/'Индекс потребительских цен'!AI89</f>
        <v>45725.650832611733</v>
      </c>
      <c r="AO91" s="192">
        <f>N91/'Индекс потребительских цен'!AJ89</f>
        <v>51072.85032061841</v>
      </c>
      <c r="AP91" s="215"/>
      <c r="AQ91" s="215"/>
      <c r="AR91" s="215"/>
      <c r="BB91" s="189">
        <f t="shared" si="48"/>
        <v>0.16998923368775243</v>
      </c>
      <c r="BC91" s="189">
        <f t="shared" si="49"/>
        <v>0.11312680547868359</v>
      </c>
      <c r="BD91" s="189">
        <f t="shared" si="50"/>
        <v>-5.1515355777534855E-2</v>
      </c>
      <c r="BE91" s="189">
        <f t="shared" si="51"/>
        <v>-1.134845221390901E-2</v>
      </c>
      <c r="BF91" s="189">
        <f t="shared" si="52"/>
        <v>2.0102144667177413E-2</v>
      </c>
      <c r="BG91" s="189">
        <f t="shared" si="53"/>
        <v>0.20966931631939367</v>
      </c>
      <c r="BH91" s="189">
        <f t="shared" si="54"/>
        <v>7.7065965066386077E-2</v>
      </c>
      <c r="BI91" s="189">
        <f t="shared" si="55"/>
        <v>0.22279925072074902</v>
      </c>
      <c r="BJ91" s="189">
        <f t="shared" si="56"/>
        <v>-9.8826964811981388E-2</v>
      </c>
      <c r="BK91" s="189">
        <f t="shared" si="57"/>
        <v>4.5669312066443313E-2</v>
      </c>
      <c r="BL91" s="189">
        <f t="shared" si="58"/>
        <v>9.7538516666917596E-2</v>
      </c>
      <c r="BM91" s="189">
        <f t="shared" si="59"/>
        <v>0.13275282496831098</v>
      </c>
      <c r="BN91" s="193"/>
    </row>
    <row r="92" spans="1:66" ht="24.75" thickBot="1">
      <c r="A92" s="21" t="s">
        <v>38</v>
      </c>
      <c r="B92" s="142">
        <f>O92/'Численность населения'!B90*1000000</f>
        <v>33355.538158286974</v>
      </c>
      <c r="C92" s="143">
        <f>P92/'Численность населения'!C90*1000000</f>
        <v>36710.808976360066</v>
      </c>
      <c r="D92" s="143">
        <f>Q92/'Численность населения'!D90*1000000</f>
        <v>42325.923970715892</v>
      </c>
      <c r="E92" s="143">
        <f>R92/'Численность населения'!E90*1000000</f>
        <v>46616.500139774282</v>
      </c>
      <c r="F92" s="143">
        <f>S92/'Численность населения'!F90*1000000</f>
        <v>51356.731966587584</v>
      </c>
      <c r="G92" s="143">
        <f>T92/'Численность населения'!G90*1000000</f>
        <v>49115.587909074267</v>
      </c>
      <c r="H92" s="143">
        <f>U92/'Численность населения'!H90*1000000</f>
        <v>49862.309767447776</v>
      </c>
      <c r="I92" s="143">
        <f>V92/'Численность населения'!I90*1000000</f>
        <v>50623.521206168603</v>
      </c>
      <c r="J92" s="143">
        <f>W92/'Численность населения'!J90*1000000</f>
        <v>55312.39130395036</v>
      </c>
      <c r="K92" s="143">
        <f>X92/'Численность населения'!K90*1000000</f>
        <v>63610.879495892492</v>
      </c>
      <c r="L92" s="143">
        <f>Y92/'Численность населения'!L90*1000000</f>
        <v>70920.514353183302</v>
      </c>
      <c r="M92" s="143">
        <f>Z92/'Численность населения'!M90*1000000</f>
        <v>73420.957336762862</v>
      </c>
      <c r="N92" s="143">
        <f>AA92/'Численность населения'!N90*1000000</f>
        <v>85012.310601971592</v>
      </c>
      <c r="O92" s="200">
        <v>313412.33899999998</v>
      </c>
      <c r="P92" s="21">
        <v>347503.6</v>
      </c>
      <c r="Q92" s="21">
        <v>402808.75</v>
      </c>
      <c r="R92" s="14">
        <v>445906.49599999998</v>
      </c>
      <c r="S92" s="14">
        <v>494286.20500000002</v>
      </c>
      <c r="T92" s="14">
        <v>475857.45400000003</v>
      </c>
      <c r="U92" s="14">
        <v>486002.24900000001</v>
      </c>
      <c r="V92" s="14">
        <v>496091.52399999998</v>
      </c>
      <c r="W92" s="14">
        <v>544556.79799999995</v>
      </c>
      <c r="X92" s="14">
        <v>629673.98199999996</v>
      </c>
      <c r="Y92" s="14">
        <v>705596.495</v>
      </c>
      <c r="Z92" s="14">
        <v>732911.34400000004</v>
      </c>
      <c r="AA92" s="202">
        <v>866268.304</v>
      </c>
      <c r="AB92" s="14" t="s">
        <v>38</v>
      </c>
      <c r="AC92" s="192">
        <f>B92/'Индекс потребительских цен'!X90</f>
        <v>33355.538158286974</v>
      </c>
      <c r="AD92" s="192">
        <f>C92/'Индекс потребительских цен'!Y90</f>
        <v>34896.206251292839</v>
      </c>
      <c r="AE92" s="192">
        <f>D92/'Индекс потребительских цен'!Z90</f>
        <v>37739.20648438223</v>
      </c>
      <c r="AF92" s="192">
        <f>E92/'Индекс потребительских цен'!AA90</f>
        <v>39189.918347344021</v>
      </c>
      <c r="AG92" s="192">
        <f>F92/'Индекс потребительских цен'!AB90</f>
        <v>39407.605828476713</v>
      </c>
      <c r="AH92" s="192">
        <f>G92/'Индекс потребительских цен'!AC90</f>
        <v>32872.138516067971</v>
      </c>
      <c r="AI92" s="192">
        <f>H92/'Индекс потребительских цен'!AD90</f>
        <v>31725.359255448908</v>
      </c>
      <c r="AJ92" s="192">
        <f>I92/'Индекс потребительских цен'!AE90</f>
        <v>31531.754407293058</v>
      </c>
      <c r="AK92" s="192">
        <f>J92/'Индекс потребительских цен'!AF90</f>
        <v>33226.251299872863</v>
      </c>
      <c r="AL92" s="192">
        <f>K92/'Индекс потребительских цен'!AG90</f>
        <v>37019.15116856563</v>
      </c>
      <c r="AM92" s="192">
        <f>L92/'Индекс потребительских цен'!AH90</f>
        <v>38914.845451092471</v>
      </c>
      <c r="AN92" s="192">
        <f>M92/'Индекс потребительских цен'!AI90</f>
        <v>36707.849917247404</v>
      </c>
      <c r="AO92" s="192">
        <f>N92/'Индекс потребительских цен'!AJ90</f>
        <v>38078.401303587001</v>
      </c>
      <c r="AP92" s="215"/>
      <c r="AQ92" s="215"/>
      <c r="AR92" s="215"/>
      <c r="BB92" s="189">
        <f t="shared" si="48"/>
        <v>0.18738955575461302</v>
      </c>
      <c r="BC92" s="189">
        <f t="shared" si="49"/>
        <v>0.16030772180230368</v>
      </c>
      <c r="BD92" s="189">
        <f t="shared" si="50"/>
        <v>0.19663062498931461</v>
      </c>
      <c r="BE92" s="189">
        <f t="shared" si="51"/>
        <v>-8.4333291504555485E-2</v>
      </c>
      <c r="BF92" s="189">
        <f t="shared" si="52"/>
        <v>-6.5903609956650677E-2</v>
      </c>
      <c r="BG92" s="189">
        <f t="shared" si="53"/>
        <v>-0.23936525035861367</v>
      </c>
      <c r="BH92" s="189">
        <f t="shared" si="54"/>
        <v>0.24913520123538291</v>
      </c>
      <c r="BI92" s="189">
        <f t="shared" si="55"/>
        <v>7.8710380257402957E-3</v>
      </c>
      <c r="BJ92" s="189">
        <f t="shared" si="56"/>
        <v>-5.4075565794575842E-2</v>
      </c>
      <c r="BK92" s="189">
        <f t="shared" si="57"/>
        <v>4.9360820226922009E-2</v>
      </c>
      <c r="BL92" s="189">
        <f t="shared" si="58"/>
        <v>4.5846700403510132E-2</v>
      </c>
      <c r="BM92" s="189">
        <f t="shared" si="59"/>
        <v>0.24795808532327923</v>
      </c>
      <c r="BN92" s="193"/>
    </row>
    <row r="93" spans="1:66" ht="24.75" thickBot="1">
      <c r="A93" s="21" t="s">
        <v>46</v>
      </c>
      <c r="B93" s="142">
        <f>O93/'Численность населения'!B91*1000000</f>
        <v>48017.415912689517</v>
      </c>
      <c r="C93" s="143">
        <f>P93/'Численность населения'!C91*1000000</f>
        <v>57044.249213829229</v>
      </c>
      <c r="D93" s="143">
        <f>Q93/'Численность населения'!D91*1000000</f>
        <v>67564.6608925607</v>
      </c>
      <c r="E93" s="143">
        <f>R93/'Численность населения'!E91*1000000</f>
        <v>77340.16982050566</v>
      </c>
      <c r="F93" s="143">
        <f>S93/'Численность населения'!F91*1000000</f>
        <v>80207.820273882346</v>
      </c>
      <c r="G93" s="143">
        <f>T93/'Численность населения'!G91*1000000</f>
        <v>82956.176903456391</v>
      </c>
      <c r="H93" s="143">
        <f>U93/'Численность населения'!H91*1000000</f>
        <v>82214.536321549182</v>
      </c>
      <c r="I93" s="143">
        <f>V93/'Численность населения'!I91*1000000</f>
        <v>82084.009417486901</v>
      </c>
      <c r="J93" s="143">
        <f>W93/'Численность населения'!J91*1000000</f>
        <v>84533.725196856423</v>
      </c>
      <c r="K93" s="143">
        <f>X93/'Численность населения'!K91*1000000</f>
        <v>92649.96284563579</v>
      </c>
      <c r="L93" s="143">
        <f>Y93/'Численность населения'!L91*1000000</f>
        <v>96946.495652476398</v>
      </c>
      <c r="M93" s="143">
        <f>Z93/'Численность населения'!M91*1000000</f>
        <v>107688.79745541973</v>
      </c>
      <c r="N93" s="143">
        <f>AA93/'Численность населения'!N91*1000000</f>
        <v>132276.11813017548</v>
      </c>
      <c r="O93" s="200">
        <v>1437472.075</v>
      </c>
      <c r="P93" s="21">
        <v>1702520.7</v>
      </c>
      <c r="Q93" s="14">
        <v>2012876.648</v>
      </c>
      <c r="R93" s="14">
        <v>2301298.13</v>
      </c>
      <c r="S93" s="14">
        <v>2384349.3429999999</v>
      </c>
      <c r="T93" s="14">
        <v>2463346.094</v>
      </c>
      <c r="U93" s="14">
        <v>2438081.0359999998</v>
      </c>
      <c r="V93" s="14">
        <v>2428835.878</v>
      </c>
      <c r="W93" s="14">
        <v>2491204.9929999998</v>
      </c>
      <c r="X93" s="14">
        <v>2718576.7170000002</v>
      </c>
      <c r="Y93" s="14">
        <v>2828826.5180000002</v>
      </c>
      <c r="Z93" s="14">
        <v>3118403.3059999999</v>
      </c>
      <c r="AA93" s="202">
        <v>3806429.1630000002</v>
      </c>
      <c r="AB93" s="14" t="s">
        <v>46</v>
      </c>
      <c r="AC93" s="192">
        <f>B93/'Индекс потребительских цен'!X91</f>
        <v>48017.415912689517</v>
      </c>
      <c r="AD93" s="192">
        <f>C93/'Индекс потребительских цен'!Y91</f>
        <v>53739.28329140765</v>
      </c>
      <c r="AE93" s="192">
        <f>D93/'Индекс потребительских цен'!Z91</f>
        <v>59815.97135844882</v>
      </c>
      <c r="AF93" s="192">
        <f>E93/'Индекс потребительских цен'!AA91</f>
        <v>64430.573801218154</v>
      </c>
      <c r="AG93" s="192">
        <f>F93/'Индекс потребительских цен'!AB91</f>
        <v>60246.647707683718</v>
      </c>
      <c r="AH93" s="192">
        <f>G93/'Индекс потребительских цен'!AC91</f>
        <v>55819.247409007425</v>
      </c>
      <c r="AI93" s="192">
        <f>H93/'Индекс потребительских цен'!AD91</f>
        <v>52867.177962688162</v>
      </c>
      <c r="AJ93" s="192">
        <f>I93/'Индекс потребительских цен'!AE91</f>
        <v>51799.061858240515</v>
      </c>
      <c r="AK93" s="192">
        <f>J93/'Индекс потребительских цен'!AF91</f>
        <v>51199.686573018269</v>
      </c>
      <c r="AL93" s="192">
        <f>K93/'Индекс потребительских цен'!AG91</f>
        <v>54624.220942124237</v>
      </c>
      <c r="AM93" s="192">
        <f>L93/'Индекс потребительских цен'!AH91</f>
        <v>54295.957817725102</v>
      </c>
      <c r="AN93" s="192">
        <f>M93/'Индекс потребительских цен'!AI91</f>
        <v>55531.0770921738</v>
      </c>
      <c r="AO93" s="192">
        <f>N93/'Индекс потребительских цен'!AJ91</f>
        <v>60939.727443387812</v>
      </c>
      <c r="AP93" s="215"/>
      <c r="AQ93" s="215"/>
      <c r="AR93" s="215"/>
      <c r="BB93" s="189">
        <f t="shared" si="48"/>
        <v>0.10059111629831397</v>
      </c>
      <c r="BC93" s="189">
        <f t="shared" si="49"/>
        <v>0.15295535976806396</v>
      </c>
      <c r="BD93" s="189">
        <f t="shared" si="50"/>
        <v>0.10136993517322668</v>
      </c>
      <c r="BE93" s="189">
        <f t="shared" si="51"/>
        <v>0.10168570812052069</v>
      </c>
      <c r="BF93" s="189">
        <f t="shared" si="52"/>
        <v>-4.3638759159585816E-2</v>
      </c>
      <c r="BG93" s="189">
        <f t="shared" si="53"/>
        <v>1.5203357837350717E-2</v>
      </c>
      <c r="BH93" s="189">
        <f t="shared" si="54"/>
        <v>1.5266269097260698E-2</v>
      </c>
      <c r="BI93" s="189">
        <f t="shared" si="55"/>
        <v>9.2622361820426047E-2</v>
      </c>
      <c r="BJ93" s="189">
        <f t="shared" si="56"/>
        <v>0.15002945987890159</v>
      </c>
      <c r="BK93" s="189">
        <f t="shared" si="57"/>
        <v>0.11491170873942735</v>
      </c>
      <c r="BL93" s="189">
        <f t="shared" si="58"/>
        <v>3.5256977566848757E-2</v>
      </c>
      <c r="BM93" s="189">
        <f t="shared" si="59"/>
        <v>0.15787526730334234</v>
      </c>
      <c r="BN93" s="193"/>
    </row>
    <row r="94" spans="1:66" ht="24.75" thickBot="1">
      <c r="A94" s="21" t="s">
        <v>61</v>
      </c>
      <c r="B94" s="142">
        <f>O94/'Численность населения'!B92*1000000</f>
        <v>123340.09111212136</v>
      </c>
      <c r="C94" s="143">
        <f>P94/'Численность населения'!C92*1000000</f>
        <v>151732.80843846584</v>
      </c>
      <c r="D94" s="143">
        <f>Q94/'Численность населения'!D92*1000000</f>
        <v>167423.27873213988</v>
      </c>
      <c r="E94" s="143">
        <f>R94/'Численность населения'!E92*1000000</f>
        <v>177459.17250032828</v>
      </c>
      <c r="F94" s="143">
        <f>S94/'Численность населения'!F92*1000000</f>
        <v>193267.26801930211</v>
      </c>
      <c r="G94" s="143">
        <f>T94/'Численность населения'!G92*1000000</f>
        <v>191824.39595970639</v>
      </c>
      <c r="H94" s="143">
        <f>U94/'Численность населения'!H92*1000000</f>
        <v>218061.94052982921</v>
      </c>
      <c r="I94" s="143">
        <f>V94/'Численность населения'!I92*1000000</f>
        <v>229381.46270719753</v>
      </c>
      <c r="J94" s="143">
        <f>W94/'Численность населения'!J92*1000000</f>
        <v>240153.83412330563</v>
      </c>
      <c r="K94" s="143">
        <f>X94/'Численность населения'!K92*1000000</f>
        <v>240163.93519711198</v>
      </c>
      <c r="L94" s="143">
        <f>Y94/'Численность населения'!L92*1000000</f>
        <v>249611.72619866335</v>
      </c>
      <c r="M94" s="143">
        <f>Z94/'Численность населения'!M92*1000000</f>
        <v>262625.02089385921</v>
      </c>
      <c r="N94" s="143">
        <f>AA94/'Численность населения'!N92*1000000</f>
        <v>333924.08161475963</v>
      </c>
      <c r="O94" s="200">
        <v>1490849.3</v>
      </c>
      <c r="P94" s="21">
        <v>1838271.5</v>
      </c>
      <c r="Q94" s="14">
        <v>2037623.507</v>
      </c>
      <c r="R94" s="14">
        <v>2167820.6660000002</v>
      </c>
      <c r="S94" s="14">
        <v>2368497.9070000001</v>
      </c>
      <c r="T94" s="14">
        <v>2357901.2549999999</v>
      </c>
      <c r="U94" s="14">
        <v>2688039.2919999999</v>
      </c>
      <c r="V94" s="14">
        <v>2833094.1159999999</v>
      </c>
      <c r="W94" s="14">
        <v>2966662.58</v>
      </c>
      <c r="X94" s="14">
        <v>2967330.3709999998</v>
      </c>
      <c r="Y94" s="14">
        <v>3081488.2110000001</v>
      </c>
      <c r="Z94" s="14">
        <v>3233499.6609999998</v>
      </c>
      <c r="AA94" s="202">
        <v>4097980.443</v>
      </c>
      <c r="AB94" s="14" t="s">
        <v>61</v>
      </c>
      <c r="AC94" s="192">
        <f>B94/'Индекс потребительских цен'!X92</f>
        <v>123340.09111212136</v>
      </c>
      <c r="AD94" s="192">
        <f>C94/'Индекс потребительских цен'!Y92</f>
        <v>142619.42704997258</v>
      </c>
      <c r="AE94" s="192">
        <f>D94/'Индекс потребительских цен'!Z92</f>
        <v>147873.98586120256</v>
      </c>
      <c r="AF94" s="192">
        <f>E94/'Индекс потребительских цен'!AA92</f>
        <v>147643.20994368597</v>
      </c>
      <c r="AG94" s="192">
        <f>F94/'Индекс потребительских цен'!AB92</f>
        <v>146377.14526073204</v>
      </c>
      <c r="AH94" s="192">
        <f>G94/'Индекс потребительских цен'!AC92</f>
        <v>128536.08773757065</v>
      </c>
      <c r="AI94" s="192">
        <f>H94/'Индекс потребительских цен'!AD92</f>
        <v>138185.28681393713</v>
      </c>
      <c r="AJ94" s="192">
        <f>I94/'Индекс потребительских цен'!AE92</f>
        <v>141937.73917974369</v>
      </c>
      <c r="AK94" s="192">
        <f>J94/'Индекс потребительских цен'!AF92</f>
        <v>143898.05149184723</v>
      </c>
      <c r="AL94" s="192">
        <f>K94/'Индекс потребительских цен'!AG92</f>
        <v>139563.67371336845</v>
      </c>
      <c r="AM94" s="192">
        <f>L94/'Индекс потребительских цен'!AH92</f>
        <v>139193.89558314963</v>
      </c>
      <c r="AN94" s="192">
        <f>M94/'Индекс потребительских цен'!AI92</f>
        <v>136831.40310827247</v>
      </c>
      <c r="AO94" s="192">
        <f>N94/'Индекс потребительских цен'!AJ92</f>
        <v>158249.26004428251</v>
      </c>
      <c r="AP94" s="215"/>
      <c r="AQ94" s="215"/>
      <c r="AR94" s="215"/>
      <c r="BB94" s="189">
        <f t="shared" si="48"/>
        <v>0.18799081811385432</v>
      </c>
      <c r="BC94" s="189">
        <f t="shared" si="49"/>
        <v>0.18442545609279426</v>
      </c>
      <c r="BD94" s="189">
        <f t="shared" si="50"/>
        <v>0.14468375625372687</v>
      </c>
      <c r="BE94" s="189">
        <f t="shared" si="51"/>
        <v>3.7078409060027351E-2</v>
      </c>
      <c r="BF94" s="189">
        <f t="shared" si="52"/>
        <v>3.4265444693414526E-2</v>
      </c>
      <c r="BG94" s="189">
        <f t="shared" si="53"/>
        <v>-8.940148999035058E-3</v>
      </c>
      <c r="BH94" s="189">
        <f t="shared" si="54"/>
        <v>-1.5876377816178566E-3</v>
      </c>
      <c r="BI94" s="189">
        <f t="shared" si="55"/>
        <v>2.9844007337775702E-2</v>
      </c>
      <c r="BJ94" s="189">
        <f t="shared" si="56"/>
        <v>9.6011829951641481E-2</v>
      </c>
      <c r="BK94" s="189">
        <f t="shared" si="57"/>
        <v>4.6373821153053996E-2</v>
      </c>
      <c r="BL94" s="189">
        <f t="shared" si="58"/>
        <v>0.11080649930298869</v>
      </c>
      <c r="BM94" s="189">
        <f t="shared" si="59"/>
        <v>0.22831827688422512</v>
      </c>
      <c r="BN94" s="193"/>
    </row>
    <row r="95" spans="1:66" ht="24.75" thickBot="1">
      <c r="A95" s="21" t="s">
        <v>68</v>
      </c>
      <c r="B95" s="142">
        <f>O95/'Численность населения'!B93*1000000</f>
        <v>46814.029029213962</v>
      </c>
      <c r="C95" s="143">
        <f>P95/'Численность населения'!C93*1000000</f>
        <v>58520.165108700196</v>
      </c>
      <c r="D95" s="143">
        <f>Q95/'Численность населения'!D93*1000000</f>
        <v>70094.669480914148</v>
      </c>
      <c r="E95" s="143">
        <f>R95/'Численность населения'!E93*1000000</f>
        <v>69458.509437415836</v>
      </c>
      <c r="F95" s="143">
        <f>S95/'Численность населения'!F93*1000000</f>
        <v>71398.693658329663</v>
      </c>
      <c r="G95" s="143">
        <f>T95/'Численность населения'!G93*1000000</f>
        <v>65774.018447674389</v>
      </c>
      <c r="H95" s="143">
        <f>U95/'Численность населения'!H93*1000000</f>
        <v>68624.280644568542</v>
      </c>
      <c r="I95" s="143">
        <f>V95/'Численность населения'!I93*1000000</f>
        <v>73186.522286019434</v>
      </c>
      <c r="J95" s="143">
        <f>W95/'Численность населения'!J93*1000000</f>
        <v>91459.109875189984</v>
      </c>
      <c r="K95" s="143">
        <f>X95/'Численность населения'!K93*1000000</f>
        <v>104883.89390302417</v>
      </c>
      <c r="L95" s="143">
        <f>Y95/'Численность населения'!L93*1000000</f>
        <v>111577.24010159452</v>
      </c>
      <c r="M95" s="143">
        <f>Z95/'Численность населения'!M93*1000000</f>
        <v>134706.95168005317</v>
      </c>
      <c r="N95" s="143">
        <f>AA95/'Численность населения'!N93*1000000</f>
        <v>172854.95230227991</v>
      </c>
      <c r="O95" s="200">
        <v>902079</v>
      </c>
      <c r="P95" s="21">
        <v>1126888</v>
      </c>
      <c r="Q95" s="14">
        <v>1350694</v>
      </c>
      <c r="R95" s="14">
        <v>1339540</v>
      </c>
      <c r="S95" s="14">
        <v>1378170</v>
      </c>
      <c r="T95" s="14">
        <v>1270629</v>
      </c>
      <c r="U95" s="14">
        <v>1326171.9780000001</v>
      </c>
      <c r="V95" s="14">
        <v>1413000.11</v>
      </c>
      <c r="W95" s="14">
        <v>1573256.2860000001</v>
      </c>
      <c r="X95" s="14">
        <v>1798324.666</v>
      </c>
      <c r="Y95" s="14">
        <v>1903636.811</v>
      </c>
      <c r="Z95" s="14">
        <v>2282833.7179999999</v>
      </c>
      <c r="AA95" s="202">
        <v>2887051.2429999998</v>
      </c>
      <c r="AB95" s="14" t="s">
        <v>68</v>
      </c>
      <c r="AC95" s="192">
        <f>B95/'Индекс потребительских цен'!X93</f>
        <v>46814.029029213962</v>
      </c>
      <c r="AD95" s="192">
        <f>C95/'Индекс потребительских цен'!Y93</f>
        <v>55041.539793736083</v>
      </c>
      <c r="AE95" s="192">
        <f>D95/'Индекс потребительских цен'!Z93</f>
        <v>61776.629215825698</v>
      </c>
      <c r="AF95" s="192">
        <f>E95/'Индекс потребительских цен'!AA93</f>
        <v>57723.678859121981</v>
      </c>
      <c r="AG95" s="192">
        <f>F95/'Индекс потребительских цен'!AB93</f>
        <v>53566.917136495773</v>
      </c>
      <c r="AH95" s="192">
        <f>G95/'Индекс потребительских цен'!AC93</f>
        <v>44221.705206414401</v>
      </c>
      <c r="AI95" s="192">
        <f>H95/'Индекс потребительских цен'!AD93</f>
        <v>43940.967519764876</v>
      </c>
      <c r="AJ95" s="192">
        <f>I95/'Индекс потребительских цен'!AE93</f>
        <v>45961.383609871016</v>
      </c>
      <c r="AK95" s="192">
        <f>J95/'Индекс потребительских цен'!AF93</f>
        <v>55079.239008522673</v>
      </c>
      <c r="AL95" s="192">
        <f>K95/'Индекс потребительских цен'!AG93</f>
        <v>60980.903808647701</v>
      </c>
      <c r="AM95" s="192">
        <f>L95/'Индекс потребительских цен'!AH93</f>
        <v>61936.705304218769</v>
      </c>
      <c r="AN95" s="192">
        <f>M95/'Индекс потребительских цен'!AI93</f>
        <v>68538.996677220479</v>
      </c>
      <c r="AO95" s="192">
        <f>N95/'Индекс потребительских цен'!AJ93</f>
        <v>78385.675238376061</v>
      </c>
      <c r="AP95" s="215"/>
      <c r="AQ95" s="215"/>
      <c r="AR95" s="215"/>
      <c r="BB95" s="189">
        <f t="shared" si="48"/>
        <v>0.23019860833842176</v>
      </c>
      <c r="BC95" s="189">
        <f t="shared" si="49"/>
        <v>0.10340855385957748</v>
      </c>
      <c r="BD95" s="189">
        <f t="shared" si="50"/>
        <v>5.9943239937648052E-2</v>
      </c>
      <c r="BE95" s="189">
        <f t="shared" si="51"/>
        <v>8.908018276116203E-2</v>
      </c>
      <c r="BF95" s="189">
        <f t="shared" si="52"/>
        <v>-7.4656824944180356E-3</v>
      </c>
      <c r="BG95" s="189">
        <f t="shared" si="53"/>
        <v>0.13677897662002358</v>
      </c>
      <c r="BH95" s="189">
        <f t="shared" si="54"/>
        <v>5.190966451947121E-2</v>
      </c>
      <c r="BI95" s="189">
        <f t="shared" si="55"/>
        <v>4.6962693885420403E-2</v>
      </c>
      <c r="BJ95" s="189">
        <f t="shared" si="56"/>
        <v>4.2060847553093694E-5</v>
      </c>
      <c r="BK95" s="189">
        <f t="shared" si="57"/>
        <v>3.9338924863123959E-2</v>
      </c>
      <c r="BL95" s="189">
        <f t="shared" si="58"/>
        <v>5.213414807619543E-2</v>
      </c>
      <c r="BM95" s="189">
        <f t="shared" si="59"/>
        <v>0.27148616867589381</v>
      </c>
      <c r="BN95" s="193"/>
    </row>
    <row r="96" spans="1:66" ht="24.75" thickBot="1">
      <c r="A96" s="21" t="s">
        <v>79</v>
      </c>
      <c r="B96" s="142">
        <f>O96/'Численность населения'!B94*1000000</f>
        <v>137423.73087896997</v>
      </c>
      <c r="C96" s="143">
        <f>P96/'Численность населения'!C94*1000000</f>
        <v>183718.50769905199</v>
      </c>
      <c r="D96" s="143">
        <f>Q96/'Численность населения'!D94*1000000</f>
        <v>172582.01229814984</v>
      </c>
      <c r="E96" s="143">
        <f>R96/'Численность населения'!E94*1000000</f>
        <v>150965.97761075853</v>
      </c>
      <c r="F96" s="143">
        <f>S96/'Численность населения'!F94*1000000</f>
        <v>147422.88381851831</v>
      </c>
      <c r="G96" s="143">
        <f>T96/'Численность населения'!G94*1000000</f>
        <v>164048.01229083692</v>
      </c>
      <c r="H96" s="143">
        <f>U96/'Численность населения'!H94*1000000</f>
        <v>180959.02856503916</v>
      </c>
      <c r="I96" s="143">
        <f>V96/'Численность населения'!I94*1000000</f>
        <v>208645.43676998088</v>
      </c>
      <c r="J96" s="143">
        <f>W96/'Численность населения'!J94*1000000</f>
        <v>175928.00293262707</v>
      </c>
      <c r="K96" s="143">
        <f>X96/'Численность населения'!K94*1000000</f>
        <v>203047.89377268104</v>
      </c>
      <c r="L96" s="143">
        <f>Y96/'Численность населения'!L94*1000000</f>
        <v>204799.99479539265</v>
      </c>
      <c r="M96" s="143">
        <f>Z96/'Численность населения'!M94*1000000</f>
        <v>249833.49007831988</v>
      </c>
      <c r="N96" s="143">
        <f>AA96/'Численность населения'!N94*1000000</f>
        <v>325294.26216286386</v>
      </c>
      <c r="O96" s="200">
        <v>866093</v>
      </c>
      <c r="P96" s="21">
        <v>1152904</v>
      </c>
      <c r="Q96" s="14">
        <v>1080133</v>
      </c>
      <c r="R96" s="14">
        <v>941887</v>
      </c>
      <c r="S96" s="14">
        <v>916798</v>
      </c>
      <c r="T96" s="14">
        <v>1017589</v>
      </c>
      <c r="U96" s="14">
        <v>1119923.5789999999</v>
      </c>
      <c r="V96" s="14">
        <v>1288173.1710000001</v>
      </c>
      <c r="W96" s="14">
        <v>1443596.932</v>
      </c>
      <c r="X96" s="14">
        <v>1660711.058</v>
      </c>
      <c r="Y96" s="14">
        <v>1668429.372</v>
      </c>
      <c r="Z96" s="14">
        <v>2025562.246</v>
      </c>
      <c r="AA96" s="202">
        <v>2581281.5350000001</v>
      </c>
      <c r="AB96" s="14" t="s">
        <v>79</v>
      </c>
      <c r="AC96" s="192">
        <f>B96/'Индекс потребительских цен'!X94</f>
        <v>137423.73087896997</v>
      </c>
      <c r="AD96" s="192">
        <f>C96/'Индекс потребительских цен'!Y94</f>
        <v>172021.07462458051</v>
      </c>
      <c r="AE96" s="192">
        <f>D96/'Индекс потребительских цен'!Z94</f>
        <v>152547.57337290951</v>
      </c>
      <c r="AF96" s="192">
        <f>E96/'Индекс потребительских цен'!AA94</f>
        <v>125237.79271690881</v>
      </c>
      <c r="AG96" s="192">
        <f>F96/'Индекс потребительских цен'!AB94</f>
        <v>110437.53493029998</v>
      </c>
      <c r="AH96" s="192">
        <f>G96/'Индекс потребительских цен'!AC94</f>
        <v>109705.19810994854</v>
      </c>
      <c r="AI96" s="192">
        <f>H96/'Индекс потребительских цен'!AD94</f>
        <v>114825.16684524203</v>
      </c>
      <c r="AJ96" s="192">
        <f>I96/'Индекс потребительских цен'!AE94</f>
        <v>129708.25150597525</v>
      </c>
      <c r="AK96" s="192">
        <f>J96/'Индекс потребительских цен'!AF94</f>
        <v>105405.6095025284</v>
      </c>
      <c r="AL96" s="192">
        <f>K96/'Индекс потребительских цен'!AG94</f>
        <v>117099.08288939223</v>
      </c>
      <c r="AM96" s="192">
        <f>L96/'Индекс потребительских цен'!AH94</f>
        <v>112495.98181412031</v>
      </c>
      <c r="AN96" s="192">
        <f>M96/'Индекс потребительских цен'!AI94</f>
        <v>128075.34920494868</v>
      </c>
      <c r="AO96" s="192">
        <f>N96/'Индекс потребительских цен'!AJ94</f>
        <v>149159.0102958912</v>
      </c>
      <c r="AP96" s="215"/>
      <c r="AQ96" s="215"/>
      <c r="AR96" s="215"/>
      <c r="BB96" s="189">
        <f t="shared" si="48"/>
        <v>0.25005615458095054</v>
      </c>
      <c r="BC96" s="189">
        <f t="shared" si="49"/>
        <v>0.19778659801650433</v>
      </c>
      <c r="BD96" s="189">
        <f t="shared" si="50"/>
        <v>-9.0757264169928353E-3</v>
      </c>
      <c r="BE96" s="189">
        <f t="shared" si="51"/>
        <v>2.7932995346840794E-2</v>
      </c>
      <c r="BF96" s="189">
        <f t="shared" si="52"/>
        <v>-7.8778405072388535E-2</v>
      </c>
      <c r="BG96" s="189">
        <f t="shared" si="53"/>
        <v>4.3334165437400429E-2</v>
      </c>
      <c r="BH96" s="189">
        <f t="shared" si="54"/>
        <v>6.6481449402442383E-2</v>
      </c>
      <c r="BI96" s="189">
        <f t="shared" si="55"/>
        <v>0.24967148347013479</v>
      </c>
      <c r="BJ96" s="189">
        <f t="shared" si="56"/>
        <v>0.1467845471725493</v>
      </c>
      <c r="BK96" s="189">
        <f t="shared" si="57"/>
        <v>6.3816721037827095E-2</v>
      </c>
      <c r="BL96" s="189">
        <f t="shared" si="58"/>
        <v>0.20729775675933859</v>
      </c>
      <c r="BM96" s="189">
        <f t="shared" si="59"/>
        <v>0.28319251639539211</v>
      </c>
      <c r="BN96" s="193"/>
    </row>
    <row r="97" spans="54:66">
      <c r="BB97" s="189">
        <f t="shared" si="48"/>
        <v>0.33687614594639514</v>
      </c>
      <c r="BC97" s="189">
        <f t="shared" si="49"/>
        <v>-6.0617166666434907E-2</v>
      </c>
      <c r="BD97" s="189">
        <f t="shared" si="50"/>
        <v>-0.12525079757470781</v>
      </c>
      <c r="BE97" s="189">
        <f t="shared" si="51"/>
        <v>-2.3469485299366766E-2</v>
      </c>
      <c r="BF97" s="189">
        <f t="shared" si="52"/>
        <v>0.11277169488004724</v>
      </c>
      <c r="BG97" s="189">
        <f t="shared" si="53"/>
        <v>0.10308577371983696</v>
      </c>
      <c r="BH97" s="189">
        <f t="shared" si="54"/>
        <v>0.15299821415094983</v>
      </c>
      <c r="BI97" s="189">
        <f t="shared" si="55"/>
        <v>-0.15680876775379859</v>
      </c>
      <c r="BJ97" s="189">
        <f t="shared" si="56"/>
        <v>0.15415334902903277</v>
      </c>
      <c r="BK97" s="189">
        <f t="shared" si="57"/>
        <v>8.6290036806446757E-3</v>
      </c>
      <c r="BL97" s="189">
        <f t="shared" si="58"/>
        <v>0.21989011927426261</v>
      </c>
      <c r="BM97" s="189">
        <f t="shared" si="59"/>
        <v>0.30204426180368338</v>
      </c>
      <c r="BN97" s="193"/>
    </row>
  </sheetData>
  <mergeCells count="3">
    <mergeCell ref="B1:N1"/>
    <mergeCell ref="O1:AA1"/>
    <mergeCell ref="AC1:AO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760DC-EE34-4089-9BD4-0EC55D689B53}">
  <dimension ref="A1:U96"/>
  <sheetViews>
    <sheetView topLeftCell="A61" zoomScale="70" zoomScaleNormal="70" workbookViewId="0">
      <selection activeCell="B2" sqref="B2"/>
    </sheetView>
  </sheetViews>
  <sheetFormatPr defaultRowHeight="15"/>
  <cols>
    <col min="1" max="1" width="18.7109375" customWidth="1"/>
  </cols>
  <sheetData>
    <row r="1" spans="1:21" ht="15.75">
      <c r="A1" s="19" t="s">
        <v>91</v>
      </c>
      <c r="B1" s="20">
        <v>2010</v>
      </c>
      <c r="C1" s="20">
        <v>2011</v>
      </c>
      <c r="D1" s="20">
        <v>2012</v>
      </c>
      <c r="E1" s="20">
        <v>2013</v>
      </c>
      <c r="F1" s="20">
        <v>2014</v>
      </c>
      <c r="G1" s="20">
        <v>2015</v>
      </c>
      <c r="H1" s="20">
        <v>2016</v>
      </c>
      <c r="I1" s="20">
        <v>2017</v>
      </c>
      <c r="J1" s="20">
        <v>2018</v>
      </c>
      <c r="K1" s="20">
        <v>2019</v>
      </c>
      <c r="L1" s="20">
        <v>2020</v>
      </c>
      <c r="M1" s="20">
        <v>2021</v>
      </c>
      <c r="N1" s="20">
        <v>2022</v>
      </c>
      <c r="O1" s="216" t="s">
        <v>104</v>
      </c>
      <c r="P1" s="216" t="s">
        <v>105</v>
      </c>
      <c r="Q1" s="216" t="s">
        <v>106</v>
      </c>
      <c r="R1" s="26"/>
      <c r="S1" s="26"/>
      <c r="T1" s="26"/>
      <c r="U1" s="26"/>
    </row>
    <row r="2" spans="1:21" ht="24">
      <c r="A2" s="15" t="s">
        <v>2</v>
      </c>
      <c r="B2" s="5">
        <v>61.4</v>
      </c>
      <c r="C2" s="5">
        <v>61.6</v>
      </c>
      <c r="D2" s="5">
        <v>63.7</v>
      </c>
      <c r="E2" s="5">
        <v>65.400000000000006</v>
      </c>
      <c r="F2" s="5">
        <v>66.099999999999994</v>
      </c>
      <c r="G2" s="5">
        <v>65.7</v>
      </c>
      <c r="H2" s="5">
        <v>67.3</v>
      </c>
      <c r="I2" s="5">
        <v>67.400000000000006</v>
      </c>
      <c r="J2" s="5">
        <v>67.3</v>
      </c>
      <c r="K2" s="5">
        <v>67.3</v>
      </c>
      <c r="L2" s="5">
        <v>67</v>
      </c>
      <c r="M2" s="5">
        <v>67.099999999999994</v>
      </c>
      <c r="N2" s="6">
        <v>67.5</v>
      </c>
      <c r="O2" s="217">
        <f>MAX(B2:N2)-MIN(B2:N2)</f>
        <v>6.1000000000000014</v>
      </c>
      <c r="P2" s="217">
        <f>AVERAGE(B2:N2)</f>
        <v>65.753846153846155</v>
      </c>
      <c r="Q2" s="217">
        <f>MEDIAN(B2:N2)</f>
        <v>67</v>
      </c>
      <c r="R2" s="25"/>
    </row>
    <row r="3" spans="1:21">
      <c r="A3" s="16" t="s">
        <v>3</v>
      </c>
      <c r="B3" s="5">
        <v>61.1</v>
      </c>
      <c r="C3" s="5">
        <v>60.2</v>
      </c>
      <c r="D3" s="5">
        <v>63.3</v>
      </c>
      <c r="E3" s="5">
        <v>62.6</v>
      </c>
      <c r="F3" s="5">
        <v>63.4</v>
      </c>
      <c r="G3" s="7">
        <v>63.5</v>
      </c>
      <c r="H3" s="7">
        <v>64.3</v>
      </c>
      <c r="I3" s="7">
        <v>63.6</v>
      </c>
      <c r="J3" s="7">
        <v>63.8</v>
      </c>
      <c r="K3" s="7">
        <v>62.5</v>
      </c>
      <c r="L3" s="5">
        <v>61.5</v>
      </c>
      <c r="M3" s="5">
        <v>62.7</v>
      </c>
      <c r="N3" s="6">
        <v>62.4</v>
      </c>
      <c r="O3" s="217">
        <f t="shared" ref="O3:O65" si="0">MAX(B3:N3)-MIN(B3:N3)</f>
        <v>4.0999999999999943</v>
      </c>
      <c r="P3" s="217">
        <f t="shared" ref="P3:P66" si="1">AVERAGE(B3:N3)</f>
        <v>62.684615384615391</v>
      </c>
      <c r="Q3" s="217">
        <f t="shared" ref="Q3:Q66" si="2">MEDIAN(B3:N3)</f>
        <v>62.7</v>
      </c>
      <c r="R3" s="25"/>
    </row>
    <row r="4" spans="1:21" ht="24">
      <c r="A4" s="16" t="s">
        <v>4</v>
      </c>
      <c r="B4" s="5">
        <v>65</v>
      </c>
      <c r="C4" s="5">
        <v>63</v>
      </c>
      <c r="D4" s="5">
        <v>67.2</v>
      </c>
      <c r="E4" s="5">
        <v>67.099999999999994</v>
      </c>
      <c r="F4" s="5">
        <v>66.8</v>
      </c>
      <c r="G4" s="7">
        <v>66.900000000000006</v>
      </c>
      <c r="H4" s="7">
        <v>65.7</v>
      </c>
      <c r="I4" s="7">
        <v>66.099999999999994</v>
      </c>
      <c r="J4" s="7">
        <v>65.400000000000006</v>
      </c>
      <c r="K4" s="7">
        <v>66.2</v>
      </c>
      <c r="L4" s="5">
        <v>64.5</v>
      </c>
      <c r="M4" s="5">
        <v>65.900000000000006</v>
      </c>
      <c r="N4" s="6">
        <v>68.3</v>
      </c>
      <c r="O4" s="217">
        <f t="shared" si="0"/>
        <v>5.2999999999999972</v>
      </c>
      <c r="P4" s="217">
        <f t="shared" si="1"/>
        <v>66.007692307692295</v>
      </c>
      <c r="Q4" s="217">
        <f t="shared" si="2"/>
        <v>66.099999999999994</v>
      </c>
      <c r="R4" s="25"/>
    </row>
    <row r="5" spans="1:21" ht="24">
      <c r="A5" s="15" t="s">
        <v>5</v>
      </c>
      <c r="B5" s="5">
        <v>60.3</v>
      </c>
      <c r="C5" s="5">
        <v>58.4</v>
      </c>
      <c r="D5" s="5">
        <v>61</v>
      </c>
      <c r="E5" s="5">
        <v>61</v>
      </c>
      <c r="F5" s="5">
        <v>62</v>
      </c>
      <c r="G5" s="7">
        <v>62.5</v>
      </c>
      <c r="H5" s="7">
        <v>63</v>
      </c>
      <c r="I5" s="7">
        <v>63.6</v>
      </c>
      <c r="J5" s="7">
        <v>64.3</v>
      </c>
      <c r="K5" s="7">
        <v>64</v>
      </c>
      <c r="L5" s="5">
        <v>62.8</v>
      </c>
      <c r="M5" s="5">
        <v>64.099999999999994</v>
      </c>
      <c r="N5" s="6">
        <v>65.099999999999994</v>
      </c>
      <c r="O5" s="217">
        <f t="shared" si="0"/>
        <v>6.6999999999999957</v>
      </c>
      <c r="P5" s="217">
        <f t="shared" si="1"/>
        <v>62.469230769230769</v>
      </c>
      <c r="Q5" s="217">
        <f t="shared" si="2"/>
        <v>62.8</v>
      </c>
      <c r="R5" s="25"/>
    </row>
    <row r="6" spans="1:21">
      <c r="A6" s="16" t="s">
        <v>6</v>
      </c>
      <c r="B6" s="5">
        <v>62.7</v>
      </c>
      <c r="C6" s="5">
        <v>61.6</v>
      </c>
      <c r="D6" s="5">
        <v>64.2</v>
      </c>
      <c r="E6" s="5">
        <v>63.9</v>
      </c>
      <c r="F6" s="5">
        <v>64.3</v>
      </c>
      <c r="G6" s="7">
        <v>65.3</v>
      </c>
      <c r="H6" s="7">
        <v>64.8</v>
      </c>
      <c r="I6" s="7">
        <v>66.599999999999994</v>
      </c>
      <c r="J6" s="7">
        <v>65.099999999999994</v>
      </c>
      <c r="K6" s="7">
        <v>64.599999999999994</v>
      </c>
      <c r="L6" s="5">
        <v>63.6</v>
      </c>
      <c r="M6" s="5">
        <v>66.3</v>
      </c>
      <c r="N6" s="6">
        <v>66.900000000000006</v>
      </c>
      <c r="O6" s="217">
        <f t="shared" si="0"/>
        <v>5.3000000000000043</v>
      </c>
      <c r="P6" s="217">
        <f t="shared" si="1"/>
        <v>64.607692307692304</v>
      </c>
      <c r="Q6" s="217">
        <f t="shared" si="2"/>
        <v>64.599999999999994</v>
      </c>
      <c r="R6" s="25"/>
    </row>
    <row r="7" spans="1:21">
      <c r="A7" s="16" t="s">
        <v>7</v>
      </c>
      <c r="B7" s="5">
        <v>66.7</v>
      </c>
      <c r="C7" s="5">
        <v>65.900000000000006</v>
      </c>
      <c r="D7" s="5">
        <v>67.400000000000006</v>
      </c>
      <c r="E7" s="5">
        <v>67.400000000000006</v>
      </c>
      <c r="F7" s="5">
        <v>66.5</v>
      </c>
      <c r="G7" s="7">
        <v>66.8</v>
      </c>
      <c r="H7" s="7">
        <v>67.8</v>
      </c>
      <c r="I7" s="7">
        <v>67.5</v>
      </c>
      <c r="J7" s="7">
        <v>68.5</v>
      </c>
      <c r="K7" s="7">
        <v>67.2</v>
      </c>
      <c r="L7" s="5">
        <v>66.8</v>
      </c>
      <c r="M7" s="5">
        <v>68.3</v>
      </c>
      <c r="N7" s="6">
        <v>67.900000000000006</v>
      </c>
      <c r="O7" s="217">
        <f t="shared" si="0"/>
        <v>2.5999999999999943</v>
      </c>
      <c r="P7" s="217">
        <f t="shared" si="1"/>
        <v>67.284615384615378</v>
      </c>
      <c r="Q7" s="217">
        <f t="shared" si="2"/>
        <v>67.400000000000006</v>
      </c>
      <c r="R7" s="25"/>
    </row>
    <row r="8" spans="1:21" ht="24">
      <c r="A8" s="16" t="s">
        <v>8</v>
      </c>
      <c r="B8" s="5">
        <v>65.3</v>
      </c>
      <c r="C8" s="5">
        <v>64.599999999999994</v>
      </c>
      <c r="D8" s="5">
        <v>66.7</v>
      </c>
      <c r="E8" s="5">
        <v>65.2</v>
      </c>
      <c r="F8" s="5">
        <v>64.599999999999994</v>
      </c>
      <c r="G8" s="7">
        <v>62.6</v>
      </c>
      <c r="H8" s="7">
        <v>63.6</v>
      </c>
      <c r="I8" s="7">
        <v>63.8</v>
      </c>
      <c r="J8" s="7">
        <v>62.7</v>
      </c>
      <c r="K8" s="7">
        <v>61.6</v>
      </c>
      <c r="L8" s="5">
        <v>61.1</v>
      </c>
      <c r="M8" s="5">
        <v>61.9</v>
      </c>
      <c r="N8" s="6">
        <v>62.7</v>
      </c>
      <c r="O8" s="217">
        <f t="shared" si="0"/>
        <v>5.6000000000000014</v>
      </c>
      <c r="P8" s="217">
        <f t="shared" si="1"/>
        <v>63.569230769230778</v>
      </c>
      <c r="Q8" s="217">
        <f t="shared" si="2"/>
        <v>63.6</v>
      </c>
      <c r="R8" s="25"/>
    </row>
    <row r="9" spans="1:21">
      <c r="A9" s="15" t="s">
        <v>9</v>
      </c>
      <c r="B9" s="5">
        <v>61.4</v>
      </c>
      <c r="C9" s="5">
        <v>60.6</v>
      </c>
      <c r="D9" s="5">
        <v>62.5</v>
      </c>
      <c r="E9" s="5">
        <v>63.8</v>
      </c>
      <c r="F9" s="5">
        <v>64.5</v>
      </c>
      <c r="G9" s="7">
        <v>64.7</v>
      </c>
      <c r="H9" s="7">
        <v>64.900000000000006</v>
      </c>
      <c r="I9" s="7">
        <v>65</v>
      </c>
      <c r="J9" s="7">
        <v>65</v>
      </c>
      <c r="K9" s="7">
        <v>64.8</v>
      </c>
      <c r="L9" s="5">
        <v>62.9</v>
      </c>
      <c r="M9" s="5">
        <v>64.900000000000006</v>
      </c>
      <c r="N9" s="6">
        <v>64.5</v>
      </c>
      <c r="O9" s="217">
        <f t="shared" si="0"/>
        <v>4.3999999999999986</v>
      </c>
      <c r="P9" s="217">
        <f t="shared" si="1"/>
        <v>63.807692307692299</v>
      </c>
      <c r="Q9" s="217">
        <f t="shared" si="2"/>
        <v>64.5</v>
      </c>
      <c r="R9" s="25"/>
    </row>
    <row r="10" spans="1:21">
      <c r="A10" s="15" t="s">
        <v>10</v>
      </c>
      <c r="B10" s="5">
        <v>63.7</v>
      </c>
      <c r="C10" s="5">
        <v>64.400000000000006</v>
      </c>
      <c r="D10" s="5">
        <v>68.2</v>
      </c>
      <c r="E10" s="5">
        <v>65.8</v>
      </c>
      <c r="F10" s="5">
        <v>64.900000000000006</v>
      </c>
      <c r="G10" s="7">
        <v>65</v>
      </c>
      <c r="H10" s="7">
        <v>65.900000000000006</v>
      </c>
      <c r="I10" s="7">
        <v>66.3</v>
      </c>
      <c r="J10" s="7">
        <v>66.400000000000006</v>
      </c>
      <c r="K10" s="7">
        <v>66.099999999999994</v>
      </c>
      <c r="L10" s="5">
        <v>65.8</v>
      </c>
      <c r="M10" s="5">
        <v>66.400000000000006</v>
      </c>
      <c r="N10" s="6">
        <v>67.099999999999994</v>
      </c>
      <c r="O10" s="217">
        <f t="shared" si="0"/>
        <v>4.5</v>
      </c>
      <c r="P10" s="217">
        <f t="shared" si="1"/>
        <v>65.84615384615384</v>
      </c>
      <c r="Q10" s="217">
        <f t="shared" si="2"/>
        <v>65.900000000000006</v>
      </c>
      <c r="R10" s="25"/>
    </row>
    <row r="11" spans="1:21">
      <c r="A11" s="16" t="s">
        <v>11</v>
      </c>
      <c r="B11" s="5">
        <v>69.099999999999994</v>
      </c>
      <c r="C11" s="5">
        <v>68.5</v>
      </c>
      <c r="D11" s="5">
        <v>70.7</v>
      </c>
      <c r="E11" s="5">
        <v>69.599999999999994</v>
      </c>
      <c r="F11" s="5">
        <v>69.099999999999994</v>
      </c>
      <c r="G11" s="7">
        <v>69.2</v>
      </c>
      <c r="H11" s="7">
        <v>69.7</v>
      </c>
      <c r="I11" s="7">
        <v>70.599999999999994</v>
      </c>
      <c r="J11" s="7">
        <v>71.2</v>
      </c>
      <c r="K11" s="7">
        <v>71</v>
      </c>
      <c r="L11" s="5">
        <v>69.099999999999994</v>
      </c>
      <c r="M11" s="5">
        <v>68.400000000000006</v>
      </c>
      <c r="N11" s="6">
        <v>68.900000000000006</v>
      </c>
      <c r="O11" s="217">
        <f t="shared" si="0"/>
        <v>2.7999999999999972</v>
      </c>
      <c r="P11" s="217">
        <f t="shared" si="1"/>
        <v>69.623076923076923</v>
      </c>
      <c r="Q11" s="217">
        <f t="shared" si="2"/>
        <v>69.2</v>
      </c>
      <c r="R11" s="25"/>
    </row>
    <row r="12" spans="1:21">
      <c r="A12" s="16" t="s">
        <v>12</v>
      </c>
      <c r="B12" s="5">
        <v>60</v>
      </c>
      <c r="C12" s="5">
        <v>58.7</v>
      </c>
      <c r="D12" s="5">
        <v>61.6</v>
      </c>
      <c r="E12" s="5">
        <v>61.8</v>
      </c>
      <c r="F12" s="5">
        <v>62.3</v>
      </c>
      <c r="G12" s="7">
        <v>61.8</v>
      </c>
      <c r="H12" s="7">
        <v>62.2</v>
      </c>
      <c r="I12" s="7">
        <v>61.7</v>
      </c>
      <c r="J12" s="7">
        <v>61.1</v>
      </c>
      <c r="K12" s="7">
        <v>57.6</v>
      </c>
      <c r="L12" s="5">
        <v>57.9</v>
      </c>
      <c r="M12" s="5">
        <v>59.4</v>
      </c>
      <c r="N12" s="6">
        <v>59.6</v>
      </c>
      <c r="O12" s="217">
        <f t="shared" si="0"/>
        <v>4.6999999999999957</v>
      </c>
      <c r="P12" s="217">
        <f t="shared" si="1"/>
        <v>60.438461538461539</v>
      </c>
      <c r="Q12" s="217">
        <f t="shared" si="2"/>
        <v>61.1</v>
      </c>
      <c r="R12" s="25"/>
    </row>
    <row r="13" spans="1:21">
      <c r="A13" s="16" t="s">
        <v>13</v>
      </c>
      <c r="B13" s="5">
        <v>59.1</v>
      </c>
      <c r="C13" s="5">
        <v>57.6</v>
      </c>
      <c r="D13" s="5">
        <v>60.6</v>
      </c>
      <c r="E13" s="5">
        <v>60.1</v>
      </c>
      <c r="F13" s="5">
        <v>58.9</v>
      </c>
      <c r="G13" s="7">
        <v>59.2</v>
      </c>
      <c r="H13" s="7">
        <v>60.2</v>
      </c>
      <c r="I13" s="7">
        <v>60.8</v>
      </c>
      <c r="J13" s="7">
        <v>59.3</v>
      </c>
      <c r="K13" s="7">
        <v>60.4</v>
      </c>
      <c r="L13" s="5">
        <v>57.8</v>
      </c>
      <c r="M13" s="5">
        <v>59.5</v>
      </c>
      <c r="N13" s="6">
        <v>61.8</v>
      </c>
      <c r="O13" s="217">
        <f t="shared" si="0"/>
        <v>4.1999999999999957</v>
      </c>
      <c r="P13" s="217">
        <f t="shared" si="1"/>
        <v>59.638461538461527</v>
      </c>
      <c r="Q13" s="217">
        <f t="shared" si="2"/>
        <v>59.5</v>
      </c>
      <c r="R13" s="25"/>
    </row>
    <row r="14" spans="1:21">
      <c r="A14" s="16" t="s">
        <v>14</v>
      </c>
      <c r="B14" s="5">
        <v>65.400000000000006</v>
      </c>
      <c r="C14" s="5">
        <v>64.8</v>
      </c>
      <c r="D14" s="5">
        <v>67.3</v>
      </c>
      <c r="E14" s="5">
        <v>66.7</v>
      </c>
      <c r="F14" s="5">
        <v>66.099999999999994</v>
      </c>
      <c r="G14" s="7">
        <v>66.400000000000006</v>
      </c>
      <c r="H14" s="7">
        <v>65.599999999999994</v>
      </c>
      <c r="I14" s="7">
        <v>66.599999999999994</v>
      </c>
      <c r="J14" s="7">
        <v>65.599999999999994</v>
      </c>
      <c r="K14" s="7">
        <v>62</v>
      </c>
      <c r="L14" s="5">
        <v>61.6</v>
      </c>
      <c r="M14" s="5">
        <v>62.7</v>
      </c>
      <c r="N14" s="6">
        <v>65</v>
      </c>
      <c r="O14" s="217">
        <f t="shared" si="0"/>
        <v>5.6999999999999957</v>
      </c>
      <c r="P14" s="217">
        <f t="shared" si="1"/>
        <v>65.061538461538461</v>
      </c>
      <c r="Q14" s="217">
        <f t="shared" si="2"/>
        <v>65.599999999999994</v>
      </c>
      <c r="R14" s="25"/>
    </row>
    <row r="15" spans="1:21">
      <c r="A15" s="15" t="s">
        <v>15</v>
      </c>
      <c r="B15" s="5">
        <v>59.8</v>
      </c>
      <c r="C15" s="5">
        <v>59.5</v>
      </c>
      <c r="D15" s="5">
        <v>61</v>
      </c>
      <c r="E15" s="5">
        <v>60.8</v>
      </c>
      <c r="F15" s="5">
        <v>61</v>
      </c>
      <c r="G15" s="7">
        <v>61.4</v>
      </c>
      <c r="H15" s="7">
        <v>61.8</v>
      </c>
      <c r="I15" s="7">
        <v>62</v>
      </c>
      <c r="J15" s="7">
        <v>61.4</v>
      </c>
      <c r="K15" s="7">
        <v>60.6</v>
      </c>
      <c r="L15" s="5">
        <v>61.2</v>
      </c>
      <c r="M15" s="5">
        <v>62.6</v>
      </c>
      <c r="N15" s="6">
        <v>64</v>
      </c>
      <c r="O15" s="217">
        <f t="shared" si="0"/>
        <v>4.5</v>
      </c>
      <c r="P15" s="217">
        <f t="shared" si="1"/>
        <v>61.315384615384623</v>
      </c>
      <c r="Q15" s="217">
        <f t="shared" si="2"/>
        <v>61.2</v>
      </c>
      <c r="R15" s="25"/>
    </row>
    <row r="16" spans="1:21">
      <c r="A16" s="16" t="s">
        <v>16</v>
      </c>
      <c r="B16" s="5">
        <v>64.900000000000006</v>
      </c>
      <c r="C16" s="5">
        <v>63.4</v>
      </c>
      <c r="D16" s="5">
        <v>66.900000000000006</v>
      </c>
      <c r="E16" s="5">
        <v>66.3</v>
      </c>
      <c r="F16" s="5">
        <v>66.7</v>
      </c>
      <c r="G16" s="7">
        <v>66.5</v>
      </c>
      <c r="H16" s="7">
        <v>65.8</v>
      </c>
      <c r="I16" s="7">
        <v>67.099999999999994</v>
      </c>
      <c r="J16" s="7">
        <v>67.3</v>
      </c>
      <c r="K16" s="7">
        <v>66.7</v>
      </c>
      <c r="L16" s="5">
        <v>65.099999999999994</v>
      </c>
      <c r="M16" s="5">
        <v>65</v>
      </c>
      <c r="N16" s="6">
        <v>65</v>
      </c>
      <c r="O16" s="217">
        <f t="shared" si="0"/>
        <v>3.8999999999999986</v>
      </c>
      <c r="P16" s="217">
        <f t="shared" si="1"/>
        <v>65.900000000000006</v>
      </c>
      <c r="Q16" s="217">
        <f t="shared" si="2"/>
        <v>66.3</v>
      </c>
      <c r="R16" s="25"/>
    </row>
    <row r="17" spans="1:18">
      <c r="A17" s="16" t="s">
        <v>17</v>
      </c>
      <c r="B17" s="5">
        <v>63.1</v>
      </c>
      <c r="C17" s="5">
        <v>61.9</v>
      </c>
      <c r="D17" s="5">
        <v>64.5</v>
      </c>
      <c r="E17" s="5">
        <v>64.2</v>
      </c>
      <c r="F17" s="5">
        <v>65.7</v>
      </c>
      <c r="G17" s="7">
        <v>66.099999999999994</v>
      </c>
      <c r="H17" s="7">
        <v>66.599999999999994</v>
      </c>
      <c r="I17" s="7">
        <v>66.400000000000006</v>
      </c>
      <c r="J17" s="7">
        <v>66.400000000000006</v>
      </c>
      <c r="K17" s="7">
        <v>66.599999999999994</v>
      </c>
      <c r="L17" s="5">
        <v>66.599999999999994</v>
      </c>
      <c r="M17" s="5">
        <v>67.900000000000006</v>
      </c>
      <c r="N17" s="6">
        <v>68.5</v>
      </c>
      <c r="O17" s="217">
        <f t="shared" si="0"/>
        <v>6.6000000000000014</v>
      </c>
      <c r="P17" s="217">
        <f t="shared" si="1"/>
        <v>65.730769230769226</v>
      </c>
      <c r="Q17" s="217">
        <f t="shared" si="2"/>
        <v>66.400000000000006</v>
      </c>
      <c r="R17" s="25"/>
    </row>
    <row r="18" spans="1:18" ht="24">
      <c r="A18" s="16" t="s">
        <v>18</v>
      </c>
      <c r="B18" s="5">
        <v>65.2</v>
      </c>
      <c r="C18" s="5">
        <v>62.5</v>
      </c>
      <c r="D18" s="5">
        <v>66.5</v>
      </c>
      <c r="E18" s="5">
        <v>66</v>
      </c>
      <c r="F18" s="5">
        <v>69.5</v>
      </c>
      <c r="G18" s="7">
        <v>67.8</v>
      </c>
      <c r="H18" s="7">
        <v>66.3</v>
      </c>
      <c r="I18" s="7">
        <v>65.599999999999994</v>
      </c>
      <c r="J18" s="7">
        <v>65.8</v>
      </c>
      <c r="K18" s="7">
        <v>64.400000000000006</v>
      </c>
      <c r="L18" s="5">
        <v>63.4</v>
      </c>
      <c r="M18" s="5">
        <v>65.8</v>
      </c>
      <c r="N18" s="6">
        <v>65.400000000000006</v>
      </c>
      <c r="O18" s="217">
        <f t="shared" si="0"/>
        <v>7</v>
      </c>
      <c r="P18" s="217">
        <f t="shared" si="1"/>
        <v>65.707692307692298</v>
      </c>
      <c r="Q18" s="217">
        <f t="shared" si="2"/>
        <v>65.8</v>
      </c>
      <c r="R18" s="25"/>
    </row>
    <row r="19" spans="1:18">
      <c r="A19" s="16" t="s">
        <v>19</v>
      </c>
      <c r="B19" s="5">
        <v>70.8</v>
      </c>
      <c r="C19" s="5">
        <v>69</v>
      </c>
      <c r="D19" s="5">
        <v>71.599999999999994</v>
      </c>
      <c r="E19" s="5">
        <v>71.8</v>
      </c>
      <c r="F19" s="5">
        <v>74</v>
      </c>
      <c r="G19" s="7">
        <v>73.400000000000006</v>
      </c>
      <c r="H19" s="7">
        <v>75.099999999999994</v>
      </c>
      <c r="I19" s="7">
        <v>74.2</v>
      </c>
      <c r="J19" s="7">
        <v>74.8</v>
      </c>
      <c r="K19" s="7">
        <v>74.599999999999994</v>
      </c>
      <c r="L19" s="5">
        <v>73.400000000000006</v>
      </c>
      <c r="M19" s="5">
        <v>73.8</v>
      </c>
      <c r="N19" s="6">
        <v>73.8</v>
      </c>
      <c r="O19" s="217">
        <f t="shared" si="0"/>
        <v>6.0999999999999943</v>
      </c>
      <c r="P19" s="217">
        <f t="shared" si="1"/>
        <v>73.099999999999994</v>
      </c>
      <c r="Q19" s="217">
        <f t="shared" si="2"/>
        <v>73.8</v>
      </c>
      <c r="R19" s="25"/>
    </row>
    <row r="20" spans="1:18">
      <c r="A20" s="16" t="s">
        <v>21</v>
      </c>
      <c r="B20" s="5">
        <v>62.2</v>
      </c>
      <c r="C20" s="5">
        <v>62.2</v>
      </c>
      <c r="D20" s="5">
        <v>62.3</v>
      </c>
      <c r="E20" s="5">
        <v>61.1</v>
      </c>
      <c r="F20" s="5">
        <v>61.7</v>
      </c>
      <c r="G20" s="7">
        <v>61.9</v>
      </c>
      <c r="H20" s="7">
        <v>62.2</v>
      </c>
      <c r="I20" s="7">
        <v>61.3</v>
      </c>
      <c r="J20" s="7">
        <v>60.1</v>
      </c>
      <c r="K20" s="7">
        <v>60</v>
      </c>
      <c r="L20" s="5">
        <v>58.3</v>
      </c>
      <c r="M20" s="5">
        <v>59.1</v>
      </c>
      <c r="N20" s="6">
        <v>60</v>
      </c>
      <c r="O20" s="217">
        <f t="shared" si="0"/>
        <v>4</v>
      </c>
      <c r="P20" s="217">
        <f t="shared" si="1"/>
        <v>60.95384615384615</v>
      </c>
      <c r="Q20" s="217">
        <f t="shared" si="2"/>
        <v>61.3</v>
      </c>
      <c r="R20" s="25"/>
    </row>
    <row r="21" spans="1:18">
      <c r="A21" s="16" t="s">
        <v>22</v>
      </c>
      <c r="B21" s="5">
        <v>64.599999999999994</v>
      </c>
      <c r="C21" s="5">
        <v>64.3</v>
      </c>
      <c r="D21" s="5">
        <v>66.3</v>
      </c>
      <c r="E21" s="5">
        <v>66.900000000000006</v>
      </c>
      <c r="F21" s="5">
        <v>65.7</v>
      </c>
      <c r="G21" s="7">
        <v>66.2</v>
      </c>
      <c r="H21" s="7">
        <v>64.599999999999994</v>
      </c>
      <c r="I21" s="7">
        <v>63</v>
      </c>
      <c r="J21" s="7">
        <v>63.1</v>
      </c>
      <c r="K21" s="7">
        <v>62.4</v>
      </c>
      <c r="L21" s="5">
        <v>60.6</v>
      </c>
      <c r="M21" s="5">
        <v>60.9</v>
      </c>
      <c r="N21" s="6">
        <v>60.4</v>
      </c>
      <c r="O21" s="217">
        <f t="shared" si="0"/>
        <v>6.5000000000000071</v>
      </c>
      <c r="P21" s="217">
        <f t="shared" si="1"/>
        <v>63.769230769230766</v>
      </c>
      <c r="Q21" s="217">
        <f t="shared" si="2"/>
        <v>64.3</v>
      </c>
      <c r="R21" s="25"/>
    </row>
    <row r="22" spans="1:18" ht="24">
      <c r="A22" s="16" t="s">
        <v>23</v>
      </c>
      <c r="B22" s="5">
        <v>65.5</v>
      </c>
      <c r="C22" s="5">
        <v>63.1</v>
      </c>
      <c r="D22" s="5">
        <v>64.400000000000006</v>
      </c>
      <c r="E22" s="5">
        <v>63.4</v>
      </c>
      <c r="F22" s="5">
        <v>62.1</v>
      </c>
      <c r="G22" s="7">
        <v>63</v>
      </c>
      <c r="H22" s="7">
        <v>61.9</v>
      </c>
      <c r="I22" s="7">
        <v>62.5</v>
      </c>
      <c r="J22" s="7">
        <v>61.3</v>
      </c>
      <c r="K22" s="7">
        <v>60</v>
      </c>
      <c r="L22" s="5">
        <v>58.2</v>
      </c>
      <c r="M22" s="5">
        <v>60.1</v>
      </c>
      <c r="N22" s="6">
        <v>60.7</v>
      </c>
      <c r="O22" s="217">
        <f t="shared" si="0"/>
        <v>7.2999999999999972</v>
      </c>
      <c r="P22" s="217">
        <f t="shared" si="1"/>
        <v>62.015384615384619</v>
      </c>
      <c r="Q22" s="217">
        <f t="shared" si="2"/>
        <v>62.1</v>
      </c>
      <c r="R22" s="25"/>
    </row>
    <row r="23" spans="1:18">
      <c r="A23" s="16" t="s">
        <v>24</v>
      </c>
      <c r="B23" s="5">
        <v>64.599999999999994</v>
      </c>
      <c r="C23" s="5">
        <v>64.5</v>
      </c>
      <c r="D23" s="5">
        <v>65.900000000000006</v>
      </c>
      <c r="E23" s="5">
        <v>64.5</v>
      </c>
      <c r="F23" s="5">
        <v>65.2</v>
      </c>
      <c r="G23" s="7">
        <v>63.5</v>
      </c>
      <c r="H23" s="7">
        <v>64.3</v>
      </c>
      <c r="I23" s="7">
        <v>62.7</v>
      </c>
      <c r="J23" s="7">
        <v>62.1</v>
      </c>
      <c r="K23" s="7">
        <v>61.4</v>
      </c>
      <c r="L23" s="5">
        <v>61.2</v>
      </c>
      <c r="M23" s="5">
        <v>61</v>
      </c>
      <c r="N23" s="6">
        <v>61.8</v>
      </c>
      <c r="O23" s="217">
        <f t="shared" si="0"/>
        <v>4.9000000000000057</v>
      </c>
      <c r="P23" s="217">
        <f t="shared" si="1"/>
        <v>63.284615384615385</v>
      </c>
      <c r="Q23" s="217">
        <f t="shared" si="2"/>
        <v>63.5</v>
      </c>
      <c r="R23" s="25"/>
    </row>
    <row r="24" spans="1:18" ht="24">
      <c r="A24" s="16" t="s">
        <v>25</v>
      </c>
      <c r="B24" s="5">
        <v>64.599999999999994</v>
      </c>
      <c r="C24" s="5">
        <v>61.7</v>
      </c>
      <c r="D24" s="5">
        <v>65.5</v>
      </c>
      <c r="E24" s="5">
        <v>67.099999999999994</v>
      </c>
      <c r="F24" s="5">
        <v>67.400000000000006</v>
      </c>
      <c r="G24" s="7">
        <v>67.2</v>
      </c>
      <c r="H24" s="7">
        <v>66.3</v>
      </c>
      <c r="I24" s="7">
        <v>65.8</v>
      </c>
      <c r="J24" s="7">
        <v>66.3</v>
      </c>
      <c r="K24" s="7">
        <v>67.2</v>
      </c>
      <c r="L24" s="5">
        <v>64.8</v>
      </c>
      <c r="M24" s="5">
        <v>66.2</v>
      </c>
      <c r="N24" s="6">
        <v>67.7</v>
      </c>
      <c r="O24" s="217">
        <f t="shared" si="0"/>
        <v>6</v>
      </c>
      <c r="P24" s="217">
        <f t="shared" si="1"/>
        <v>65.984615384615381</v>
      </c>
      <c r="Q24" s="217">
        <f t="shared" si="2"/>
        <v>66.3</v>
      </c>
      <c r="R24" s="25"/>
    </row>
    <row r="25" spans="1:18" ht="24">
      <c r="A25" s="16" t="s">
        <v>26</v>
      </c>
      <c r="B25" s="5">
        <v>68.5</v>
      </c>
      <c r="C25" s="5">
        <v>67.099999999999994</v>
      </c>
      <c r="D25" s="5">
        <v>69.3</v>
      </c>
      <c r="E25" s="5">
        <v>67.5</v>
      </c>
      <c r="F25" s="5">
        <v>66.599999999999994</v>
      </c>
      <c r="G25" s="7">
        <v>66.599999999999994</v>
      </c>
      <c r="H25" s="7">
        <v>66.8</v>
      </c>
      <c r="I25" s="7">
        <v>68.400000000000006</v>
      </c>
      <c r="J25" s="7">
        <v>66.8</v>
      </c>
      <c r="K25" s="7">
        <v>65.900000000000006</v>
      </c>
      <c r="L25" s="5">
        <v>64.599999999999994</v>
      </c>
      <c r="M25" s="5">
        <v>65.900000000000006</v>
      </c>
      <c r="N25" s="6">
        <v>69.5</v>
      </c>
      <c r="O25" s="217">
        <f t="shared" si="0"/>
        <v>4.9000000000000057</v>
      </c>
      <c r="P25" s="217">
        <f t="shared" si="1"/>
        <v>67.192307692307693</v>
      </c>
      <c r="Q25" s="217">
        <f t="shared" si="2"/>
        <v>66.8</v>
      </c>
      <c r="R25" s="25"/>
    </row>
    <row r="26" spans="1:18">
      <c r="A26" s="16" t="s">
        <v>27</v>
      </c>
      <c r="B26" s="5">
        <v>67.5</v>
      </c>
      <c r="C26" s="5">
        <v>69</v>
      </c>
      <c r="D26" s="5">
        <v>69.2</v>
      </c>
      <c r="E26" s="5">
        <v>69</v>
      </c>
      <c r="F26" s="5">
        <v>69.3</v>
      </c>
      <c r="G26" s="7">
        <v>69.3</v>
      </c>
      <c r="H26" s="7">
        <v>68.8</v>
      </c>
      <c r="I26" s="7">
        <v>69</v>
      </c>
      <c r="J26" s="7">
        <v>67.099999999999994</v>
      </c>
      <c r="K26" s="7">
        <v>67.900000000000006</v>
      </c>
      <c r="L26" s="5">
        <v>65.099999999999994</v>
      </c>
      <c r="M26" s="5">
        <v>67.599999999999994</v>
      </c>
      <c r="N26" s="6">
        <v>66.2</v>
      </c>
      <c r="O26" s="217">
        <f t="shared" si="0"/>
        <v>4.2000000000000028</v>
      </c>
      <c r="P26" s="217">
        <f t="shared" si="1"/>
        <v>68.07692307692308</v>
      </c>
      <c r="Q26" s="217">
        <f t="shared" si="2"/>
        <v>68.8</v>
      </c>
      <c r="R26" s="25"/>
    </row>
    <row r="27" spans="1:18" ht="24">
      <c r="A27" s="16" t="s">
        <v>28</v>
      </c>
      <c r="B27" s="5">
        <v>66.5</v>
      </c>
      <c r="C27" s="5">
        <v>65.2</v>
      </c>
      <c r="D27" s="5">
        <v>66.5</v>
      </c>
      <c r="E27" s="5">
        <v>66.8</v>
      </c>
      <c r="F27" s="5">
        <v>66.099999999999994</v>
      </c>
      <c r="G27" s="7">
        <v>66.599999999999994</v>
      </c>
      <c r="H27" s="7">
        <v>66.3</v>
      </c>
      <c r="I27" s="7">
        <v>65.599999999999994</v>
      </c>
      <c r="J27" s="7">
        <v>65</v>
      </c>
      <c r="K27" s="7">
        <v>64.2</v>
      </c>
      <c r="L27" s="5">
        <v>60.3</v>
      </c>
      <c r="M27" s="5">
        <v>64</v>
      </c>
      <c r="N27" s="6">
        <v>62.7</v>
      </c>
      <c r="O27" s="217">
        <f t="shared" si="0"/>
        <v>6.5</v>
      </c>
      <c r="P27" s="217">
        <f t="shared" si="1"/>
        <v>65.061538461538461</v>
      </c>
      <c r="Q27" s="217">
        <f t="shared" si="2"/>
        <v>65.599999999999994</v>
      </c>
      <c r="R27" s="25"/>
    </row>
    <row r="28" spans="1:18">
      <c r="A28" s="15" t="s">
        <v>29</v>
      </c>
      <c r="B28" s="5">
        <v>62.5</v>
      </c>
      <c r="C28" s="5">
        <v>60.5</v>
      </c>
      <c r="D28" s="5">
        <v>64</v>
      </c>
      <c r="E28" s="5">
        <v>63.8</v>
      </c>
      <c r="F28" s="5">
        <v>63.3</v>
      </c>
      <c r="G28" s="7">
        <v>62.6</v>
      </c>
      <c r="H28" s="7">
        <v>63.5</v>
      </c>
      <c r="I28" s="7">
        <v>61.3</v>
      </c>
      <c r="J28" s="7">
        <v>62.1</v>
      </c>
      <c r="K28" s="7">
        <v>62.2</v>
      </c>
      <c r="L28" s="5">
        <v>59</v>
      </c>
      <c r="M28" s="5">
        <v>63</v>
      </c>
      <c r="N28" s="6">
        <v>62.6</v>
      </c>
      <c r="O28" s="217">
        <f t="shared" si="0"/>
        <v>5</v>
      </c>
      <c r="P28" s="217">
        <f t="shared" si="1"/>
        <v>62.338461538461544</v>
      </c>
      <c r="Q28" s="217">
        <f t="shared" si="2"/>
        <v>62.6</v>
      </c>
      <c r="R28" s="25"/>
    </row>
    <row r="29" spans="1:18">
      <c r="A29" s="15" t="s">
        <v>30</v>
      </c>
      <c r="B29" s="5">
        <v>71.400000000000006</v>
      </c>
      <c r="C29" s="5">
        <v>70.3</v>
      </c>
      <c r="D29" s="5">
        <v>72.8</v>
      </c>
      <c r="E29" s="5">
        <v>71.3</v>
      </c>
      <c r="F29" s="5">
        <v>71.900000000000006</v>
      </c>
      <c r="G29" s="7">
        <v>72.2</v>
      </c>
      <c r="H29" s="7">
        <v>73.5</v>
      </c>
      <c r="I29" s="7">
        <v>73.8</v>
      </c>
      <c r="J29" s="7">
        <v>73.7</v>
      </c>
      <c r="K29" s="7">
        <v>73.2</v>
      </c>
      <c r="L29" s="5">
        <v>72.5</v>
      </c>
      <c r="M29" s="5">
        <v>73.900000000000006</v>
      </c>
      <c r="N29" s="6">
        <v>74.599999999999994</v>
      </c>
      <c r="O29" s="217">
        <f t="shared" si="0"/>
        <v>4.2999999999999972</v>
      </c>
      <c r="P29" s="217">
        <f t="shared" si="1"/>
        <v>72.700000000000017</v>
      </c>
      <c r="Q29" s="217">
        <f t="shared" si="2"/>
        <v>72.8</v>
      </c>
      <c r="R29" s="25"/>
    </row>
    <row r="30" spans="1:18">
      <c r="A30" s="15" t="s">
        <v>32</v>
      </c>
      <c r="B30" s="5">
        <v>56.2</v>
      </c>
      <c r="C30" s="5">
        <v>55.3</v>
      </c>
      <c r="D30" s="5">
        <v>56.5</v>
      </c>
      <c r="E30" s="5">
        <v>58.3</v>
      </c>
      <c r="F30" s="5">
        <v>55.5</v>
      </c>
      <c r="G30" s="7">
        <v>55.7</v>
      </c>
      <c r="H30" s="7">
        <v>55.5</v>
      </c>
      <c r="I30" s="7">
        <v>54.9</v>
      </c>
      <c r="J30" s="7">
        <v>54.9</v>
      </c>
      <c r="K30" s="7">
        <v>55.1</v>
      </c>
      <c r="L30" s="5">
        <v>54.9</v>
      </c>
      <c r="M30" s="5">
        <v>54.1</v>
      </c>
      <c r="N30" s="6">
        <v>55</v>
      </c>
      <c r="O30" s="217">
        <f t="shared" si="0"/>
        <v>4.1999999999999957</v>
      </c>
      <c r="P30" s="217">
        <f t="shared" si="1"/>
        <v>55.530769230769231</v>
      </c>
      <c r="Q30" s="217">
        <f t="shared" si="2"/>
        <v>55.3</v>
      </c>
      <c r="R30" s="25"/>
    </row>
    <row r="31" spans="1:18" ht="24">
      <c r="A31" s="15" t="s">
        <v>33</v>
      </c>
      <c r="B31" s="5">
        <v>58.2</v>
      </c>
      <c r="C31" s="5">
        <v>57.1</v>
      </c>
      <c r="D31" s="5">
        <v>58.5</v>
      </c>
      <c r="E31" s="5">
        <v>57.6</v>
      </c>
      <c r="F31" s="5">
        <v>61.6</v>
      </c>
      <c r="G31" s="7">
        <v>61.7</v>
      </c>
      <c r="H31" s="7">
        <v>62.5</v>
      </c>
      <c r="I31" s="7">
        <v>61.4</v>
      </c>
      <c r="J31" s="7">
        <v>60.7</v>
      </c>
      <c r="K31" s="7">
        <v>59</v>
      </c>
      <c r="L31" s="5">
        <v>60.3</v>
      </c>
      <c r="M31" s="5">
        <v>60.5</v>
      </c>
      <c r="N31" s="6">
        <v>61.3</v>
      </c>
      <c r="O31" s="217">
        <f t="shared" si="0"/>
        <v>5.3999999999999986</v>
      </c>
      <c r="P31" s="217">
        <f t="shared" si="1"/>
        <v>60.030769230769224</v>
      </c>
      <c r="Q31" s="217">
        <f t="shared" si="2"/>
        <v>60.5</v>
      </c>
      <c r="R31" s="25"/>
    </row>
    <row r="32" spans="1:18">
      <c r="A32" s="15" t="s">
        <v>34</v>
      </c>
      <c r="B32" s="5">
        <v>60.4</v>
      </c>
      <c r="C32" s="5">
        <v>60</v>
      </c>
      <c r="D32" s="5">
        <v>61.6</v>
      </c>
      <c r="E32" s="5">
        <v>60.9</v>
      </c>
      <c r="F32" s="5">
        <v>61.1</v>
      </c>
      <c r="G32" s="7">
        <v>62.6</v>
      </c>
      <c r="H32" s="7">
        <v>63.5</v>
      </c>
      <c r="I32" s="7">
        <v>63.9</v>
      </c>
      <c r="J32" s="7">
        <v>64.5</v>
      </c>
      <c r="K32" s="7">
        <v>63.8</v>
      </c>
      <c r="L32" s="5">
        <v>62.9</v>
      </c>
      <c r="M32" s="5">
        <v>63.2</v>
      </c>
      <c r="N32" s="6">
        <v>63.5</v>
      </c>
      <c r="O32" s="217">
        <f t="shared" si="0"/>
        <v>4.5</v>
      </c>
      <c r="P32" s="217">
        <f t="shared" si="1"/>
        <v>62.45384615384615</v>
      </c>
      <c r="Q32" s="217">
        <f t="shared" si="2"/>
        <v>62.9</v>
      </c>
      <c r="R32" s="25"/>
    </row>
    <row r="33" spans="1:18" ht="24">
      <c r="A33" s="16" t="s">
        <v>35</v>
      </c>
      <c r="B33" s="5">
        <v>62.6</v>
      </c>
      <c r="C33" s="5">
        <v>61.7</v>
      </c>
      <c r="D33" s="5">
        <v>61.7</v>
      </c>
      <c r="E33" s="5">
        <v>64</v>
      </c>
      <c r="F33" s="5">
        <v>64.5</v>
      </c>
      <c r="G33" s="7">
        <v>64.5</v>
      </c>
      <c r="H33" s="7">
        <v>63.8</v>
      </c>
      <c r="I33" s="7">
        <v>65.900000000000006</v>
      </c>
      <c r="J33" s="7">
        <v>63.1</v>
      </c>
      <c r="K33" s="7">
        <v>62.2</v>
      </c>
      <c r="L33" s="5">
        <v>61.8</v>
      </c>
      <c r="M33" s="5">
        <v>62.7</v>
      </c>
      <c r="N33" s="6">
        <v>64.099999999999994</v>
      </c>
      <c r="O33" s="217">
        <f t="shared" si="0"/>
        <v>4.2000000000000028</v>
      </c>
      <c r="P33" s="217">
        <f t="shared" si="1"/>
        <v>63.27692307692309</v>
      </c>
      <c r="Q33" s="217">
        <f t="shared" si="2"/>
        <v>63.1</v>
      </c>
      <c r="R33" s="25"/>
    </row>
    <row r="34" spans="1:18" ht="24">
      <c r="A34" s="15" t="s">
        <v>36</v>
      </c>
      <c r="B34" s="5">
        <v>61.5</v>
      </c>
      <c r="C34" s="5">
        <v>59.7</v>
      </c>
      <c r="D34" s="5">
        <v>62.8</v>
      </c>
      <c r="E34" s="5">
        <v>63</v>
      </c>
      <c r="F34" s="5">
        <v>62.5</v>
      </c>
      <c r="G34" s="7">
        <v>62.5</v>
      </c>
      <c r="H34" s="7">
        <v>62.5</v>
      </c>
      <c r="I34" s="7">
        <v>62.5</v>
      </c>
      <c r="J34" s="7">
        <v>64</v>
      </c>
      <c r="K34" s="7">
        <v>61.8</v>
      </c>
      <c r="L34" s="5">
        <v>60.8</v>
      </c>
      <c r="M34" s="5">
        <v>63</v>
      </c>
      <c r="N34" s="6">
        <v>64</v>
      </c>
      <c r="O34" s="217">
        <f t="shared" si="0"/>
        <v>4.2999999999999972</v>
      </c>
      <c r="P34" s="217">
        <f t="shared" si="1"/>
        <v>62.353846153846149</v>
      </c>
      <c r="Q34" s="217">
        <f t="shared" si="2"/>
        <v>62.5</v>
      </c>
      <c r="R34" s="25"/>
    </row>
    <row r="35" spans="1:18">
      <c r="A35" s="16" t="s">
        <v>37</v>
      </c>
      <c r="B35" s="5">
        <v>60.3</v>
      </c>
      <c r="C35" s="5">
        <v>59.2</v>
      </c>
      <c r="D35" s="5">
        <v>61.5</v>
      </c>
      <c r="E35" s="5">
        <v>60.9</v>
      </c>
      <c r="F35" s="5">
        <v>61.7</v>
      </c>
      <c r="G35" s="7">
        <v>61.9</v>
      </c>
      <c r="H35" s="7">
        <v>63.8</v>
      </c>
      <c r="I35" s="7">
        <v>63.1</v>
      </c>
      <c r="J35" s="7">
        <v>63.2</v>
      </c>
      <c r="K35" s="7">
        <v>62.3</v>
      </c>
      <c r="L35" s="5">
        <v>62.7</v>
      </c>
      <c r="M35" s="5">
        <v>64.099999999999994</v>
      </c>
      <c r="N35" s="6">
        <v>65.2</v>
      </c>
      <c r="O35" s="217">
        <f t="shared" si="0"/>
        <v>6</v>
      </c>
      <c r="P35" s="217">
        <f t="shared" si="1"/>
        <v>62.300000000000004</v>
      </c>
      <c r="Q35" s="217">
        <f t="shared" si="2"/>
        <v>62.3</v>
      </c>
      <c r="R35" s="25"/>
    </row>
    <row r="36" spans="1:18">
      <c r="A36" s="16" t="s">
        <v>39</v>
      </c>
      <c r="B36" s="5">
        <v>57.2</v>
      </c>
      <c r="C36" s="5">
        <v>53.2</v>
      </c>
      <c r="D36" s="5">
        <v>56.2</v>
      </c>
      <c r="E36" s="5">
        <v>55.9</v>
      </c>
      <c r="F36" s="5">
        <v>56.7</v>
      </c>
      <c r="G36" s="7">
        <v>55</v>
      </c>
      <c r="H36" s="7">
        <v>55.8</v>
      </c>
      <c r="I36" s="7">
        <v>55.5</v>
      </c>
      <c r="J36" s="7">
        <v>55.9</v>
      </c>
      <c r="K36" s="7">
        <v>54.4</v>
      </c>
      <c r="L36" s="5">
        <v>48.6</v>
      </c>
      <c r="M36" s="5">
        <v>51.5</v>
      </c>
      <c r="N36" s="6">
        <v>55</v>
      </c>
      <c r="O36" s="217">
        <f t="shared" si="0"/>
        <v>8.6000000000000014</v>
      </c>
      <c r="P36" s="217">
        <f t="shared" si="1"/>
        <v>54.684615384615391</v>
      </c>
      <c r="Q36" s="217">
        <f t="shared" si="2"/>
        <v>55.5</v>
      </c>
      <c r="R36" s="25"/>
    </row>
    <row r="37" spans="1:18" ht="24">
      <c r="A37" s="16" t="s">
        <v>40</v>
      </c>
      <c r="B37" s="5">
        <v>35.200000000000003</v>
      </c>
      <c r="C37" s="5">
        <v>32.200000000000003</v>
      </c>
      <c r="D37" s="5">
        <v>36.200000000000003</v>
      </c>
      <c r="E37" s="5">
        <v>38.6</v>
      </c>
      <c r="F37" s="5">
        <v>49.4</v>
      </c>
      <c r="G37" s="7">
        <v>50.2</v>
      </c>
      <c r="H37" s="7">
        <v>50.8</v>
      </c>
      <c r="I37" s="7">
        <v>56.3</v>
      </c>
      <c r="J37" s="7">
        <v>55</v>
      </c>
      <c r="K37" s="7">
        <v>55</v>
      </c>
      <c r="L37" s="5">
        <v>52.1</v>
      </c>
      <c r="M37" s="5">
        <v>51.1</v>
      </c>
      <c r="N37" s="6">
        <v>54</v>
      </c>
      <c r="O37" s="217">
        <f t="shared" si="0"/>
        <v>24.099999999999994</v>
      </c>
      <c r="P37" s="217">
        <f t="shared" si="1"/>
        <v>47.392307692307696</v>
      </c>
      <c r="Q37" s="217">
        <f t="shared" si="2"/>
        <v>50.8</v>
      </c>
      <c r="R37" s="25"/>
    </row>
    <row r="38" spans="1:18" ht="36">
      <c r="A38" s="16" t="s">
        <v>41</v>
      </c>
      <c r="B38" s="5">
        <v>50.6</v>
      </c>
      <c r="C38" s="5">
        <v>50.6</v>
      </c>
      <c r="D38" s="5">
        <v>54.4</v>
      </c>
      <c r="E38" s="5">
        <v>58.7</v>
      </c>
      <c r="F38" s="5">
        <v>61.6</v>
      </c>
      <c r="G38" s="7">
        <v>60.4</v>
      </c>
      <c r="H38" s="7">
        <v>61.1</v>
      </c>
      <c r="I38" s="7">
        <v>61.2</v>
      </c>
      <c r="J38" s="7">
        <v>63.2</v>
      </c>
      <c r="K38" s="7">
        <v>62</v>
      </c>
      <c r="L38" s="5">
        <v>60.4</v>
      </c>
      <c r="M38" s="5">
        <v>61.9</v>
      </c>
      <c r="N38" s="6">
        <v>62.9</v>
      </c>
      <c r="O38" s="217">
        <f t="shared" si="0"/>
        <v>12.600000000000001</v>
      </c>
      <c r="P38" s="217">
        <f t="shared" si="1"/>
        <v>59.153846153846153</v>
      </c>
      <c r="Q38" s="217">
        <f t="shared" si="2"/>
        <v>61.1</v>
      </c>
      <c r="R38" s="25"/>
    </row>
    <row r="39" spans="1:18" ht="36">
      <c r="A39" s="16" t="s">
        <v>42</v>
      </c>
      <c r="B39" s="5">
        <v>58.9</v>
      </c>
      <c r="C39" s="5">
        <v>58.8</v>
      </c>
      <c r="D39" s="5">
        <v>61.4</v>
      </c>
      <c r="E39" s="5">
        <v>57.6</v>
      </c>
      <c r="F39" s="5">
        <v>56.7</v>
      </c>
      <c r="G39" s="7">
        <v>53.5</v>
      </c>
      <c r="H39" s="7">
        <v>53.6</v>
      </c>
      <c r="I39" s="7">
        <v>52.8</v>
      </c>
      <c r="J39" s="7">
        <v>54.7</v>
      </c>
      <c r="K39" s="7">
        <v>51.9</v>
      </c>
      <c r="L39" s="5">
        <v>50.1</v>
      </c>
      <c r="M39" s="5">
        <v>53.4</v>
      </c>
      <c r="N39" s="6">
        <v>56.1</v>
      </c>
      <c r="O39" s="217">
        <f t="shared" si="0"/>
        <v>11.299999999999997</v>
      </c>
      <c r="P39" s="217">
        <f t="shared" si="1"/>
        <v>55.346153846153847</v>
      </c>
      <c r="Q39" s="217">
        <f t="shared" si="2"/>
        <v>54.7</v>
      </c>
      <c r="R39" s="25"/>
    </row>
    <row r="40" spans="1:18" ht="36">
      <c r="A40" s="16" t="s">
        <v>43</v>
      </c>
      <c r="B40" s="5">
        <v>62</v>
      </c>
      <c r="C40" s="5">
        <v>64.3</v>
      </c>
      <c r="D40" s="5">
        <v>61.9</v>
      </c>
      <c r="E40" s="5">
        <v>60.6</v>
      </c>
      <c r="F40" s="5">
        <v>60.1</v>
      </c>
      <c r="G40" s="7">
        <v>58.4</v>
      </c>
      <c r="H40" s="7">
        <v>57.4</v>
      </c>
      <c r="I40" s="7">
        <v>58</v>
      </c>
      <c r="J40" s="7">
        <v>61.6</v>
      </c>
      <c r="K40" s="7">
        <v>53.4</v>
      </c>
      <c r="L40" s="5">
        <v>47.4</v>
      </c>
      <c r="M40" s="5">
        <v>53.4</v>
      </c>
      <c r="N40" s="6">
        <v>56.1</v>
      </c>
      <c r="O40" s="217">
        <f t="shared" si="0"/>
        <v>16.899999999999999</v>
      </c>
      <c r="P40" s="217">
        <f t="shared" si="1"/>
        <v>58.046153846153842</v>
      </c>
      <c r="Q40" s="217">
        <f t="shared" si="2"/>
        <v>58.4</v>
      </c>
      <c r="R40" s="25"/>
    </row>
    <row r="41" spans="1:18" ht="24">
      <c r="A41" s="16" t="s">
        <v>44</v>
      </c>
      <c r="B41" s="9">
        <v>41.5</v>
      </c>
      <c r="C41" s="9">
        <v>38.299999999999997</v>
      </c>
      <c r="D41" s="9">
        <v>49.6</v>
      </c>
      <c r="E41" s="9">
        <v>56.2</v>
      </c>
      <c r="F41" s="9">
        <v>58</v>
      </c>
      <c r="G41" s="7">
        <v>58.8</v>
      </c>
      <c r="H41" s="7">
        <v>58.8</v>
      </c>
      <c r="I41" s="7">
        <v>58.8</v>
      </c>
      <c r="J41" s="7">
        <v>58.8</v>
      </c>
      <c r="K41" s="7">
        <v>57.9</v>
      </c>
      <c r="L41" s="9">
        <v>55.1</v>
      </c>
      <c r="M41" s="9">
        <v>56.5</v>
      </c>
      <c r="N41" s="6">
        <v>57.7</v>
      </c>
      <c r="O41" s="217">
        <f t="shared" si="0"/>
        <v>20.5</v>
      </c>
      <c r="P41" s="217">
        <f t="shared" si="1"/>
        <v>54.307692307692314</v>
      </c>
      <c r="Q41" s="217">
        <f t="shared" si="2"/>
        <v>57.7</v>
      </c>
      <c r="R41" s="25"/>
    </row>
    <row r="42" spans="1:18" ht="24">
      <c r="A42" s="16" t="s">
        <v>45</v>
      </c>
      <c r="B42" s="5">
        <v>60.4</v>
      </c>
      <c r="C42" s="5">
        <v>59.1</v>
      </c>
      <c r="D42" s="5">
        <v>61.6</v>
      </c>
      <c r="E42" s="5">
        <v>60.5</v>
      </c>
      <c r="F42" s="5">
        <v>61.5</v>
      </c>
      <c r="G42" s="7">
        <v>61.8</v>
      </c>
      <c r="H42" s="7">
        <v>62.1</v>
      </c>
      <c r="I42" s="7">
        <v>61.2</v>
      </c>
      <c r="J42" s="7">
        <v>62.4</v>
      </c>
      <c r="K42" s="7">
        <v>62.7</v>
      </c>
      <c r="L42" s="5">
        <v>61.2</v>
      </c>
      <c r="M42" s="5">
        <v>61.8</v>
      </c>
      <c r="N42" s="6">
        <v>63</v>
      </c>
      <c r="O42" s="217">
        <f t="shared" si="0"/>
        <v>3.8999999999999986</v>
      </c>
      <c r="P42" s="217">
        <f t="shared" si="1"/>
        <v>61.484615384615388</v>
      </c>
      <c r="Q42" s="217">
        <f t="shared" si="2"/>
        <v>61.6</v>
      </c>
      <c r="R42" s="25"/>
    </row>
    <row r="43" spans="1:18" ht="24">
      <c r="A43" s="16" t="s">
        <v>47</v>
      </c>
      <c r="B43" s="5">
        <v>62.2</v>
      </c>
      <c r="C43" s="5">
        <v>59.9</v>
      </c>
      <c r="D43" s="5">
        <v>62.7</v>
      </c>
      <c r="E43" s="5">
        <v>61.2</v>
      </c>
      <c r="F43" s="5">
        <v>61.8</v>
      </c>
      <c r="G43" s="7">
        <v>62.6</v>
      </c>
      <c r="H43" s="7">
        <v>63</v>
      </c>
      <c r="I43" s="7">
        <v>62.7</v>
      </c>
      <c r="J43" s="7">
        <v>61.9</v>
      </c>
      <c r="K43" s="7">
        <v>60.2</v>
      </c>
      <c r="L43" s="5">
        <v>59.4</v>
      </c>
      <c r="M43" s="5">
        <v>61</v>
      </c>
      <c r="N43" s="6">
        <v>62.2</v>
      </c>
      <c r="O43" s="217">
        <f t="shared" si="0"/>
        <v>3.6000000000000014</v>
      </c>
      <c r="P43" s="217">
        <f t="shared" si="1"/>
        <v>61.600000000000009</v>
      </c>
      <c r="Q43" s="217">
        <f t="shared" si="2"/>
        <v>61.9</v>
      </c>
      <c r="R43" s="25"/>
    </row>
    <row r="44" spans="1:18" ht="24">
      <c r="A44" s="16" t="s">
        <v>48</v>
      </c>
      <c r="B44" s="5">
        <v>61.9</v>
      </c>
      <c r="C44" s="5">
        <v>61.4</v>
      </c>
      <c r="D44" s="5">
        <v>64.099999999999994</v>
      </c>
      <c r="E44" s="5">
        <v>65</v>
      </c>
      <c r="F44" s="5">
        <v>64.5</v>
      </c>
      <c r="G44" s="7">
        <v>65.099999999999994</v>
      </c>
      <c r="H44" s="7">
        <v>64</v>
      </c>
      <c r="I44" s="7">
        <v>63.4</v>
      </c>
      <c r="J44" s="7">
        <v>61.3</v>
      </c>
      <c r="K44" s="7">
        <v>62</v>
      </c>
      <c r="L44" s="5">
        <v>59.2</v>
      </c>
      <c r="M44" s="5">
        <v>61.1</v>
      </c>
      <c r="N44" s="6">
        <v>61.4</v>
      </c>
      <c r="O44" s="217">
        <f t="shared" si="0"/>
        <v>5.8999999999999915</v>
      </c>
      <c r="P44" s="217">
        <f t="shared" si="1"/>
        <v>62.646153846153844</v>
      </c>
      <c r="Q44" s="217">
        <f t="shared" si="2"/>
        <v>62</v>
      </c>
      <c r="R44" s="25"/>
    </row>
    <row r="45" spans="1:18" ht="24">
      <c r="A45" s="16" t="s">
        <v>49</v>
      </c>
      <c r="B45" s="5">
        <v>67.3</v>
      </c>
      <c r="C45" s="5">
        <v>66.2</v>
      </c>
      <c r="D45" s="5">
        <v>67.2</v>
      </c>
      <c r="E45" s="5">
        <v>67.7</v>
      </c>
      <c r="F45" s="5">
        <v>68</v>
      </c>
      <c r="G45" s="7">
        <v>67.900000000000006</v>
      </c>
      <c r="H45" s="7">
        <v>68.099999999999994</v>
      </c>
      <c r="I45" s="7">
        <v>66.8</v>
      </c>
      <c r="J45" s="7">
        <v>64.3</v>
      </c>
      <c r="K45" s="7">
        <v>66.7</v>
      </c>
      <c r="L45" s="5">
        <v>61.4</v>
      </c>
      <c r="M45" s="5">
        <v>65.400000000000006</v>
      </c>
      <c r="N45" s="6">
        <v>68.8</v>
      </c>
      <c r="O45" s="217">
        <f t="shared" si="0"/>
        <v>7.3999999999999986</v>
      </c>
      <c r="P45" s="217">
        <f t="shared" si="1"/>
        <v>66.599999999999994</v>
      </c>
      <c r="Q45" s="217">
        <f t="shared" si="2"/>
        <v>67.2</v>
      </c>
      <c r="R45" s="25"/>
    </row>
    <row r="46" spans="1:18" ht="24">
      <c r="A46" s="16" t="s">
        <v>50</v>
      </c>
      <c r="B46" s="5">
        <v>66.400000000000006</v>
      </c>
      <c r="C46" s="5">
        <v>64.7</v>
      </c>
      <c r="D46" s="5">
        <v>67.5</v>
      </c>
      <c r="E46" s="5">
        <v>67.3</v>
      </c>
      <c r="F46" s="5">
        <v>68.099999999999994</v>
      </c>
      <c r="G46" s="7">
        <v>68.5</v>
      </c>
      <c r="H46" s="7">
        <v>68.7</v>
      </c>
      <c r="I46" s="7">
        <v>68.2</v>
      </c>
      <c r="J46" s="7">
        <v>67.900000000000006</v>
      </c>
      <c r="K46" s="7">
        <v>67.599999999999994</v>
      </c>
      <c r="L46" s="5">
        <v>66.900000000000006</v>
      </c>
      <c r="M46" s="5">
        <v>67.900000000000006</v>
      </c>
      <c r="N46" s="6">
        <v>68.3</v>
      </c>
      <c r="O46" s="217">
        <f t="shared" si="0"/>
        <v>4</v>
      </c>
      <c r="P46" s="217">
        <f t="shared" si="1"/>
        <v>67.538461538461533</v>
      </c>
      <c r="Q46" s="217">
        <f t="shared" si="2"/>
        <v>67.900000000000006</v>
      </c>
      <c r="R46" s="25"/>
    </row>
    <row r="47" spans="1:18" ht="24">
      <c r="A47" s="16" t="s">
        <v>51</v>
      </c>
      <c r="B47" s="5">
        <v>66.7</v>
      </c>
      <c r="C47" s="5">
        <v>63.8</v>
      </c>
      <c r="D47" s="5">
        <v>67.400000000000006</v>
      </c>
      <c r="E47" s="5">
        <v>67.5</v>
      </c>
      <c r="F47" s="5">
        <v>68.2</v>
      </c>
      <c r="G47" s="7">
        <v>68.5</v>
      </c>
      <c r="H47" s="7">
        <v>67.599999999999994</v>
      </c>
      <c r="I47" s="7">
        <v>66.599999999999994</v>
      </c>
      <c r="J47" s="7">
        <v>66</v>
      </c>
      <c r="K47" s="7">
        <v>64.7</v>
      </c>
      <c r="L47" s="5">
        <v>64.099999999999994</v>
      </c>
      <c r="M47" s="5">
        <v>64.7</v>
      </c>
      <c r="N47" s="6">
        <v>64.400000000000006</v>
      </c>
      <c r="O47" s="217">
        <f t="shared" si="0"/>
        <v>4.7000000000000028</v>
      </c>
      <c r="P47" s="217">
        <f t="shared" si="1"/>
        <v>66.169230769230779</v>
      </c>
      <c r="Q47" s="217">
        <f t="shared" si="2"/>
        <v>66.599999999999994</v>
      </c>
      <c r="R47" s="25"/>
    </row>
    <row r="48" spans="1:18" ht="24">
      <c r="A48" s="16" t="s">
        <v>52</v>
      </c>
      <c r="B48" s="5">
        <v>63.6</v>
      </c>
      <c r="C48" s="5">
        <v>61.8</v>
      </c>
      <c r="D48" s="5">
        <v>64.7</v>
      </c>
      <c r="E48" s="5">
        <v>66.400000000000006</v>
      </c>
      <c r="F48" s="5">
        <v>68.900000000000006</v>
      </c>
      <c r="G48" s="7">
        <v>68.3</v>
      </c>
      <c r="H48" s="7">
        <v>66.099999999999994</v>
      </c>
      <c r="I48" s="7">
        <v>64.5</v>
      </c>
      <c r="J48" s="7">
        <v>63.8</v>
      </c>
      <c r="K48" s="7">
        <v>62.9</v>
      </c>
      <c r="L48" s="5">
        <v>61.9</v>
      </c>
      <c r="M48" s="5">
        <v>63.4</v>
      </c>
      <c r="N48" s="6">
        <v>63.6</v>
      </c>
      <c r="O48" s="217">
        <f t="shared" si="0"/>
        <v>7.1000000000000085</v>
      </c>
      <c r="P48" s="217">
        <f t="shared" si="1"/>
        <v>64.607692307692304</v>
      </c>
      <c r="Q48" s="217">
        <f t="shared" si="2"/>
        <v>63.8</v>
      </c>
      <c r="R48" s="25"/>
    </row>
    <row r="49" spans="1:18">
      <c r="A49" s="16" t="s">
        <v>53</v>
      </c>
      <c r="B49" s="5">
        <v>63.6</v>
      </c>
      <c r="C49" s="5">
        <v>62.7</v>
      </c>
      <c r="D49" s="5">
        <v>63.5</v>
      </c>
      <c r="E49" s="5">
        <v>62.3</v>
      </c>
      <c r="F49" s="5">
        <v>60.8</v>
      </c>
      <c r="G49" s="7">
        <v>61.8</v>
      </c>
      <c r="H49" s="7">
        <v>63</v>
      </c>
      <c r="I49" s="7">
        <v>61.5</v>
      </c>
      <c r="J49" s="7">
        <v>61.2</v>
      </c>
      <c r="K49" s="7">
        <v>59.5</v>
      </c>
      <c r="L49" s="5">
        <v>59.7</v>
      </c>
      <c r="M49" s="5">
        <v>61.4</v>
      </c>
      <c r="N49" s="6">
        <v>61.4</v>
      </c>
      <c r="O49" s="217">
        <f t="shared" si="0"/>
        <v>4.1000000000000014</v>
      </c>
      <c r="P49" s="217">
        <f t="shared" si="1"/>
        <v>61.723076923076931</v>
      </c>
      <c r="Q49" s="217">
        <f t="shared" si="2"/>
        <v>61.5</v>
      </c>
      <c r="R49" s="25"/>
    </row>
    <row r="50" spans="1:18">
      <c r="A50" s="16" t="s">
        <v>54</v>
      </c>
      <c r="B50" s="5">
        <v>63</v>
      </c>
      <c r="C50" s="5">
        <v>63.9</v>
      </c>
      <c r="D50" s="5">
        <v>62.8</v>
      </c>
      <c r="E50" s="5">
        <v>62.8</v>
      </c>
      <c r="F50" s="5">
        <v>64.400000000000006</v>
      </c>
      <c r="G50" s="7">
        <v>65</v>
      </c>
      <c r="H50" s="7">
        <v>65.8</v>
      </c>
      <c r="I50" s="7">
        <v>65.5</v>
      </c>
      <c r="J50" s="7">
        <v>65.3</v>
      </c>
      <c r="K50" s="7">
        <v>62.8</v>
      </c>
      <c r="L50" s="5">
        <v>62.3</v>
      </c>
      <c r="M50" s="5">
        <v>63.1</v>
      </c>
      <c r="N50" s="6">
        <v>63.3</v>
      </c>
      <c r="O50" s="217">
        <f t="shared" si="0"/>
        <v>3.5</v>
      </c>
      <c r="P50" s="217">
        <f t="shared" si="1"/>
        <v>63.84615384615384</v>
      </c>
      <c r="Q50" s="217">
        <f t="shared" si="2"/>
        <v>63.3</v>
      </c>
      <c r="R50" s="25"/>
    </row>
    <row r="51" spans="1:18" ht="24">
      <c r="A51" s="16" t="s">
        <v>55</v>
      </c>
      <c r="B51" s="5">
        <v>64.400000000000006</v>
      </c>
      <c r="C51" s="5">
        <v>63.1</v>
      </c>
      <c r="D51" s="5">
        <v>67.5</v>
      </c>
      <c r="E51" s="5">
        <v>66.8</v>
      </c>
      <c r="F51" s="5">
        <v>67.400000000000006</v>
      </c>
      <c r="G51" s="7">
        <v>67.5</v>
      </c>
      <c r="H51" s="7">
        <v>68.400000000000006</v>
      </c>
      <c r="I51" s="7">
        <v>68.8</v>
      </c>
      <c r="J51" s="7">
        <v>68.5</v>
      </c>
      <c r="K51" s="7">
        <v>68.5</v>
      </c>
      <c r="L51" s="5">
        <v>67.8</v>
      </c>
      <c r="M51" s="5">
        <v>68.5</v>
      </c>
      <c r="N51" s="6">
        <v>69.099999999999994</v>
      </c>
      <c r="O51" s="217">
        <f t="shared" si="0"/>
        <v>5.9999999999999929</v>
      </c>
      <c r="P51" s="217">
        <f t="shared" si="1"/>
        <v>67.407692307692301</v>
      </c>
      <c r="Q51" s="217">
        <f t="shared" si="2"/>
        <v>67.8</v>
      </c>
      <c r="R51" s="25"/>
    </row>
    <row r="52" spans="1:18" ht="24">
      <c r="A52" s="16" t="s">
        <v>56</v>
      </c>
      <c r="B52" s="5">
        <v>63.1</v>
      </c>
      <c r="C52" s="5">
        <v>62.4</v>
      </c>
      <c r="D52" s="5">
        <v>64</v>
      </c>
      <c r="E52" s="5">
        <v>65.7</v>
      </c>
      <c r="F52" s="5">
        <v>65.7</v>
      </c>
      <c r="G52" s="7">
        <v>64.3</v>
      </c>
      <c r="H52" s="7">
        <v>65</v>
      </c>
      <c r="I52" s="7">
        <v>65.099999999999994</v>
      </c>
      <c r="J52" s="7">
        <v>65.400000000000006</v>
      </c>
      <c r="K52" s="7">
        <v>60.5</v>
      </c>
      <c r="L52" s="5">
        <v>60.2</v>
      </c>
      <c r="M52" s="5">
        <v>61.9</v>
      </c>
      <c r="N52" s="6">
        <v>61.7</v>
      </c>
      <c r="O52" s="217">
        <f t="shared" si="0"/>
        <v>5.5</v>
      </c>
      <c r="P52" s="217">
        <f t="shared" si="1"/>
        <v>63.46153846153846</v>
      </c>
      <c r="Q52" s="217">
        <f t="shared" si="2"/>
        <v>64</v>
      </c>
      <c r="R52" s="25"/>
    </row>
    <row r="53" spans="1:18">
      <c r="A53" s="15" t="s">
        <v>57</v>
      </c>
      <c r="B53" s="5">
        <v>60</v>
      </c>
      <c r="C53" s="5">
        <v>58.3</v>
      </c>
      <c r="D53" s="5">
        <v>62.3</v>
      </c>
      <c r="E53" s="5">
        <v>62.6</v>
      </c>
      <c r="F53" s="5">
        <v>64.2</v>
      </c>
      <c r="G53" s="7">
        <v>64.2</v>
      </c>
      <c r="H53" s="7">
        <v>65.599999999999994</v>
      </c>
      <c r="I53" s="7">
        <v>62.7</v>
      </c>
      <c r="J53" s="7">
        <v>64</v>
      </c>
      <c r="K53" s="7">
        <v>61.5</v>
      </c>
      <c r="L53" s="5">
        <v>60.1</v>
      </c>
      <c r="M53" s="5">
        <v>63.8</v>
      </c>
      <c r="N53" s="6">
        <v>61.5</v>
      </c>
      <c r="O53" s="217">
        <f t="shared" si="0"/>
        <v>7.2999999999999972</v>
      </c>
      <c r="P53" s="217">
        <f t="shared" si="1"/>
        <v>62.369230769230754</v>
      </c>
      <c r="Q53" s="217">
        <f t="shared" si="2"/>
        <v>62.6</v>
      </c>
      <c r="R53" s="25"/>
    </row>
    <row r="54" spans="1:18">
      <c r="A54" s="15" t="s">
        <v>58</v>
      </c>
      <c r="B54" s="5">
        <v>65.3</v>
      </c>
      <c r="C54" s="5">
        <v>64.599999999999994</v>
      </c>
      <c r="D54" s="5">
        <v>66.900000000000006</v>
      </c>
      <c r="E54" s="5">
        <v>67.099999999999994</v>
      </c>
      <c r="F54" s="5">
        <v>68.3</v>
      </c>
      <c r="G54" s="7">
        <v>68.599999999999994</v>
      </c>
      <c r="H54" s="7">
        <v>68.7</v>
      </c>
      <c r="I54" s="7">
        <v>67.5</v>
      </c>
      <c r="J54" s="7">
        <v>67.7</v>
      </c>
      <c r="K54" s="7">
        <v>66.599999999999994</v>
      </c>
      <c r="L54" s="5">
        <v>66.099999999999994</v>
      </c>
      <c r="M54" s="5">
        <v>67.400000000000006</v>
      </c>
      <c r="N54" s="6">
        <v>67.900000000000006</v>
      </c>
      <c r="O54" s="217">
        <f t="shared" si="0"/>
        <v>4.1000000000000085</v>
      </c>
      <c r="P54" s="217">
        <f t="shared" si="1"/>
        <v>67.130769230769232</v>
      </c>
      <c r="Q54" s="217">
        <f t="shared" si="2"/>
        <v>67.400000000000006</v>
      </c>
      <c r="R54" s="25"/>
    </row>
    <row r="55" spans="1:18" ht="24">
      <c r="A55" s="15" t="s">
        <v>59</v>
      </c>
      <c r="B55" s="5">
        <v>62.4</v>
      </c>
      <c r="C55" s="5">
        <v>64.2</v>
      </c>
      <c r="D55" s="5">
        <v>62.2</v>
      </c>
      <c r="E55" s="5">
        <v>61.3</v>
      </c>
      <c r="F55" s="5">
        <v>62.5</v>
      </c>
      <c r="G55" s="7">
        <v>62.9</v>
      </c>
      <c r="H55" s="7">
        <v>62.4</v>
      </c>
      <c r="I55" s="7">
        <v>60.7</v>
      </c>
      <c r="J55" s="7">
        <v>60.5</v>
      </c>
      <c r="K55" s="7">
        <v>61.5</v>
      </c>
      <c r="L55" s="5">
        <v>59.2</v>
      </c>
      <c r="M55" s="5">
        <v>60.8</v>
      </c>
      <c r="N55" s="6">
        <v>63.3</v>
      </c>
      <c r="O55" s="217">
        <f t="shared" si="0"/>
        <v>5</v>
      </c>
      <c r="P55" s="217">
        <f t="shared" si="1"/>
        <v>61.83846153846153</v>
      </c>
      <c r="Q55" s="217">
        <f t="shared" si="2"/>
        <v>62.2</v>
      </c>
      <c r="R55" s="25"/>
    </row>
    <row r="56" spans="1:18" ht="24">
      <c r="A56" s="15" t="s">
        <v>60</v>
      </c>
      <c r="B56" s="5">
        <v>63.4</v>
      </c>
      <c r="C56" s="5">
        <v>59.3</v>
      </c>
      <c r="D56" s="5">
        <v>63.9</v>
      </c>
      <c r="E56" s="5">
        <v>64.2</v>
      </c>
      <c r="F56" s="5">
        <v>62.7</v>
      </c>
      <c r="G56" s="7">
        <v>63.3</v>
      </c>
      <c r="H56" s="7">
        <v>64.5</v>
      </c>
      <c r="I56" s="7">
        <v>63.9</v>
      </c>
      <c r="J56" s="7">
        <v>63</v>
      </c>
      <c r="K56" s="7">
        <v>61.7</v>
      </c>
      <c r="L56" s="5">
        <v>60.1</v>
      </c>
      <c r="M56" s="5">
        <v>62.1</v>
      </c>
      <c r="N56" s="6">
        <v>63.5</v>
      </c>
      <c r="O56" s="217">
        <f t="shared" si="0"/>
        <v>5.2000000000000028</v>
      </c>
      <c r="P56" s="217">
        <f t="shared" si="1"/>
        <v>62.73846153846155</v>
      </c>
      <c r="Q56" s="217">
        <f t="shared" si="2"/>
        <v>63.3</v>
      </c>
      <c r="R56" s="25"/>
    </row>
    <row r="57" spans="1:18">
      <c r="A57" s="16" t="s">
        <v>62</v>
      </c>
      <c r="B57" s="5">
        <v>57.7</v>
      </c>
      <c r="C57" s="5">
        <v>56.7</v>
      </c>
      <c r="D57" s="5">
        <v>58.7</v>
      </c>
      <c r="E57" s="5">
        <v>60.3</v>
      </c>
      <c r="F57" s="5">
        <v>60</v>
      </c>
      <c r="G57" s="7">
        <v>60.8</v>
      </c>
      <c r="H57" s="7">
        <v>59.1</v>
      </c>
      <c r="I57" s="7">
        <v>58</v>
      </c>
      <c r="J57" s="7">
        <v>56.5</v>
      </c>
      <c r="K57" s="7">
        <v>54.1</v>
      </c>
      <c r="L57" s="5">
        <v>55</v>
      </c>
      <c r="M57" s="5">
        <v>55.2</v>
      </c>
      <c r="N57" s="6">
        <v>56.3</v>
      </c>
      <c r="O57" s="217">
        <f t="shared" si="0"/>
        <v>6.6999999999999957</v>
      </c>
      <c r="P57" s="217">
        <f t="shared" si="1"/>
        <v>57.569230769230778</v>
      </c>
      <c r="Q57" s="217">
        <f t="shared" si="2"/>
        <v>57.7</v>
      </c>
      <c r="R57" s="25"/>
    </row>
    <row r="58" spans="1:18" ht="24">
      <c r="A58" s="16" t="s">
        <v>63</v>
      </c>
      <c r="B58" s="5">
        <v>64.099999999999994</v>
      </c>
      <c r="C58" s="5">
        <v>62.6</v>
      </c>
      <c r="D58" s="5">
        <v>65.2</v>
      </c>
      <c r="E58" s="5">
        <v>65.5</v>
      </c>
      <c r="F58" s="5">
        <v>65.2</v>
      </c>
      <c r="G58" s="7">
        <v>65.7</v>
      </c>
      <c r="H58" s="7">
        <v>64.599999999999994</v>
      </c>
      <c r="I58" s="7">
        <v>63.7</v>
      </c>
      <c r="J58" s="7">
        <v>63.4</v>
      </c>
      <c r="K58" s="7">
        <v>63</v>
      </c>
      <c r="L58" s="5">
        <v>61.7</v>
      </c>
      <c r="M58" s="5">
        <v>63.4</v>
      </c>
      <c r="N58" s="6">
        <v>63.2</v>
      </c>
      <c r="O58" s="217">
        <f t="shared" si="0"/>
        <v>4</v>
      </c>
      <c r="P58" s="217">
        <f t="shared" si="1"/>
        <v>63.946153846153848</v>
      </c>
      <c r="Q58" s="217">
        <f t="shared" si="2"/>
        <v>63.7</v>
      </c>
      <c r="R58" s="25"/>
    </row>
    <row r="59" spans="1:18">
      <c r="A59" s="16" t="s">
        <v>64</v>
      </c>
      <c r="B59" s="5">
        <v>67.8</v>
      </c>
      <c r="C59" s="5">
        <v>66.400000000000006</v>
      </c>
      <c r="D59" s="5">
        <v>68.5</v>
      </c>
      <c r="E59" s="5">
        <v>68</v>
      </c>
      <c r="F59" s="5">
        <v>68.5</v>
      </c>
      <c r="G59" s="7">
        <v>67.8</v>
      </c>
      <c r="H59" s="7">
        <v>68.599999999999994</v>
      </c>
      <c r="I59" s="7">
        <v>68.5</v>
      </c>
      <c r="J59" s="7">
        <v>68.7</v>
      </c>
      <c r="K59" s="7">
        <v>68.2</v>
      </c>
      <c r="L59" s="5">
        <v>67</v>
      </c>
      <c r="M59" s="5">
        <v>67.099999999999994</v>
      </c>
      <c r="N59" s="6">
        <v>66.8</v>
      </c>
      <c r="O59" s="217">
        <f t="shared" si="0"/>
        <v>2.2999999999999972</v>
      </c>
      <c r="P59" s="217">
        <f t="shared" si="1"/>
        <v>67.838461538461544</v>
      </c>
      <c r="Q59" s="217">
        <f t="shared" si="2"/>
        <v>68</v>
      </c>
      <c r="R59" s="25"/>
    </row>
    <row r="60" spans="1:18" ht="36">
      <c r="A60" s="17" t="s">
        <v>65</v>
      </c>
      <c r="B60" s="5">
        <v>69.7</v>
      </c>
      <c r="C60" s="5">
        <v>70.099999999999994</v>
      </c>
      <c r="D60" s="5">
        <v>70.5</v>
      </c>
      <c r="E60" s="5">
        <v>69.8</v>
      </c>
      <c r="F60" s="5">
        <v>71</v>
      </c>
      <c r="G60" s="7">
        <v>71.2</v>
      </c>
      <c r="H60" s="7">
        <v>71</v>
      </c>
      <c r="I60" s="7">
        <v>71.5</v>
      </c>
      <c r="J60" s="7">
        <v>71.5</v>
      </c>
      <c r="K60" s="7">
        <v>71</v>
      </c>
      <c r="L60" s="5">
        <v>69.900000000000006</v>
      </c>
      <c r="M60" s="5">
        <v>70.099999999999994</v>
      </c>
      <c r="N60" s="6">
        <v>69.599999999999994</v>
      </c>
      <c r="O60" s="217">
        <f t="shared" si="0"/>
        <v>1.9000000000000057</v>
      </c>
      <c r="P60" s="217">
        <f t="shared" si="1"/>
        <v>70.530769230769224</v>
      </c>
      <c r="Q60" s="217">
        <f t="shared" si="2"/>
        <v>70.5</v>
      </c>
      <c r="R60" s="25"/>
    </row>
    <row r="61" spans="1:18" ht="24">
      <c r="A61" s="16" t="s">
        <v>66</v>
      </c>
      <c r="B61" s="5">
        <v>75.400000000000006</v>
      </c>
      <c r="C61" s="5">
        <v>73</v>
      </c>
      <c r="D61" s="5">
        <v>76.3</v>
      </c>
      <c r="E61" s="5">
        <v>74.599999999999994</v>
      </c>
      <c r="F61" s="5">
        <v>75.099999999999994</v>
      </c>
      <c r="G61" s="7">
        <v>72.599999999999994</v>
      </c>
      <c r="H61" s="7">
        <v>75.099999999999994</v>
      </c>
      <c r="I61" s="7">
        <v>74.2</v>
      </c>
      <c r="J61" s="7">
        <v>75.5</v>
      </c>
      <c r="K61" s="7">
        <v>75.3</v>
      </c>
      <c r="L61" s="5">
        <v>72.900000000000006</v>
      </c>
      <c r="M61" s="5">
        <v>74.5</v>
      </c>
      <c r="N61" s="6">
        <v>74.099999999999994</v>
      </c>
      <c r="O61" s="217">
        <f t="shared" si="0"/>
        <v>3.7000000000000028</v>
      </c>
      <c r="P61" s="217">
        <f t="shared" si="1"/>
        <v>74.507692307692309</v>
      </c>
      <c r="Q61" s="217">
        <f t="shared" si="2"/>
        <v>74.599999999999994</v>
      </c>
      <c r="R61" s="25"/>
    </row>
    <row r="62" spans="1:18" ht="24">
      <c r="A62" s="16" t="s">
        <v>67</v>
      </c>
      <c r="B62" s="5">
        <v>65.400000000000006</v>
      </c>
      <c r="C62" s="5">
        <v>63.8</v>
      </c>
      <c r="D62" s="5">
        <v>66</v>
      </c>
      <c r="E62" s="5">
        <v>66.099999999999994</v>
      </c>
      <c r="F62" s="5">
        <v>66</v>
      </c>
      <c r="G62" s="7">
        <v>65.8</v>
      </c>
      <c r="H62" s="7">
        <v>65.900000000000006</v>
      </c>
      <c r="I62" s="7">
        <v>66.7</v>
      </c>
      <c r="J62" s="7">
        <v>67.900000000000006</v>
      </c>
      <c r="K62" s="7">
        <v>68.3</v>
      </c>
      <c r="L62" s="5">
        <v>66.7</v>
      </c>
      <c r="M62" s="5">
        <v>68.2</v>
      </c>
      <c r="N62" s="6">
        <v>67.599999999999994</v>
      </c>
      <c r="O62" s="217">
        <f t="shared" si="0"/>
        <v>4.5</v>
      </c>
      <c r="P62" s="217">
        <f t="shared" si="1"/>
        <v>66.492307692307705</v>
      </c>
      <c r="Q62" s="217">
        <f t="shared" si="2"/>
        <v>66.099999999999994</v>
      </c>
      <c r="R62" s="25"/>
    </row>
    <row r="63" spans="1:18">
      <c r="A63" s="16" t="s">
        <v>69</v>
      </c>
      <c r="B63" s="5">
        <v>59</v>
      </c>
      <c r="C63" s="5">
        <v>59.4</v>
      </c>
      <c r="D63" s="5">
        <v>59.5</v>
      </c>
      <c r="E63" s="5">
        <v>59.9</v>
      </c>
      <c r="F63" s="5">
        <v>59.8</v>
      </c>
      <c r="G63" s="7">
        <v>61.1</v>
      </c>
      <c r="H63" s="7">
        <v>58.7</v>
      </c>
      <c r="I63" s="7">
        <v>58.4</v>
      </c>
      <c r="J63" s="7">
        <v>56.9</v>
      </c>
      <c r="K63" s="7">
        <v>55.8</v>
      </c>
      <c r="L63" s="5">
        <v>55.6</v>
      </c>
      <c r="M63" s="5">
        <v>55.5</v>
      </c>
      <c r="N63" s="6">
        <v>55.1</v>
      </c>
      <c r="O63" s="217">
        <f t="shared" si="0"/>
        <v>6</v>
      </c>
      <c r="P63" s="217">
        <f t="shared" si="1"/>
        <v>58.053846153846159</v>
      </c>
      <c r="Q63" s="217">
        <f t="shared" si="2"/>
        <v>58.7</v>
      </c>
      <c r="R63" s="25"/>
    </row>
    <row r="64" spans="1:18">
      <c r="A64" s="16" t="s">
        <v>70</v>
      </c>
      <c r="B64" s="5">
        <v>52.1</v>
      </c>
      <c r="C64" s="5">
        <v>46.3</v>
      </c>
      <c r="D64" s="5">
        <v>46.1</v>
      </c>
      <c r="E64" s="5">
        <v>46.6</v>
      </c>
      <c r="F64" s="5">
        <v>48.4</v>
      </c>
      <c r="G64" s="7">
        <v>49.2</v>
      </c>
      <c r="H64" s="7">
        <v>52</v>
      </c>
      <c r="I64" s="7">
        <v>50.3</v>
      </c>
      <c r="J64" s="7">
        <v>52.5</v>
      </c>
      <c r="K64" s="7">
        <v>49.1</v>
      </c>
      <c r="L64" s="5">
        <v>50.6</v>
      </c>
      <c r="M64" s="5">
        <v>50.4</v>
      </c>
      <c r="N64" s="6">
        <v>54.1</v>
      </c>
      <c r="O64" s="217">
        <f t="shared" si="0"/>
        <v>8</v>
      </c>
      <c r="P64" s="217">
        <f t="shared" si="1"/>
        <v>49.823076923076925</v>
      </c>
      <c r="Q64" s="217">
        <f t="shared" si="2"/>
        <v>50.3</v>
      </c>
      <c r="R64" s="25"/>
    </row>
    <row r="65" spans="1:18">
      <c r="A65" s="16" t="s">
        <v>71</v>
      </c>
      <c r="B65" s="5">
        <v>61.3</v>
      </c>
      <c r="C65" s="5">
        <v>58.9</v>
      </c>
      <c r="D65" s="5">
        <v>59.6</v>
      </c>
      <c r="E65" s="5">
        <v>61.9</v>
      </c>
      <c r="F65" s="5">
        <v>60.4</v>
      </c>
      <c r="G65" s="7">
        <v>62.1</v>
      </c>
      <c r="H65" s="7">
        <v>61.5</v>
      </c>
      <c r="I65" s="7">
        <v>62.2</v>
      </c>
      <c r="J65" s="7">
        <v>61.2</v>
      </c>
      <c r="K65" s="7">
        <v>58.3</v>
      </c>
      <c r="L65" s="5">
        <v>55.4</v>
      </c>
      <c r="M65" s="5">
        <v>60.3</v>
      </c>
      <c r="N65" s="6">
        <v>62.7</v>
      </c>
      <c r="O65" s="217">
        <f t="shared" si="0"/>
        <v>7.3000000000000043</v>
      </c>
      <c r="P65" s="217">
        <f t="shared" si="1"/>
        <v>60.446153846153841</v>
      </c>
      <c r="Q65" s="217">
        <f t="shared" si="2"/>
        <v>61.2</v>
      </c>
      <c r="R65" s="25"/>
    </row>
    <row r="66" spans="1:18">
      <c r="A66" s="16" t="s">
        <v>72</v>
      </c>
      <c r="B66" s="5">
        <v>59.9</v>
      </c>
      <c r="C66" s="5">
        <v>60.7</v>
      </c>
      <c r="D66" s="5">
        <v>60.9</v>
      </c>
      <c r="E66" s="5">
        <v>57.4</v>
      </c>
      <c r="F66" s="5">
        <v>59</v>
      </c>
      <c r="G66" s="7">
        <v>60.5</v>
      </c>
      <c r="H66" s="7">
        <v>59.5</v>
      </c>
      <c r="I66" s="7">
        <v>59.4</v>
      </c>
      <c r="J66" s="7">
        <v>61.4</v>
      </c>
      <c r="K66" s="7">
        <v>60.7</v>
      </c>
      <c r="L66" s="5">
        <v>58.8</v>
      </c>
      <c r="M66" s="5">
        <v>60.2</v>
      </c>
      <c r="N66" s="6">
        <v>64.7</v>
      </c>
      <c r="O66" s="217">
        <f t="shared" ref="O66:O83" si="3">MAX(B66:N66)-MIN(B66:N66)</f>
        <v>7.3000000000000043</v>
      </c>
      <c r="P66" s="217">
        <f t="shared" si="1"/>
        <v>60.238461538461543</v>
      </c>
      <c r="Q66" s="217">
        <f t="shared" si="2"/>
        <v>60.2</v>
      </c>
      <c r="R66" s="25"/>
    </row>
    <row r="67" spans="1:18">
      <c r="A67" s="16" t="s">
        <v>73</v>
      </c>
      <c r="B67" s="5">
        <v>64.2</v>
      </c>
      <c r="C67" s="5">
        <v>65.400000000000006</v>
      </c>
      <c r="D67" s="5">
        <v>64.8</v>
      </c>
      <c r="E67" s="5">
        <v>64.900000000000006</v>
      </c>
      <c r="F67" s="5">
        <v>66.099999999999994</v>
      </c>
      <c r="G67" s="7">
        <v>64.599999999999994</v>
      </c>
      <c r="H67" s="7">
        <v>64.3</v>
      </c>
      <c r="I67" s="7">
        <v>65.099999999999994</v>
      </c>
      <c r="J67" s="7">
        <v>65.400000000000006</v>
      </c>
      <c r="K67" s="7">
        <v>65.099999999999994</v>
      </c>
      <c r="L67" s="5">
        <v>63.1</v>
      </c>
      <c r="M67" s="5">
        <v>65.2</v>
      </c>
      <c r="N67" s="6">
        <v>63.7</v>
      </c>
      <c r="O67" s="217">
        <f t="shared" si="3"/>
        <v>2.9999999999999929</v>
      </c>
      <c r="P67" s="217">
        <f t="shared" ref="P67:P83" si="4">AVERAGE(B67:N67)</f>
        <v>64.761538461538478</v>
      </c>
      <c r="Q67" s="217">
        <f t="shared" ref="Q67:Q83" si="5">MEDIAN(B67:N67)</f>
        <v>64.900000000000006</v>
      </c>
      <c r="R67" s="25"/>
    </row>
    <row r="68" spans="1:18">
      <c r="A68" s="16" t="s">
        <v>74</v>
      </c>
      <c r="B68" s="5">
        <v>61.8</v>
      </c>
      <c r="C68" s="5">
        <v>60.4</v>
      </c>
      <c r="D68" s="5">
        <v>62.4</v>
      </c>
      <c r="E68" s="5">
        <v>62.9</v>
      </c>
      <c r="F68" s="5">
        <v>62.1</v>
      </c>
      <c r="G68" s="7">
        <v>64.2</v>
      </c>
      <c r="H68" s="7">
        <v>63.7</v>
      </c>
      <c r="I68" s="7">
        <v>62.2</v>
      </c>
      <c r="J68" s="7">
        <v>61.7</v>
      </c>
      <c r="K68" s="7">
        <v>61.6</v>
      </c>
      <c r="L68" s="5">
        <v>60.2</v>
      </c>
      <c r="M68" s="5">
        <v>61.4</v>
      </c>
      <c r="N68" s="6">
        <v>62.8</v>
      </c>
      <c r="O68" s="217">
        <f t="shared" si="3"/>
        <v>4</v>
      </c>
      <c r="P68" s="217">
        <f t="shared" si="4"/>
        <v>62.107692307692304</v>
      </c>
      <c r="Q68" s="217">
        <f t="shared" si="5"/>
        <v>62.1</v>
      </c>
      <c r="R68" s="25"/>
    </row>
    <row r="69" spans="1:18" ht="24">
      <c r="A69" s="16" t="s">
        <v>75</v>
      </c>
      <c r="B69" s="5">
        <v>61.1</v>
      </c>
      <c r="C69" s="5">
        <v>59.9</v>
      </c>
      <c r="D69" s="5">
        <v>62</v>
      </c>
      <c r="E69" s="5">
        <v>63.7</v>
      </c>
      <c r="F69" s="5">
        <v>63.7</v>
      </c>
      <c r="G69" s="7">
        <v>61.9</v>
      </c>
      <c r="H69" s="7">
        <v>62.1</v>
      </c>
      <c r="I69" s="7">
        <v>61.2</v>
      </c>
      <c r="J69" s="7">
        <v>61.1</v>
      </c>
      <c r="K69" s="7">
        <v>60.4</v>
      </c>
      <c r="L69" s="5">
        <v>59.3</v>
      </c>
      <c r="M69" s="5">
        <v>59.8</v>
      </c>
      <c r="N69" s="6">
        <v>60.3</v>
      </c>
      <c r="O69" s="217">
        <f t="shared" si="3"/>
        <v>4.4000000000000057</v>
      </c>
      <c r="P69" s="217">
        <f t="shared" si="4"/>
        <v>61.269230769230752</v>
      </c>
      <c r="Q69" s="217">
        <f t="shared" si="5"/>
        <v>61.1</v>
      </c>
      <c r="R69" s="25"/>
    </row>
    <row r="70" spans="1:18" ht="24">
      <c r="A70" s="16" t="s">
        <v>76</v>
      </c>
      <c r="B70" s="5">
        <v>64.599999999999994</v>
      </c>
      <c r="C70" s="5">
        <v>62.9</v>
      </c>
      <c r="D70" s="5">
        <v>65.099999999999994</v>
      </c>
      <c r="E70" s="5">
        <v>64.599999999999994</v>
      </c>
      <c r="F70" s="5">
        <v>65.099999999999994</v>
      </c>
      <c r="G70" s="7">
        <v>64.3</v>
      </c>
      <c r="H70" s="7">
        <v>64.599999999999994</v>
      </c>
      <c r="I70" s="7">
        <v>64.400000000000006</v>
      </c>
      <c r="J70" s="7">
        <v>63.5</v>
      </c>
      <c r="K70" s="7">
        <v>63.5</v>
      </c>
      <c r="L70" s="5">
        <v>61.6</v>
      </c>
      <c r="M70" s="5">
        <v>63.7</v>
      </c>
      <c r="N70" s="6">
        <v>63.5</v>
      </c>
      <c r="O70" s="217">
        <f t="shared" si="3"/>
        <v>3.4999999999999929</v>
      </c>
      <c r="P70" s="217">
        <f t="shared" si="4"/>
        <v>63.95384615384615</v>
      </c>
      <c r="Q70" s="217">
        <f t="shared" si="5"/>
        <v>64.3</v>
      </c>
      <c r="R70" s="25"/>
    </row>
    <row r="71" spans="1:18">
      <c r="A71" s="16" t="s">
        <v>77</v>
      </c>
      <c r="B71" s="5">
        <v>63.9</v>
      </c>
      <c r="C71" s="5">
        <v>62.2</v>
      </c>
      <c r="D71" s="5">
        <v>64.099999999999994</v>
      </c>
      <c r="E71" s="5">
        <v>64.599999999999994</v>
      </c>
      <c r="F71" s="5">
        <v>65.099999999999994</v>
      </c>
      <c r="G71" s="7">
        <v>65.400000000000006</v>
      </c>
      <c r="H71" s="7">
        <v>65.400000000000006</v>
      </c>
      <c r="I71" s="7">
        <v>64.599999999999994</v>
      </c>
      <c r="J71" s="7">
        <v>64.599999999999994</v>
      </c>
      <c r="K71" s="7">
        <v>64.400000000000006</v>
      </c>
      <c r="L71" s="5">
        <v>63.6</v>
      </c>
      <c r="M71" s="5">
        <v>64.8</v>
      </c>
      <c r="N71" s="6">
        <v>65.3</v>
      </c>
      <c r="O71" s="217">
        <f t="shared" si="3"/>
        <v>3.2000000000000028</v>
      </c>
      <c r="P71" s="217">
        <f t="shared" si="4"/>
        <v>64.461538461538453</v>
      </c>
      <c r="Q71" s="217">
        <f t="shared" si="5"/>
        <v>64.599999999999994</v>
      </c>
      <c r="R71" s="25"/>
    </row>
    <row r="72" spans="1:18">
      <c r="A72" s="16" t="s">
        <v>78</v>
      </c>
      <c r="B72" s="5">
        <v>56.7</v>
      </c>
      <c r="C72" s="5">
        <v>60.8</v>
      </c>
      <c r="D72" s="5">
        <v>54.9</v>
      </c>
      <c r="E72" s="5">
        <v>57.8</v>
      </c>
      <c r="F72" s="5">
        <v>61.9</v>
      </c>
      <c r="G72" s="7">
        <v>59.1</v>
      </c>
      <c r="H72" s="7">
        <v>62</v>
      </c>
      <c r="I72" s="7">
        <v>60.8</v>
      </c>
      <c r="J72" s="7">
        <v>62.4</v>
      </c>
      <c r="K72" s="7">
        <v>62.3</v>
      </c>
      <c r="L72" s="5">
        <v>59.8</v>
      </c>
      <c r="M72" s="5">
        <v>62</v>
      </c>
      <c r="N72" s="6">
        <v>62.2</v>
      </c>
      <c r="O72" s="217">
        <f t="shared" si="3"/>
        <v>7.5</v>
      </c>
      <c r="P72" s="217">
        <f t="shared" si="4"/>
        <v>60.207692307692305</v>
      </c>
      <c r="Q72" s="217">
        <f t="shared" si="5"/>
        <v>60.8</v>
      </c>
      <c r="R72" s="25"/>
    </row>
    <row r="73" spans="1:18">
      <c r="A73" s="16" t="s">
        <v>80</v>
      </c>
      <c r="B73" s="5">
        <v>58</v>
      </c>
      <c r="C73" s="5">
        <v>58.2</v>
      </c>
      <c r="D73" s="5">
        <v>58.9</v>
      </c>
      <c r="E73" s="5">
        <v>58.6</v>
      </c>
      <c r="F73" s="5">
        <v>58.4</v>
      </c>
      <c r="G73" s="7">
        <v>58.6</v>
      </c>
      <c r="H73" s="7">
        <v>57.7</v>
      </c>
      <c r="I73" s="7">
        <v>56.4</v>
      </c>
      <c r="J73" s="7">
        <v>58.3</v>
      </c>
      <c r="K73" s="7">
        <v>55.5</v>
      </c>
      <c r="L73" s="5">
        <v>53.9</v>
      </c>
      <c r="M73" s="5">
        <v>55.1</v>
      </c>
      <c r="N73" s="6">
        <v>55.5</v>
      </c>
      <c r="O73" s="217">
        <f t="shared" si="3"/>
        <v>5</v>
      </c>
      <c r="P73" s="217">
        <f t="shared" si="4"/>
        <v>57.161538461538456</v>
      </c>
      <c r="Q73" s="217">
        <f t="shared" si="5"/>
        <v>58</v>
      </c>
      <c r="R73" s="25"/>
    </row>
    <row r="74" spans="1:18" ht="24">
      <c r="A74" s="16" t="s">
        <v>81</v>
      </c>
      <c r="B74" s="5">
        <v>62</v>
      </c>
      <c r="C74" s="5">
        <v>62</v>
      </c>
      <c r="D74" s="5">
        <v>64.2</v>
      </c>
      <c r="E74" s="5">
        <v>65.2</v>
      </c>
      <c r="F74" s="5">
        <v>65.400000000000006</v>
      </c>
      <c r="G74" s="7">
        <v>65.599999999999994</v>
      </c>
      <c r="H74" s="7">
        <v>64.5</v>
      </c>
      <c r="I74" s="7">
        <v>65.5</v>
      </c>
      <c r="J74" s="7">
        <v>65.7</v>
      </c>
      <c r="K74" s="7">
        <v>65.8</v>
      </c>
      <c r="L74" s="5">
        <v>65.099999999999994</v>
      </c>
      <c r="M74" s="5">
        <v>65</v>
      </c>
      <c r="N74" s="6">
        <v>64.7</v>
      </c>
      <c r="O74" s="217">
        <f t="shared" si="3"/>
        <v>3.7999999999999972</v>
      </c>
      <c r="P74" s="217">
        <f t="shared" si="4"/>
        <v>64.669230769230779</v>
      </c>
      <c r="Q74" s="217">
        <f t="shared" si="5"/>
        <v>65.099999999999994</v>
      </c>
      <c r="R74" s="25"/>
    </row>
    <row r="75" spans="1:18">
      <c r="A75" s="16" t="s">
        <v>82</v>
      </c>
      <c r="B75" s="5">
        <v>57.1</v>
      </c>
      <c r="C75" s="5">
        <v>55.8</v>
      </c>
      <c r="D75" s="5">
        <v>57.6</v>
      </c>
      <c r="E75" s="5">
        <v>58</v>
      </c>
      <c r="F75" s="5">
        <v>59</v>
      </c>
      <c r="G75" s="7">
        <v>59.4</v>
      </c>
      <c r="H75" s="7">
        <v>59.6</v>
      </c>
      <c r="I75" s="7">
        <v>60</v>
      </c>
      <c r="J75" s="7">
        <v>60.1</v>
      </c>
      <c r="K75" s="7">
        <v>60.2</v>
      </c>
      <c r="L75" s="5">
        <v>60</v>
      </c>
      <c r="M75" s="5">
        <v>60.5</v>
      </c>
      <c r="N75" s="6">
        <v>59.7</v>
      </c>
      <c r="O75" s="217">
        <f t="shared" si="3"/>
        <v>4.7000000000000028</v>
      </c>
      <c r="P75" s="217">
        <f t="shared" si="4"/>
        <v>59.000000000000007</v>
      </c>
      <c r="Q75" s="217">
        <f t="shared" si="5"/>
        <v>59.6</v>
      </c>
      <c r="R75" s="25"/>
    </row>
    <row r="76" spans="1:18">
      <c r="A76" s="15" t="s">
        <v>83</v>
      </c>
      <c r="B76" s="5">
        <v>69.2</v>
      </c>
      <c r="C76" s="5">
        <v>67.5</v>
      </c>
      <c r="D76" s="5">
        <v>68.7</v>
      </c>
      <c r="E76" s="5">
        <v>69.7</v>
      </c>
      <c r="F76" s="5">
        <v>69.2</v>
      </c>
      <c r="G76" s="7">
        <v>71</v>
      </c>
      <c r="H76" s="7">
        <v>70.2</v>
      </c>
      <c r="I76" s="7">
        <v>69.099999999999994</v>
      </c>
      <c r="J76" s="7">
        <v>69.2</v>
      </c>
      <c r="K76" s="7">
        <v>70.8</v>
      </c>
      <c r="L76" s="5">
        <v>70.900000000000006</v>
      </c>
      <c r="M76" s="5">
        <v>71.5</v>
      </c>
      <c r="N76" s="6">
        <v>71.3</v>
      </c>
      <c r="O76" s="217">
        <f t="shared" si="3"/>
        <v>4</v>
      </c>
      <c r="P76" s="217">
        <f t="shared" si="4"/>
        <v>69.869230769230754</v>
      </c>
      <c r="Q76" s="217">
        <f t="shared" si="5"/>
        <v>69.7</v>
      </c>
      <c r="R76" s="25"/>
    </row>
    <row r="77" spans="1:18">
      <c r="A77" s="15" t="s">
        <v>84</v>
      </c>
      <c r="B77" s="5">
        <v>62.4</v>
      </c>
      <c r="C77" s="5">
        <v>61.2</v>
      </c>
      <c r="D77" s="5">
        <v>63.6</v>
      </c>
      <c r="E77" s="5">
        <v>63.9</v>
      </c>
      <c r="F77" s="5">
        <v>64.2</v>
      </c>
      <c r="G77" s="7">
        <v>64.900000000000006</v>
      </c>
      <c r="H77" s="7">
        <v>65.900000000000006</v>
      </c>
      <c r="I77" s="7">
        <v>65.900000000000006</v>
      </c>
      <c r="J77" s="7">
        <v>66.3</v>
      </c>
      <c r="K77" s="7">
        <v>64.099999999999994</v>
      </c>
      <c r="L77" s="5">
        <v>64.599999999999994</v>
      </c>
      <c r="M77" s="5">
        <v>66</v>
      </c>
      <c r="N77" s="6">
        <v>66.3</v>
      </c>
      <c r="O77" s="217">
        <f t="shared" si="3"/>
        <v>5.0999999999999943</v>
      </c>
      <c r="P77" s="217">
        <f t="shared" si="4"/>
        <v>64.561538461538461</v>
      </c>
      <c r="Q77" s="217">
        <f t="shared" si="5"/>
        <v>64.599999999999994</v>
      </c>
      <c r="R77" s="25"/>
    </row>
    <row r="78" spans="1:18">
      <c r="A78" s="15" t="s">
        <v>85</v>
      </c>
      <c r="B78" s="5">
        <v>65.2</v>
      </c>
      <c r="C78" s="5">
        <v>62.4</v>
      </c>
      <c r="D78" s="5">
        <v>65.400000000000006</v>
      </c>
      <c r="E78" s="5">
        <v>66</v>
      </c>
      <c r="F78" s="5">
        <v>66.3</v>
      </c>
      <c r="G78" s="7">
        <v>65.900000000000006</v>
      </c>
      <c r="H78" s="7">
        <v>67.400000000000006</v>
      </c>
      <c r="I78" s="7">
        <v>68.099999999999994</v>
      </c>
      <c r="J78" s="7">
        <v>68.5</v>
      </c>
      <c r="K78" s="7">
        <v>66.5</v>
      </c>
      <c r="L78" s="5">
        <v>68.7</v>
      </c>
      <c r="M78" s="5">
        <v>69</v>
      </c>
      <c r="N78" s="6">
        <v>69.900000000000006</v>
      </c>
      <c r="O78" s="217">
        <f t="shared" si="3"/>
        <v>7.5000000000000071</v>
      </c>
      <c r="P78" s="217">
        <f t="shared" si="4"/>
        <v>66.869230769230768</v>
      </c>
      <c r="Q78" s="217">
        <f t="shared" si="5"/>
        <v>66.5</v>
      </c>
      <c r="R78" s="25"/>
    </row>
    <row r="79" spans="1:18">
      <c r="A79" s="15" t="s">
        <v>86</v>
      </c>
      <c r="B79" s="5">
        <v>65.400000000000006</v>
      </c>
      <c r="C79" s="5">
        <v>60.9</v>
      </c>
      <c r="D79" s="5">
        <v>63.7</v>
      </c>
      <c r="E79" s="5">
        <v>61.9</v>
      </c>
      <c r="F79" s="5">
        <v>63.6</v>
      </c>
      <c r="G79" s="7">
        <v>62.9</v>
      </c>
      <c r="H79" s="7">
        <v>63.6</v>
      </c>
      <c r="I79" s="7">
        <v>64.2</v>
      </c>
      <c r="J79" s="7">
        <v>64.099999999999994</v>
      </c>
      <c r="K79" s="7">
        <v>64.099999999999994</v>
      </c>
      <c r="L79" s="5">
        <v>63.3</v>
      </c>
      <c r="M79" s="5">
        <v>63.8</v>
      </c>
      <c r="N79" s="6">
        <v>65.3</v>
      </c>
      <c r="O79" s="217">
        <f t="shared" si="3"/>
        <v>4.5000000000000071</v>
      </c>
      <c r="P79" s="217">
        <f t="shared" si="4"/>
        <v>63.599999999999987</v>
      </c>
      <c r="Q79" s="217">
        <f t="shared" si="5"/>
        <v>63.7</v>
      </c>
      <c r="R79" s="25"/>
    </row>
    <row r="80" spans="1:18" ht="24">
      <c r="A80" s="15" t="s">
        <v>87</v>
      </c>
      <c r="B80" s="5">
        <v>75.900000000000006</v>
      </c>
      <c r="C80" s="5">
        <v>73.8</v>
      </c>
      <c r="D80" s="5">
        <v>76.400000000000006</v>
      </c>
      <c r="E80" s="5">
        <v>76.8</v>
      </c>
      <c r="F80" s="5">
        <v>74.400000000000006</v>
      </c>
      <c r="G80" s="7">
        <v>74.3</v>
      </c>
      <c r="H80" s="7">
        <v>73.5</v>
      </c>
      <c r="I80" s="7">
        <v>74.400000000000006</v>
      </c>
      <c r="J80" s="7">
        <v>72.3</v>
      </c>
      <c r="K80" s="7">
        <v>71.400000000000006</v>
      </c>
      <c r="L80" s="5">
        <v>72.400000000000006</v>
      </c>
      <c r="M80" s="5">
        <v>74.5</v>
      </c>
      <c r="N80" s="6">
        <v>73.2</v>
      </c>
      <c r="O80" s="217">
        <f t="shared" si="3"/>
        <v>5.3999999999999915</v>
      </c>
      <c r="P80" s="217">
        <f t="shared" si="4"/>
        <v>74.099999999999994</v>
      </c>
      <c r="Q80" s="217">
        <f t="shared" si="5"/>
        <v>74.3</v>
      </c>
      <c r="R80" s="25"/>
    </row>
    <row r="81" spans="1:18" ht="24">
      <c r="A81" s="15" t="s">
        <v>88</v>
      </c>
      <c r="B81" s="5">
        <v>66.900000000000006</v>
      </c>
      <c r="C81" s="5">
        <v>65.2</v>
      </c>
      <c r="D81" s="5">
        <v>66.900000000000006</v>
      </c>
      <c r="E81" s="5">
        <v>66.900000000000006</v>
      </c>
      <c r="F81" s="5">
        <v>67.5</v>
      </c>
      <c r="G81" s="7">
        <v>68.099999999999994</v>
      </c>
      <c r="H81" s="7">
        <v>68.599999999999994</v>
      </c>
      <c r="I81" s="7">
        <v>68.900000000000006</v>
      </c>
      <c r="J81" s="7">
        <v>69.7</v>
      </c>
      <c r="K81" s="7">
        <v>68.7</v>
      </c>
      <c r="L81" s="5">
        <v>69.2</v>
      </c>
      <c r="M81" s="5">
        <v>69.599999999999994</v>
      </c>
      <c r="N81" s="6">
        <v>70.7</v>
      </c>
      <c r="O81" s="217">
        <f t="shared" si="3"/>
        <v>5.5</v>
      </c>
      <c r="P81" s="217">
        <f t="shared" si="4"/>
        <v>68.223076923076945</v>
      </c>
      <c r="Q81" s="217">
        <f t="shared" si="5"/>
        <v>68.599999999999994</v>
      </c>
      <c r="R81" s="25"/>
    </row>
    <row r="82" spans="1:18" ht="24">
      <c r="A82" s="16" t="s">
        <v>89</v>
      </c>
      <c r="B82" s="5">
        <v>59.6</v>
      </c>
      <c r="C82" s="5">
        <v>57</v>
      </c>
      <c r="D82" s="5">
        <v>59.9</v>
      </c>
      <c r="E82" s="5">
        <v>60.2</v>
      </c>
      <c r="F82" s="5">
        <v>59.3</v>
      </c>
      <c r="G82" s="7">
        <v>60.4</v>
      </c>
      <c r="H82" s="7">
        <v>61.4</v>
      </c>
      <c r="I82" s="7">
        <v>60.9</v>
      </c>
      <c r="J82" s="7">
        <v>60.1</v>
      </c>
      <c r="K82" s="7">
        <v>60</v>
      </c>
      <c r="L82" s="5">
        <v>61</v>
      </c>
      <c r="M82" s="5">
        <v>61.1</v>
      </c>
      <c r="N82" s="6">
        <v>62.2</v>
      </c>
      <c r="O82" s="217">
        <f t="shared" si="3"/>
        <v>5.2000000000000028</v>
      </c>
      <c r="P82" s="217">
        <f t="shared" si="4"/>
        <v>60.238461538461543</v>
      </c>
      <c r="Q82" s="217">
        <f t="shared" si="5"/>
        <v>60.2</v>
      </c>
      <c r="R82" s="25"/>
    </row>
    <row r="83" spans="1:18" ht="24.75" thickBot="1">
      <c r="A83" s="18" t="s">
        <v>90</v>
      </c>
      <c r="B83" s="10">
        <v>78.3</v>
      </c>
      <c r="C83" s="10">
        <v>77.7</v>
      </c>
      <c r="D83" s="10">
        <v>78.900000000000006</v>
      </c>
      <c r="E83" s="10">
        <v>80.400000000000006</v>
      </c>
      <c r="F83" s="10">
        <v>81.2</v>
      </c>
      <c r="G83" s="11">
        <v>78.5</v>
      </c>
      <c r="H83" s="11">
        <v>79.599999999999994</v>
      </c>
      <c r="I83" s="11">
        <v>78.3</v>
      </c>
      <c r="J83" s="11">
        <v>76.5</v>
      </c>
      <c r="K83" s="11">
        <v>78.400000000000006</v>
      </c>
      <c r="L83" s="10">
        <v>76.900000000000006</v>
      </c>
      <c r="M83" s="10">
        <v>77.400000000000006</v>
      </c>
      <c r="N83" s="12">
        <v>76.3</v>
      </c>
      <c r="O83" s="217">
        <f t="shared" si="3"/>
        <v>4.9000000000000057</v>
      </c>
      <c r="P83" s="217">
        <f t="shared" si="4"/>
        <v>78.33846153846153</v>
      </c>
      <c r="Q83" s="217">
        <f t="shared" si="5"/>
        <v>78.3</v>
      </c>
      <c r="R83" s="25"/>
    </row>
    <row r="84" spans="1:18" ht="16.5" thickTop="1">
      <c r="A84" s="216" t="s">
        <v>105</v>
      </c>
      <c r="B84" s="216">
        <f t="shared" ref="B84:N84" si="6">AVERAGE(B2:B83)</f>
        <v>62.754878048780483</v>
      </c>
      <c r="C84" s="216">
        <f t="shared" si="6"/>
        <v>61.598780487804852</v>
      </c>
      <c r="D84" s="216">
        <f t="shared" si="6"/>
        <v>63.664634146341427</v>
      </c>
      <c r="E84" s="216">
        <f t="shared" si="6"/>
        <v>63.753658536585348</v>
      </c>
      <c r="F84" s="216">
        <f t="shared" si="6"/>
        <v>64.243902439024382</v>
      </c>
      <c r="G84" s="216">
        <f t="shared" si="6"/>
        <v>64.210975609756105</v>
      </c>
      <c r="H84" s="216">
        <f t="shared" si="6"/>
        <v>64.402439024390247</v>
      </c>
      <c r="I84" s="216">
        <f t="shared" si="6"/>
        <v>64.20243902439023</v>
      </c>
      <c r="J84" s="216">
        <f t="shared" si="6"/>
        <v>64.107317073170734</v>
      </c>
      <c r="K84" s="216">
        <f t="shared" si="6"/>
        <v>63.260975609756102</v>
      </c>
      <c r="L84" s="216">
        <f t="shared" si="6"/>
        <v>62.08048780487804</v>
      </c>
      <c r="M84" s="216">
        <f t="shared" si="6"/>
        <v>63.407317073170752</v>
      </c>
      <c r="N84" s="216">
        <f t="shared" si="6"/>
        <v>64.097560975609738</v>
      </c>
      <c r="R84" s="25"/>
    </row>
    <row r="85" spans="1:18" ht="15.75">
      <c r="A85" s="216" t="s">
        <v>104</v>
      </c>
      <c r="B85" s="216">
        <f t="shared" ref="B85:N85" si="7">MAX(B2:B83)-MIN(B2:B83)</f>
        <v>43.099999999999994</v>
      </c>
      <c r="C85" s="216">
        <f t="shared" si="7"/>
        <v>45.5</v>
      </c>
      <c r="D85" s="216">
        <f t="shared" si="7"/>
        <v>42.7</v>
      </c>
      <c r="E85" s="216">
        <f t="shared" si="7"/>
        <v>41.800000000000004</v>
      </c>
      <c r="F85" s="216">
        <f t="shared" si="7"/>
        <v>32.800000000000004</v>
      </c>
      <c r="G85" s="216">
        <f t="shared" si="7"/>
        <v>29.299999999999997</v>
      </c>
      <c r="H85" s="216">
        <f t="shared" si="7"/>
        <v>28.799999999999997</v>
      </c>
      <c r="I85" s="216">
        <f t="shared" si="7"/>
        <v>28</v>
      </c>
      <c r="J85" s="216">
        <f t="shared" si="7"/>
        <v>24</v>
      </c>
      <c r="K85" s="216">
        <f t="shared" si="7"/>
        <v>29.300000000000004</v>
      </c>
      <c r="L85" s="216">
        <f t="shared" si="7"/>
        <v>29.500000000000007</v>
      </c>
      <c r="M85" s="216">
        <f t="shared" si="7"/>
        <v>27.000000000000007</v>
      </c>
      <c r="N85" s="216">
        <f t="shared" si="7"/>
        <v>22.299999999999997</v>
      </c>
    </row>
    <row r="86" spans="1:18" ht="15.75">
      <c r="A86" s="216" t="s">
        <v>106</v>
      </c>
      <c r="B86" s="216">
        <f>MEDIAN(B2:B83)</f>
        <v>63.05</v>
      </c>
      <c r="C86" s="216">
        <f t="shared" ref="C86:N86" si="8">MEDIAN(C2:C83)</f>
        <v>61.95</v>
      </c>
      <c r="D86" s="216">
        <f t="shared" si="8"/>
        <v>64</v>
      </c>
      <c r="E86" s="216">
        <f t="shared" si="8"/>
        <v>64.099999999999994</v>
      </c>
      <c r="F86" s="216">
        <f t="shared" si="8"/>
        <v>64.5</v>
      </c>
      <c r="G86" s="216">
        <f t="shared" si="8"/>
        <v>64.400000000000006</v>
      </c>
      <c r="H86" s="216">
        <f t="shared" si="8"/>
        <v>64.5</v>
      </c>
      <c r="I86" s="216">
        <f t="shared" si="8"/>
        <v>64.05</v>
      </c>
      <c r="J86" s="216">
        <f t="shared" si="8"/>
        <v>64</v>
      </c>
      <c r="K86" s="216">
        <f t="shared" si="8"/>
        <v>62.75</v>
      </c>
      <c r="L86" s="216">
        <f t="shared" si="8"/>
        <v>61.6</v>
      </c>
      <c r="M86" s="216">
        <f t="shared" si="8"/>
        <v>63.3</v>
      </c>
      <c r="N86" s="216">
        <f t="shared" si="8"/>
        <v>63.650000000000006</v>
      </c>
      <c r="R86" s="25"/>
    </row>
    <row r="87" spans="1:18">
      <c r="R87" s="25"/>
    </row>
    <row r="88" spans="1:18" ht="24.75">
      <c r="A88" s="13" t="s">
        <v>0</v>
      </c>
      <c r="B88" s="1">
        <v>63.9</v>
      </c>
      <c r="C88" s="1">
        <v>62.7</v>
      </c>
      <c r="D88" s="1">
        <v>64.900000000000006</v>
      </c>
      <c r="E88" s="1">
        <v>64.8</v>
      </c>
      <c r="F88" s="1">
        <v>65.3</v>
      </c>
      <c r="G88" s="1">
        <v>65.3</v>
      </c>
      <c r="H88" s="1">
        <v>65.7</v>
      </c>
      <c r="I88" s="1">
        <v>65.5</v>
      </c>
      <c r="J88" s="1">
        <v>65.599999999999994</v>
      </c>
      <c r="K88" s="1">
        <v>64.900000000000006</v>
      </c>
      <c r="L88" s="1">
        <v>63.7</v>
      </c>
      <c r="M88" s="1">
        <v>64.900000000000006</v>
      </c>
      <c r="N88" s="2">
        <v>65.5</v>
      </c>
      <c r="R88" s="25"/>
    </row>
    <row r="89" spans="1:18" ht="24">
      <c r="A89" s="14" t="s">
        <v>1</v>
      </c>
      <c r="B89" s="3">
        <v>66.3</v>
      </c>
      <c r="C89" s="14">
        <v>65.099999999999994</v>
      </c>
      <c r="D89" s="3">
        <v>67.8</v>
      </c>
      <c r="E89" s="3">
        <v>67.5</v>
      </c>
      <c r="F89" s="3">
        <v>68.400000000000006</v>
      </c>
      <c r="G89" s="3">
        <v>68.2</v>
      </c>
      <c r="H89" s="3">
        <v>69</v>
      </c>
      <c r="I89" s="3">
        <v>69</v>
      </c>
      <c r="J89" s="3">
        <v>69.3</v>
      </c>
      <c r="K89" s="3">
        <v>68.900000000000006</v>
      </c>
      <c r="L89" s="3">
        <v>67.7</v>
      </c>
      <c r="M89" s="3">
        <v>68.400000000000006</v>
      </c>
      <c r="N89" s="4">
        <v>68.8</v>
      </c>
      <c r="R89" s="25"/>
    </row>
    <row r="90" spans="1:18" ht="24">
      <c r="A90" s="14" t="s">
        <v>20</v>
      </c>
      <c r="B90" s="3">
        <v>67.7</v>
      </c>
      <c r="C90" s="14">
        <v>66.599999999999994</v>
      </c>
      <c r="D90" s="3">
        <v>68.7</v>
      </c>
      <c r="E90" s="3">
        <v>67.8</v>
      </c>
      <c r="F90" s="3">
        <v>67.8</v>
      </c>
      <c r="G90" s="8">
        <v>67.900000000000006</v>
      </c>
      <c r="H90" s="8">
        <v>68.3</v>
      </c>
      <c r="I90" s="8">
        <v>68.2</v>
      </c>
      <c r="J90" s="8">
        <v>67.8</v>
      </c>
      <c r="K90" s="8">
        <v>67.400000000000006</v>
      </c>
      <c r="L90" s="3">
        <v>66</v>
      </c>
      <c r="M90" s="3">
        <v>67.400000000000006</v>
      </c>
      <c r="N90" s="4">
        <v>68.3</v>
      </c>
      <c r="R90" s="25"/>
    </row>
    <row r="91" spans="1:18" ht="24">
      <c r="A91" s="14" t="s">
        <v>31</v>
      </c>
      <c r="B91" s="3">
        <v>60.5</v>
      </c>
      <c r="C91" s="14">
        <v>59.6</v>
      </c>
      <c r="D91" s="3">
        <v>61.6</v>
      </c>
      <c r="E91" s="3">
        <v>61.4</v>
      </c>
      <c r="F91" s="3">
        <v>61.6</v>
      </c>
      <c r="G91" s="8">
        <v>62</v>
      </c>
      <c r="H91" s="8">
        <v>62.6</v>
      </c>
      <c r="I91" s="8">
        <v>62.8</v>
      </c>
      <c r="J91" s="8">
        <v>63.1</v>
      </c>
      <c r="K91" s="8">
        <v>62.4</v>
      </c>
      <c r="L91" s="3">
        <v>61.9</v>
      </c>
      <c r="M91" s="3">
        <v>62.9</v>
      </c>
      <c r="N91" s="4">
        <v>63.6</v>
      </c>
      <c r="R91" s="25"/>
    </row>
    <row r="92" spans="1:18" ht="24">
      <c r="A92" s="14" t="s">
        <v>38</v>
      </c>
      <c r="B92" s="3">
        <v>55.2</v>
      </c>
      <c r="C92" s="14">
        <v>53.3</v>
      </c>
      <c r="D92" s="3">
        <v>56.7</v>
      </c>
      <c r="E92" s="3">
        <v>57.3</v>
      </c>
      <c r="F92" s="3">
        <v>58.7</v>
      </c>
      <c r="G92" s="8">
        <v>58</v>
      </c>
      <c r="H92" s="8">
        <v>58.3</v>
      </c>
      <c r="I92" s="8">
        <v>58.3</v>
      </c>
      <c r="J92" s="8">
        <v>59.2</v>
      </c>
      <c r="K92" s="8">
        <v>57.8</v>
      </c>
      <c r="L92" s="3">
        <v>54.4</v>
      </c>
      <c r="M92" s="3">
        <v>56.3</v>
      </c>
      <c r="N92" s="4">
        <v>58.4</v>
      </c>
      <c r="R92" s="25"/>
    </row>
    <row r="93" spans="1:18" ht="24">
      <c r="A93" s="14" t="s">
        <v>46</v>
      </c>
      <c r="B93" s="3">
        <v>63.9</v>
      </c>
      <c r="C93" s="14">
        <v>62.7</v>
      </c>
      <c r="D93" s="3">
        <v>64.900000000000006</v>
      </c>
      <c r="E93" s="3">
        <v>64.7</v>
      </c>
      <c r="F93" s="3">
        <v>65.3</v>
      </c>
      <c r="G93" s="8">
        <v>65.599999999999994</v>
      </c>
      <c r="H93" s="8">
        <v>65.900000000000006</v>
      </c>
      <c r="I93" s="8">
        <v>65.099999999999994</v>
      </c>
      <c r="J93" s="8">
        <v>64.7</v>
      </c>
      <c r="K93" s="8">
        <v>63.7</v>
      </c>
      <c r="L93" s="3">
        <v>62.7</v>
      </c>
      <c r="M93" s="3">
        <v>64.2</v>
      </c>
      <c r="N93" s="4">
        <v>64.8</v>
      </c>
      <c r="R93" s="25"/>
    </row>
    <row r="94" spans="1:18" ht="24">
      <c r="A94" s="14" t="s">
        <v>61</v>
      </c>
      <c r="B94" s="3">
        <v>65</v>
      </c>
      <c r="C94" s="14">
        <v>63.6</v>
      </c>
      <c r="D94" s="3">
        <v>65.900000000000006</v>
      </c>
      <c r="E94" s="3">
        <v>66</v>
      </c>
      <c r="F94" s="3">
        <v>66</v>
      </c>
      <c r="G94" s="8">
        <v>66</v>
      </c>
      <c r="H94" s="8">
        <v>65.8</v>
      </c>
      <c r="I94" s="8">
        <v>65.599999999999994</v>
      </c>
      <c r="J94" s="8">
        <v>65.8</v>
      </c>
      <c r="K94" s="8">
        <v>65.5</v>
      </c>
      <c r="L94" s="3">
        <v>64.3</v>
      </c>
      <c r="M94" s="3">
        <v>65.3</v>
      </c>
      <c r="N94" s="4">
        <v>65.099999999999994</v>
      </c>
    </row>
    <row r="95" spans="1:18" ht="24">
      <c r="A95" s="14" t="s">
        <v>68</v>
      </c>
      <c r="B95" s="3">
        <v>62</v>
      </c>
      <c r="C95" s="14">
        <v>61.5</v>
      </c>
      <c r="D95" s="3">
        <v>62.3</v>
      </c>
      <c r="E95" s="3">
        <v>62.4</v>
      </c>
      <c r="F95" s="3">
        <v>63.1</v>
      </c>
      <c r="G95" s="8">
        <v>62.9</v>
      </c>
      <c r="H95" s="8">
        <v>62.9</v>
      </c>
      <c r="I95" s="8">
        <v>62.4</v>
      </c>
      <c r="J95" s="8">
        <v>62.6</v>
      </c>
      <c r="K95" s="8">
        <v>62.2</v>
      </c>
      <c r="L95" s="3">
        <v>60.6</v>
      </c>
      <c r="M95" s="3">
        <v>62.1</v>
      </c>
      <c r="N95" s="4">
        <v>63</v>
      </c>
    </row>
    <row r="96" spans="1:18" ht="24">
      <c r="A96" s="14" t="s">
        <v>79</v>
      </c>
      <c r="B96" s="3">
        <v>62.8</v>
      </c>
      <c r="C96" s="14">
        <v>61.2</v>
      </c>
      <c r="D96" s="3">
        <v>63.3</v>
      </c>
      <c r="E96" s="3">
        <v>63.6</v>
      </c>
      <c r="F96" s="3">
        <v>63.9</v>
      </c>
      <c r="G96" s="8">
        <v>64.2</v>
      </c>
      <c r="H96" s="8">
        <v>64.5</v>
      </c>
      <c r="I96" s="8">
        <v>64.7</v>
      </c>
      <c r="J96" s="8">
        <v>65.099999999999994</v>
      </c>
      <c r="K96" s="8">
        <v>63.9</v>
      </c>
      <c r="L96" s="3">
        <v>64.099999999999994</v>
      </c>
      <c r="M96" s="3">
        <v>64.8</v>
      </c>
      <c r="N96" s="4">
        <v>65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727C-EB13-4453-9C59-FE43C450AA79}">
  <dimension ref="A1:AR94"/>
  <sheetViews>
    <sheetView topLeftCell="K1" zoomScale="70" zoomScaleNormal="70" workbookViewId="0">
      <selection activeCell="AC3" sqref="AC3:AO82"/>
    </sheetView>
  </sheetViews>
  <sheetFormatPr defaultRowHeight="15"/>
  <cols>
    <col min="1" max="1" width="27" customWidth="1"/>
    <col min="14" max="14" width="11.42578125" bestFit="1" customWidth="1"/>
    <col min="15" max="15" width="11.5703125" style="194" customWidth="1"/>
    <col min="16" max="26" width="14.42578125" style="5" customWidth="1"/>
    <col min="27" max="27" width="11.42578125" style="205" customWidth="1"/>
    <col min="28" max="28" width="11.42578125" style="220" customWidth="1"/>
    <col min="29" max="41" width="11.140625" customWidth="1"/>
  </cols>
  <sheetData>
    <row r="1" spans="1:44" s="241" customFormat="1" ht="15.75" thickBot="1">
      <c r="B1" s="338" t="s">
        <v>133</v>
      </c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9"/>
      <c r="O1" s="340" t="s">
        <v>134</v>
      </c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2"/>
      <c r="AB1" s="220"/>
      <c r="AC1" s="338" t="s">
        <v>136</v>
      </c>
      <c r="AD1" s="338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8"/>
    </row>
    <row r="2" spans="1:44" ht="15.75" customHeight="1">
      <c r="A2" s="19" t="s">
        <v>91</v>
      </c>
      <c r="B2" s="139">
        <v>2010</v>
      </c>
      <c r="C2" s="148">
        <v>2011</v>
      </c>
      <c r="D2" s="140">
        <v>2012</v>
      </c>
      <c r="E2" s="148">
        <v>2013</v>
      </c>
      <c r="F2" s="140">
        <v>2014</v>
      </c>
      <c r="G2" s="148">
        <v>2015</v>
      </c>
      <c r="H2" s="140">
        <v>2016</v>
      </c>
      <c r="I2" s="148">
        <v>2017</v>
      </c>
      <c r="J2" s="140">
        <v>2018</v>
      </c>
      <c r="K2" s="148">
        <v>2019</v>
      </c>
      <c r="L2" s="140">
        <v>2020</v>
      </c>
      <c r="M2" s="148">
        <v>2021</v>
      </c>
      <c r="N2" s="140">
        <v>2022</v>
      </c>
      <c r="O2" s="139">
        <v>2010</v>
      </c>
      <c r="P2" s="148">
        <v>2011</v>
      </c>
      <c r="Q2" s="140">
        <v>2012</v>
      </c>
      <c r="R2" s="148">
        <v>2013</v>
      </c>
      <c r="S2" s="140">
        <v>2014</v>
      </c>
      <c r="T2" s="148">
        <v>2015</v>
      </c>
      <c r="U2" s="140">
        <v>2016</v>
      </c>
      <c r="V2" s="148">
        <v>2017</v>
      </c>
      <c r="W2" s="140">
        <v>2018</v>
      </c>
      <c r="X2" s="148">
        <v>2019</v>
      </c>
      <c r="Y2" s="140">
        <v>2020</v>
      </c>
      <c r="Z2" s="148">
        <v>2021</v>
      </c>
      <c r="AA2" s="203">
        <v>2022</v>
      </c>
      <c r="AB2" s="218"/>
      <c r="AC2" s="139">
        <v>2010</v>
      </c>
      <c r="AD2" s="148">
        <v>2011</v>
      </c>
      <c r="AE2" s="140">
        <v>2012</v>
      </c>
      <c r="AF2" s="148">
        <v>2013</v>
      </c>
      <c r="AG2" s="140">
        <v>2014</v>
      </c>
      <c r="AH2" s="148">
        <v>2015</v>
      </c>
      <c r="AI2" s="140">
        <v>2016</v>
      </c>
      <c r="AJ2" s="148">
        <v>2017</v>
      </c>
      <c r="AK2" s="140">
        <v>2018</v>
      </c>
      <c r="AL2" s="148">
        <v>2019</v>
      </c>
      <c r="AM2" s="140">
        <v>2020</v>
      </c>
      <c r="AN2" s="148">
        <v>2021</v>
      </c>
      <c r="AO2" s="203">
        <v>2022</v>
      </c>
      <c r="AP2" s="216" t="s">
        <v>104</v>
      </c>
      <c r="AQ2" s="216" t="s">
        <v>105</v>
      </c>
      <c r="AR2" s="216" t="s">
        <v>106</v>
      </c>
    </row>
    <row r="3" spans="1:44">
      <c r="A3" s="15" t="s">
        <v>2</v>
      </c>
      <c r="B3" s="142">
        <f>O3/'Численность населения'!B2*1000000</f>
        <v>260015.65205699229</v>
      </c>
      <c r="C3" s="143">
        <f>P3/'Численность населения'!C2*1000000</f>
        <v>331009.97058426694</v>
      </c>
      <c r="D3" s="143">
        <f>Q3/'Численность населения'!D2*1000000</f>
        <v>354570.63207778335</v>
      </c>
      <c r="E3" s="143">
        <f>R3/'Численность населения'!E2*1000000</f>
        <v>368874.83420267532</v>
      </c>
      <c r="F3" s="143">
        <f>S3/'Численность населения'!F2*1000000</f>
        <v>400820.7515805079</v>
      </c>
      <c r="G3" s="143">
        <f>T3/'Численность населения'!G2*1000000</f>
        <v>447619.65014392813</v>
      </c>
      <c r="H3" s="143">
        <f>U3/'Численность населения'!H2*1000000</f>
        <v>501468.12761843385</v>
      </c>
      <c r="I3" s="143">
        <f>V3/'Численность населения'!I2*1000000</f>
        <v>539720.89185687492</v>
      </c>
      <c r="J3" s="143">
        <f>W3/'Численность населения'!J2*1000000</f>
        <v>588641.5044874656</v>
      </c>
      <c r="K3" s="143">
        <f>X3/'Численность населения'!K2*1000000</f>
        <v>617024.52521630388</v>
      </c>
      <c r="L3" s="143">
        <f>Y3/'Численность населения'!L2*1000000</f>
        <v>645435.97775052511</v>
      </c>
      <c r="M3" s="143">
        <f>Z3/'Численность населения'!M2*1000000</f>
        <v>881700.55994189717</v>
      </c>
      <c r="N3" s="143">
        <f>AA3/'Численность населения'!N2*1000000</f>
        <v>934391.50282924378</v>
      </c>
      <c r="O3" s="194">
        <v>398361.4</v>
      </c>
      <c r="P3" s="5">
        <v>507839.8</v>
      </c>
      <c r="Q3" s="5">
        <v>545517.19999999995</v>
      </c>
      <c r="R3" s="5">
        <v>569006.4</v>
      </c>
      <c r="S3" s="5">
        <v>619677.69999999995</v>
      </c>
      <c r="T3" s="5">
        <v>693379.4</v>
      </c>
      <c r="U3" s="5">
        <v>778027.8</v>
      </c>
      <c r="V3" s="5">
        <v>837306.8</v>
      </c>
      <c r="W3" s="5">
        <v>911597.9</v>
      </c>
      <c r="X3" s="5">
        <v>955329.2</v>
      </c>
      <c r="Y3" s="5">
        <v>997330.9</v>
      </c>
      <c r="Z3" s="5">
        <v>1354810.5</v>
      </c>
      <c r="AA3" s="204">
        <v>1425410.5</v>
      </c>
      <c r="AB3" s="219"/>
      <c r="AC3">
        <f>B3/'Индекс потребительских цен'!X2</f>
        <v>260015.65205699229</v>
      </c>
      <c r="AD3" s="27">
        <f>C3/'Индекс потребительских цен'!Y2</f>
        <v>313723.78976804746</v>
      </c>
      <c r="AE3" s="27">
        <f>D3/'Индекс потребительских цен'!Z2</f>
        <v>316315.93911702337</v>
      </c>
      <c r="AF3" s="27">
        <f>E3/'Индекс потребительских цен'!AA2</f>
        <v>309748.548713225</v>
      </c>
      <c r="AG3" s="27">
        <f>F3/'Индекс потребительских цен'!AB2</f>
        <v>304509.10368127254</v>
      </c>
      <c r="AH3" s="27">
        <f>G3/'Индекс потребительских цен'!AC2</f>
        <v>305317.72156274645</v>
      </c>
      <c r="AI3" s="27">
        <f>H3/'Индекс потребительских цен'!AD2</f>
        <v>327694.31877837668</v>
      </c>
      <c r="AJ3" s="27">
        <f>I3/'Индекс потребительских цен'!AE2</f>
        <v>347342.27708978642</v>
      </c>
      <c r="AK3" s="27">
        <f>J3/'Индекс потребительских цен'!AF2</f>
        <v>363033.6188091691</v>
      </c>
      <c r="AL3" s="27">
        <f>K3/'Индекс потребительских цен'!AG2</f>
        <v>370173.45821509662</v>
      </c>
      <c r="AM3" s="27">
        <f>L3/'Индекс потребительских цен'!AH2</f>
        <v>369060.64622918819</v>
      </c>
      <c r="AN3" s="27">
        <f>M3/'Индекс потребительских цен'!AI2</f>
        <v>461978.24976161774</v>
      </c>
      <c r="AO3" s="27">
        <f>N3/'Индекс потребительских цен'!AJ2</f>
        <v>434068.92550661619</v>
      </c>
      <c r="AP3" s="217">
        <f>MAX(AC3:AO3)-MIN(AC3:AO3)</f>
        <v>201962.59770462546</v>
      </c>
      <c r="AQ3" s="217">
        <f>AVERAGE(AC3:AO3)</f>
        <v>344844.78840685828</v>
      </c>
      <c r="AR3" s="217">
        <f>MEDIAN(AC3:AO3)</f>
        <v>327694.31877837668</v>
      </c>
    </row>
    <row r="4" spans="1:44">
      <c r="A4" s="16" t="s">
        <v>3</v>
      </c>
      <c r="B4" s="142">
        <f>O4/'Численность населения'!B3*1000000</f>
        <v>114777.5825229303</v>
      </c>
      <c r="C4" s="143">
        <f>P4/'Численность населения'!C3*1000000</f>
        <v>137187.0681203416</v>
      </c>
      <c r="D4" s="143">
        <f>Q4/'Численность населения'!D3*1000000</f>
        <v>164726.56569563659</v>
      </c>
      <c r="E4" s="143">
        <f>R4/'Численность населения'!E3*1000000</f>
        <v>175865.05273480687</v>
      </c>
      <c r="F4" s="143">
        <f>S4/'Численность населения'!F3*1000000</f>
        <v>196096.68686160343</v>
      </c>
      <c r="G4" s="143">
        <f>T4/'Численность населения'!G3*1000000</f>
        <v>221080.01041209104</v>
      </c>
      <c r="H4" s="143">
        <f>U4/'Численность населения'!H3*1000000</f>
        <v>258752.63155743232</v>
      </c>
      <c r="I4" s="143">
        <f>V4/'Численность населения'!I3*1000000</f>
        <v>280630.15934118355</v>
      </c>
      <c r="J4" s="143">
        <f>W4/'Численность населения'!J3*1000000</f>
        <v>304547.09087048267</v>
      </c>
      <c r="K4" s="143">
        <f>X4/'Численность населения'!K3*1000000</f>
        <v>333612.6298649463</v>
      </c>
      <c r="L4" s="143">
        <f>Y4/'Численность населения'!L3*1000000</f>
        <v>348757.10158497863</v>
      </c>
      <c r="M4" s="143">
        <f>Z4/'Численность населения'!M3*1000000</f>
        <v>398618.55568389239</v>
      </c>
      <c r="N4" s="143">
        <f>AA4/'Численность населения'!N3*1000000</f>
        <v>451335.87094435381</v>
      </c>
      <c r="O4" s="194">
        <v>147024</v>
      </c>
      <c r="P4" s="5">
        <v>174211.8</v>
      </c>
      <c r="Q4" s="5">
        <v>207397.5</v>
      </c>
      <c r="R4" s="5">
        <v>219502.8</v>
      </c>
      <c r="S4" s="5">
        <v>242722.4</v>
      </c>
      <c r="T4" s="5">
        <v>271782.5</v>
      </c>
      <c r="U4" s="5">
        <v>316489.40000000002</v>
      </c>
      <c r="V4" s="5">
        <v>341177.8</v>
      </c>
      <c r="W4" s="5">
        <v>367157.1</v>
      </c>
      <c r="X4" s="5">
        <v>399113.8</v>
      </c>
      <c r="Y4" s="5">
        <v>414179.4</v>
      </c>
      <c r="Z4" s="5">
        <v>468666.2</v>
      </c>
      <c r="AA4" s="204">
        <v>522904.19999999995</v>
      </c>
      <c r="AB4" s="219"/>
      <c r="AC4" s="241">
        <f>B4/'Индекс потребительских цен'!X3</f>
        <v>114777.5825229303</v>
      </c>
      <c r="AD4" s="241">
        <f>C4/'Индекс потребительских цен'!Y3</f>
        <v>129629.65900060626</v>
      </c>
      <c r="AE4" s="241">
        <f>D4/'Индекс потребительских цен'!Z3</f>
        <v>144765.67254054805</v>
      </c>
      <c r="AF4" s="241">
        <f>E4/'Индекс потребительских цен'!AA3</f>
        <v>144241.1975406117</v>
      </c>
      <c r="AG4" s="241">
        <f>F4/'Индекс потребительских цен'!AB3</f>
        <v>141929.75826375879</v>
      </c>
      <c r="AH4" s="241">
        <f>G4/'Индекс потребительских цен'!AC3</f>
        <v>141415.86196765737</v>
      </c>
      <c r="AI4" s="241">
        <f>H4/'Индекс потребительских цен'!AD3</f>
        <v>155953.54806773379</v>
      </c>
      <c r="AJ4" s="241">
        <f>I4/'Индекс потребительских цен'!AE3</f>
        <v>164612.57051934878</v>
      </c>
      <c r="AK4" s="241">
        <f>J4/'Индекс потребительских цен'!AF3</f>
        <v>170378.45448389158</v>
      </c>
      <c r="AL4" s="241">
        <f>K4/'Индекс потребительских цен'!AG3</f>
        <v>180153.60098385584</v>
      </c>
      <c r="AM4" s="241">
        <f>L4/'Индекс потребительских цен'!AH3</f>
        <v>178971.53088541343</v>
      </c>
      <c r="AN4" s="241">
        <f>M4/'Индекс потребительских цен'!AI3</f>
        <v>187222.14141161824</v>
      </c>
      <c r="AO4" s="241">
        <f>N4/'Индекс потребительских цен'!AJ3</f>
        <v>186210.71232182393</v>
      </c>
      <c r="AP4" s="217">
        <f t="shared" ref="AP4:AP64" si="0">MAX(AC4:AO4)-MIN(AC4:AO4)</f>
        <v>72444.558888687941</v>
      </c>
      <c r="AQ4" s="217">
        <f t="shared" ref="AQ4:AQ65" si="1">AVERAGE(AC4:AO4)</f>
        <v>156943.25311613834</v>
      </c>
      <c r="AR4" s="217">
        <f t="shared" ref="AR4:AR65" si="2">MEDIAN(AC4:AO4)</f>
        <v>155953.54806773379</v>
      </c>
    </row>
    <row r="5" spans="1:44">
      <c r="A5" s="16" t="s">
        <v>4</v>
      </c>
      <c r="B5" s="142">
        <f>O5/'Численность населения'!B4*1000000</f>
        <v>155494.1675643104</v>
      </c>
      <c r="C5" s="143">
        <f>P5/'Численность населения'!C4*1000000</f>
        <v>181842.64732191648</v>
      </c>
      <c r="D5" s="143">
        <f>Q5/'Численность населения'!D4*1000000</f>
        <v>200456.39410808659</v>
      </c>
      <c r="E5" s="143">
        <f>R5/'Численность населения'!E4*1000000</f>
        <v>216320.77182086321</v>
      </c>
      <c r="F5" s="143">
        <f>S5/'Численность населения'!F4*1000000</f>
        <v>232757.63107614437</v>
      </c>
      <c r="G5" s="143">
        <f>T5/'Численность населения'!G4*1000000</f>
        <v>262945.50410663697</v>
      </c>
      <c r="H5" s="143">
        <f>U5/'Численность населения'!H4*1000000</f>
        <v>309713.69680841523</v>
      </c>
      <c r="I5" s="143">
        <f>V5/'Численность населения'!I4*1000000</f>
        <v>325043.06457952788</v>
      </c>
      <c r="J5" s="143">
        <f>W5/'Численность населения'!J4*1000000</f>
        <v>349856.38498299289</v>
      </c>
      <c r="K5" s="143">
        <f>X5/'Численность населения'!K4*1000000</f>
        <v>393135.20934432611</v>
      </c>
      <c r="L5" s="143">
        <f>Y5/'Численность населения'!L4*1000000</f>
        <v>409620.39790972968</v>
      </c>
      <c r="M5" s="143">
        <f>Z5/'Численность населения'!M4*1000000</f>
        <v>552811.17040631594</v>
      </c>
      <c r="N5" s="143">
        <f>AA5/'Численность населения'!N4*1000000</f>
        <v>571407.97617762419</v>
      </c>
      <c r="O5" s="194">
        <v>224759.2</v>
      </c>
      <c r="P5" s="5">
        <v>261222.6</v>
      </c>
      <c r="Q5" s="5">
        <v>286018.59999999998</v>
      </c>
      <c r="R5" s="5">
        <v>306641.40000000002</v>
      </c>
      <c r="S5" s="5">
        <v>328064.2</v>
      </c>
      <c r="T5" s="5">
        <v>368489.2</v>
      </c>
      <c r="U5" s="5">
        <v>431549.8</v>
      </c>
      <c r="V5" s="5">
        <v>449849.2</v>
      </c>
      <c r="W5" s="5">
        <v>480027.8</v>
      </c>
      <c r="X5" s="5">
        <v>535493.4</v>
      </c>
      <c r="Y5" s="5">
        <v>553092.4</v>
      </c>
      <c r="Z5" s="5">
        <v>736830.4</v>
      </c>
      <c r="AA5" s="204">
        <v>762185.09999999986</v>
      </c>
      <c r="AB5" s="219"/>
      <c r="AC5" s="241">
        <f>B5/'Индекс потребительских цен'!X4</f>
        <v>155494.1675643104</v>
      </c>
      <c r="AD5" s="241">
        <f>C5/'Индекс потребительских цен'!Y4</f>
        <v>171971.48413269955</v>
      </c>
      <c r="AE5" s="241">
        <f>D5/'Индекс потребительских цен'!Z4</f>
        <v>177604.27258400118</v>
      </c>
      <c r="AF5" s="241">
        <f>E5/'Индекс потребительских цен'!AA4</f>
        <v>178288.46875290517</v>
      </c>
      <c r="AG5" s="241">
        <f>F5/'Индекс потребительских цен'!AB4</f>
        <v>169316.40929983009</v>
      </c>
      <c r="AH5" s="241">
        <f>G5/'Индекс потребительских цен'!AC4</f>
        <v>170083.73791560391</v>
      </c>
      <c r="AI5" s="241">
        <f>H5/'Индекс потребительских цен'!AD4</f>
        <v>190868.22388001968</v>
      </c>
      <c r="AJ5" s="241">
        <f>I5/'Индекс потребительских цен'!AE4</f>
        <v>195830.7762901549</v>
      </c>
      <c r="AK5" s="241">
        <f>J5/'Индекс потребительских цен'!AF4</f>
        <v>200418.57593171121</v>
      </c>
      <c r="AL5" s="241">
        <f>K5/'Индекс потребительских цен'!AG4</f>
        <v>220363.27236501488</v>
      </c>
      <c r="AM5" s="241">
        <f>L5/'Индекс потребительских цен'!AH4</f>
        <v>217345.40069265253</v>
      </c>
      <c r="AN5" s="241">
        <f>M5/'Индекс потребительских цен'!AI4</f>
        <v>268708.96882918937</v>
      </c>
      <c r="AO5" s="241">
        <f>N5/'Индекс потребительских цен'!AJ4</f>
        <v>245425.86747940269</v>
      </c>
      <c r="AP5" s="217">
        <f t="shared" si="0"/>
        <v>113214.80126487897</v>
      </c>
      <c r="AQ5" s="217">
        <f t="shared" si="1"/>
        <v>197055.35582442273</v>
      </c>
      <c r="AR5" s="217">
        <f t="shared" si="2"/>
        <v>190868.22388001968</v>
      </c>
    </row>
    <row r="6" spans="1:44">
      <c r="A6" s="15" t="s">
        <v>5</v>
      </c>
      <c r="B6" s="142">
        <f>O6/'Численность населения'!B5*1000000</f>
        <v>148432.6201403772</v>
      </c>
      <c r="C6" s="143">
        <f>P6/'Численность населения'!C5*1000000</f>
        <v>203575.54010487074</v>
      </c>
      <c r="D6" s="143">
        <f>Q6/'Численность населения'!D5*1000000</f>
        <v>241947.41868309036</v>
      </c>
      <c r="E6" s="143">
        <f>R6/'Численность населения'!E5*1000000</f>
        <v>262578.35880477395</v>
      </c>
      <c r="F6" s="143">
        <f>S6/'Численность населения'!F5*1000000</f>
        <v>308004.6677049835</v>
      </c>
      <c r="G6" s="143">
        <f>T6/'Численность населения'!G5*1000000</f>
        <v>345566.80238321458</v>
      </c>
      <c r="H6" s="143">
        <f>U6/'Численность населения'!H5*1000000</f>
        <v>354657.87770358927</v>
      </c>
      <c r="I6" s="143">
        <f>V6/'Численность населения'!I5*1000000</f>
        <v>374125.71297376667</v>
      </c>
      <c r="J6" s="143">
        <f>W6/'Численность населения'!J5*1000000</f>
        <v>408140.69877445255</v>
      </c>
      <c r="K6" s="143">
        <f>X6/'Численность населения'!K5*1000000</f>
        <v>430689.89726196718</v>
      </c>
      <c r="L6" s="143">
        <f>Y6/'Численность населения'!L5*1000000</f>
        <v>459096.56806799065</v>
      </c>
      <c r="M6" s="143">
        <f>Z6/'Численность населения'!M5*1000000</f>
        <v>546328.79380905081</v>
      </c>
      <c r="N6" s="143">
        <f>AA6/'Численность населения'!N5*1000000</f>
        <v>506975.61279697157</v>
      </c>
      <c r="O6" s="194">
        <v>346568.2</v>
      </c>
      <c r="P6" s="5">
        <v>474973.9</v>
      </c>
      <c r="Q6" s="5">
        <v>563965.4</v>
      </c>
      <c r="R6" s="5">
        <v>611720.4</v>
      </c>
      <c r="S6" s="5">
        <v>717667.2</v>
      </c>
      <c r="T6" s="5">
        <v>805969.6</v>
      </c>
      <c r="U6" s="5">
        <v>827928.6</v>
      </c>
      <c r="V6" s="5">
        <v>873429.4</v>
      </c>
      <c r="W6" s="5">
        <v>951292.3</v>
      </c>
      <c r="X6" s="5">
        <v>1001790.3</v>
      </c>
      <c r="Y6" s="5">
        <v>1062765.3999999999</v>
      </c>
      <c r="Z6" s="5">
        <v>1254722.2</v>
      </c>
      <c r="AA6" s="204">
        <v>1162976.2000000002</v>
      </c>
      <c r="AB6" s="219"/>
      <c r="AC6" s="241">
        <f>B6/'Индекс потребительских цен'!X5</f>
        <v>148432.6201403772</v>
      </c>
      <c r="AD6" s="241">
        <f>C6/'Индекс потребительских цен'!Y5</f>
        <v>195520.11151063265</v>
      </c>
      <c r="AE6" s="241">
        <f>D6/'Индекс потребительских цен'!Z5</f>
        <v>216604.79615949854</v>
      </c>
      <c r="AF6" s="241">
        <f>E6/'Индекс потребительских цен'!AA5</f>
        <v>219531.90333236044</v>
      </c>
      <c r="AG6" s="241">
        <f>F6/'Индекс потребительских цен'!AB5</f>
        <v>230023.34433944043</v>
      </c>
      <c r="AH6" s="241">
        <f>G6/'Индекс потребительских цен'!AC5</f>
        <v>227199.0599507053</v>
      </c>
      <c r="AI6" s="241">
        <f>H6/'Индекс потребительских цен'!AD5</f>
        <v>220999.09925716426</v>
      </c>
      <c r="AJ6" s="241">
        <f>I6/'Индекс потребительских цен'!AE5</f>
        <v>229684.88059315382</v>
      </c>
      <c r="AK6" s="241">
        <f>J6/'Индекс потребительских цен'!AF5</f>
        <v>239479.60262475221</v>
      </c>
      <c r="AL6" s="241">
        <f>K6/'Индекс потребительских цен'!AG5</f>
        <v>246402.60648785881</v>
      </c>
      <c r="AM6" s="241">
        <f>L6/'Индекс потребительских цен'!AH5</f>
        <v>245632.08371281772</v>
      </c>
      <c r="AN6" s="241">
        <f>M6/'Индекс потребительских цен'!AI5</f>
        <v>267481.93116384879</v>
      </c>
      <c r="AO6" s="241">
        <f>N6/'Индекс потребительских цен'!AJ5</f>
        <v>220949.49287303755</v>
      </c>
      <c r="AP6" s="217">
        <f t="shared" si="0"/>
        <v>119049.31102347159</v>
      </c>
      <c r="AQ6" s="217">
        <f t="shared" si="1"/>
        <v>223687.81016504983</v>
      </c>
      <c r="AR6" s="217">
        <f t="shared" si="2"/>
        <v>227199.0599507053</v>
      </c>
    </row>
    <row r="7" spans="1:44">
      <c r="A7" s="16" t="s">
        <v>6</v>
      </c>
      <c r="B7" s="142">
        <f>O7/'Численность населения'!B6*1000000</f>
        <v>103279.95353156357</v>
      </c>
      <c r="C7" s="143">
        <f>P7/'Численность населения'!C6*1000000</f>
        <v>121945.48347608588</v>
      </c>
      <c r="D7" s="143">
        <f>Q7/'Численность населения'!D6*1000000</f>
        <v>129448.28392935431</v>
      </c>
      <c r="E7" s="143">
        <f>R7/'Численность населения'!E6*1000000</f>
        <v>151263.61555801562</v>
      </c>
      <c r="F7" s="143">
        <f>S7/'Численность населения'!F6*1000000</f>
        <v>146032.57629660968</v>
      </c>
      <c r="G7" s="143">
        <f>T7/'Численность населения'!G6*1000000</f>
        <v>174687.48004110807</v>
      </c>
      <c r="H7" s="143">
        <f>U7/'Численность населения'!H6*1000000</f>
        <v>200504.4305721166</v>
      </c>
      <c r="I7" s="143">
        <f>V7/'Численность населения'!I6*1000000</f>
        <v>208521.96665449679</v>
      </c>
      <c r="J7" s="143">
        <f>W7/'Численность населения'!J6*1000000</f>
        <v>230325.54563890104</v>
      </c>
      <c r="K7" s="143">
        <f>X7/'Численность населения'!K6*1000000</f>
        <v>254801.49541751068</v>
      </c>
      <c r="L7" s="143">
        <f>Y7/'Численность населения'!L6*1000000</f>
        <v>271659.80231472803</v>
      </c>
      <c r="M7" s="143">
        <f>Z7/'Численность населения'!M6*1000000</f>
        <v>306144.86737938068</v>
      </c>
      <c r="N7" s="143">
        <f>AA7/'Численность населения'!N6*1000000</f>
        <v>361974.57307277754</v>
      </c>
      <c r="O7" s="194">
        <v>109884.5</v>
      </c>
      <c r="P7" s="5">
        <v>128905.4</v>
      </c>
      <c r="Q7" s="5">
        <v>136115</v>
      </c>
      <c r="R7" s="5">
        <v>158228.70000000001</v>
      </c>
      <c r="S7" s="5">
        <v>151876.79999999999</v>
      </c>
      <c r="T7" s="5">
        <v>180517.5</v>
      </c>
      <c r="U7" s="5">
        <v>205818.6</v>
      </c>
      <c r="V7" s="5">
        <v>212464.7</v>
      </c>
      <c r="W7" s="5">
        <v>232493.6</v>
      </c>
      <c r="X7" s="5">
        <v>254968.9</v>
      </c>
      <c r="Y7" s="5">
        <v>269508.8</v>
      </c>
      <c r="Z7" s="5">
        <v>300626.3</v>
      </c>
      <c r="AA7" s="205">
        <v>332806.30000000005</v>
      </c>
      <c r="AC7" s="241">
        <f>B7/'Индекс потребительских цен'!X6</f>
        <v>103279.95353156357</v>
      </c>
      <c r="AD7" s="241">
        <f>C7/'Индекс потребительских цен'!Y6</f>
        <v>114610.41680083259</v>
      </c>
      <c r="AE7" s="241">
        <f>D7/'Индекс потребительских цен'!Z6</f>
        <v>113564.75402430249</v>
      </c>
      <c r="AF7" s="241">
        <f>E7/'Индекс потребительских цен'!AA6</f>
        <v>123582.8892393468</v>
      </c>
      <c r="AG7" s="241">
        <f>F7/'Индекс потребительских цен'!AB6</f>
        <v>106298.21128078261</v>
      </c>
      <c r="AH7" s="241">
        <f>G7/'Индекс потребительских цен'!AC6</f>
        <v>111766.13462604128</v>
      </c>
      <c r="AI7" s="241">
        <f>H7/'Индекс потребительских цен'!AD6</f>
        <v>120999.7924088149</v>
      </c>
      <c r="AJ7" s="241">
        <f>I7/'Индекс потребительских цен'!AE6</f>
        <v>122244.21045063202</v>
      </c>
      <c r="AK7" s="241">
        <f>J7/'Индекс потребительских цен'!AF6</f>
        <v>128449.74429403654</v>
      </c>
      <c r="AL7" s="241">
        <f>K7/'Индекс потребительских цен'!AG6</f>
        <v>138162.06379131562</v>
      </c>
      <c r="AM7" s="241">
        <f>L7/'Индекс потребительских цен'!AH6</f>
        <v>139241.15033567301</v>
      </c>
      <c r="AN7" s="241">
        <f>M7/'Индекс потребительских цен'!AI6</f>
        <v>142729.41058139998</v>
      </c>
      <c r="AO7" s="241">
        <f>N7/'Индекс потребительских цен'!AJ6</f>
        <v>149701.11916594111</v>
      </c>
      <c r="AP7" s="217">
        <f t="shared" si="0"/>
        <v>46421.165634377539</v>
      </c>
      <c r="AQ7" s="217">
        <f t="shared" si="1"/>
        <v>124202.29619466787</v>
      </c>
      <c r="AR7" s="217">
        <f t="shared" si="2"/>
        <v>122244.21045063202</v>
      </c>
    </row>
    <row r="8" spans="1:44">
      <c r="A8" s="16" t="s">
        <v>7</v>
      </c>
      <c r="B8" s="142">
        <f>O8/'Численность населения'!B7*1000000</f>
        <v>186347.79610174164</v>
      </c>
      <c r="C8" s="143">
        <f>P8/'Численность населения'!C7*1000000</f>
        <v>232721.9914544319</v>
      </c>
      <c r="D8" s="143">
        <f>Q8/'Численность населения'!D7*1000000</f>
        <v>283299.84795020788</v>
      </c>
      <c r="E8" s="143">
        <f>R8/'Численность населения'!E7*1000000</f>
        <v>291365.23508429801</v>
      </c>
      <c r="F8" s="143">
        <f>S8/'Численность населения'!F7*1000000</f>
        <v>324024.45621157007</v>
      </c>
      <c r="G8" s="143">
        <f>T8/'Численность населения'!G7*1000000</f>
        <v>336353.87163421698</v>
      </c>
      <c r="H8" s="143">
        <f>U8/'Численность населения'!H7*1000000</f>
        <v>404538.65996951103</v>
      </c>
      <c r="I8" s="143">
        <f>V8/'Численность населения'!I7*1000000</f>
        <v>451025.44695237541</v>
      </c>
      <c r="J8" s="143">
        <f>W8/'Численность населения'!J7*1000000</f>
        <v>502224.249283713</v>
      </c>
      <c r="K8" s="143">
        <f>X8/'Численность населения'!K7*1000000</f>
        <v>546488.88941905298</v>
      </c>
      <c r="L8" s="143">
        <f>Y8/'Численность населения'!L7*1000000</f>
        <v>560899.08233069838</v>
      </c>
      <c r="M8" s="143">
        <f>Z8/'Численность населения'!M7*1000000</f>
        <v>659590.90764634847</v>
      </c>
      <c r="N8" s="143">
        <f>AA8/'Численность населения'!N7*1000000</f>
        <v>690031.74283360993</v>
      </c>
      <c r="O8" s="194">
        <v>188601.3</v>
      </c>
      <c r="P8" s="5">
        <v>234749</v>
      </c>
      <c r="Q8" s="5">
        <v>285256.59999999998</v>
      </c>
      <c r="R8" s="5">
        <v>292841</v>
      </c>
      <c r="S8" s="5">
        <v>326459.5</v>
      </c>
      <c r="T8" s="5">
        <v>339760.8</v>
      </c>
      <c r="U8" s="5">
        <v>409462.3</v>
      </c>
      <c r="V8" s="5">
        <v>457052.5</v>
      </c>
      <c r="W8" s="5">
        <v>507632.2</v>
      </c>
      <c r="X8" s="5">
        <v>549755.80000000005</v>
      </c>
      <c r="Y8" s="5">
        <v>561895.80000000005</v>
      </c>
      <c r="Z8" s="5">
        <v>664150</v>
      </c>
      <c r="AA8" s="204">
        <v>739750.6</v>
      </c>
      <c r="AB8" s="219"/>
      <c r="AC8" s="241">
        <f>B8/'Индекс потребительских цен'!X7</f>
        <v>186347.79610174164</v>
      </c>
      <c r="AD8" s="241">
        <f>C8/'Индекс потребительских цен'!Y7</f>
        <v>217904.48638055421</v>
      </c>
      <c r="AE8" s="241">
        <f>D8/'Индекс потребительских цен'!Z7</f>
        <v>246503.14089389925</v>
      </c>
      <c r="AF8" s="241">
        <f>E8/'Индекс потребительских цен'!AA7</f>
        <v>235614.26254622565</v>
      </c>
      <c r="AG8" s="241">
        <f>F8/'Индекс потребительских цен'!AB7</f>
        <v>231511.16767281605</v>
      </c>
      <c r="AH8" s="241">
        <f>G8/'Индекс потребительских цен'!AC7</f>
        <v>209813.48972774891</v>
      </c>
      <c r="AI8" s="241">
        <f>H8/'Индекс потребительских цен'!AD7</f>
        <v>238806.03633156072</v>
      </c>
      <c r="AJ8" s="241">
        <f>I8/'Индекс потребительских цен'!AE7</f>
        <v>257592.8556562493</v>
      </c>
      <c r="AK8" s="241">
        <f>J8/'Индекс потребительских цен'!AF7</f>
        <v>274167.34770402272</v>
      </c>
      <c r="AL8" s="241">
        <f>K8/'Индекс потребительских цен'!AG7</f>
        <v>290601.68578327866</v>
      </c>
      <c r="AM8" s="241">
        <f>L8/'Индекс потребительских цен'!AH7</f>
        <v>282126.81597288494</v>
      </c>
      <c r="AN8" s="241">
        <f>M8/'Индекс потребительских цен'!AI7</f>
        <v>304765.61639965052</v>
      </c>
      <c r="AO8" s="241">
        <f>N8/'Индекс потребительских цен'!AJ7</f>
        <v>275757.55048549012</v>
      </c>
      <c r="AP8" s="217">
        <f t="shared" si="0"/>
        <v>118417.82029790888</v>
      </c>
      <c r="AQ8" s="217">
        <f t="shared" si="1"/>
        <v>250116.32705047095</v>
      </c>
      <c r="AR8" s="217">
        <f t="shared" si="2"/>
        <v>246503.14089389925</v>
      </c>
    </row>
    <row r="9" spans="1:44">
      <c r="A9" s="16" t="s">
        <v>8</v>
      </c>
      <c r="B9" s="142">
        <f>O9/'Численность населения'!B8*1000000</f>
        <v>146536.99984320518</v>
      </c>
      <c r="C9" s="143">
        <f>P9/'Численность населения'!C8*1000000</f>
        <v>175626.6583142342</v>
      </c>
      <c r="D9" s="143">
        <f>Q9/'Численность населения'!D8*1000000</f>
        <v>198142.75805880054</v>
      </c>
      <c r="E9" s="143">
        <f>R9/'Численность населения'!E8*1000000</f>
        <v>211383.7666711777</v>
      </c>
      <c r="F9" s="143">
        <f>S9/'Численность населения'!F8*1000000</f>
        <v>223884.5937298307</v>
      </c>
      <c r="G9" s="143">
        <f>T9/'Численность населения'!G8*1000000</f>
        <v>245941.00349200511</v>
      </c>
      <c r="H9" s="143">
        <f>U9/'Численность населения'!H8*1000000</f>
        <v>261963.7613803547</v>
      </c>
      <c r="I9" s="143">
        <f>V9/'Численность населения'!I8*1000000</f>
        <v>276404.74494378542</v>
      </c>
      <c r="J9" s="143">
        <f>W9/'Численность населения'!J8*1000000</f>
        <v>299569.10553868837</v>
      </c>
      <c r="K9" s="143">
        <f>X9/'Численность населения'!K8*1000000</f>
        <v>320814.38633770117</v>
      </c>
      <c r="L9" s="143">
        <f>Y9/'Численность населения'!L8*1000000</f>
        <v>323526.91301198443</v>
      </c>
      <c r="M9" s="143">
        <f>Z9/'Численность населения'!M8*1000000</f>
        <v>386695.46380958025</v>
      </c>
      <c r="N9" s="143">
        <f>AA9/'Численность населения'!N8*1000000</f>
        <v>436769.99793024396</v>
      </c>
      <c r="O9" s="194">
        <v>98130.7</v>
      </c>
      <c r="P9" s="5">
        <v>116629.8</v>
      </c>
      <c r="Q9" s="5">
        <v>130840.4</v>
      </c>
      <c r="R9" s="5">
        <v>139015.9</v>
      </c>
      <c r="S9" s="5">
        <v>146731.5</v>
      </c>
      <c r="T9" s="5">
        <v>160579.79999999999</v>
      </c>
      <c r="U9" s="5">
        <v>170225.1</v>
      </c>
      <c r="V9" s="5">
        <v>178485.6</v>
      </c>
      <c r="W9" s="5">
        <v>191812.9</v>
      </c>
      <c r="X9" s="5">
        <v>203821.4</v>
      </c>
      <c r="Y9" s="5">
        <v>204114.1</v>
      </c>
      <c r="Z9" s="5">
        <v>241529.60000000001</v>
      </c>
      <c r="AA9" s="204">
        <v>251119.59999999998</v>
      </c>
      <c r="AB9" s="219"/>
      <c r="AC9" s="241">
        <f>B9/'Индекс потребительских цен'!X8</f>
        <v>146536.99984320518</v>
      </c>
      <c r="AD9" s="241">
        <f>C9/'Индекс потребительских цен'!Y8</f>
        <v>166202.95099293481</v>
      </c>
      <c r="AE9" s="241">
        <f>D9/'Индекс потребительских цен'!Z8</f>
        <v>174509.90280486859</v>
      </c>
      <c r="AF9" s="241">
        <f>E9/'Индекс потребительских цен'!AA8</f>
        <v>173295.75695317585</v>
      </c>
      <c r="AG9" s="241">
        <f>F9/'Индекс потребительских цен'!AB8</f>
        <v>165429.59242435914</v>
      </c>
      <c r="AH9" s="241">
        <f>G9/'Индекс потребительских цен'!AC8</f>
        <v>160977.23299809886</v>
      </c>
      <c r="AI9" s="241">
        <f>H9/'Индекс потребительских цен'!AD8</f>
        <v>161637.16473985394</v>
      </c>
      <c r="AJ9" s="241">
        <f>I9/'Индекс потребительских цен'!AE8</f>
        <v>167023.36314965429</v>
      </c>
      <c r="AK9" s="241">
        <f>J9/'Индекс потребительских цен'!AF8</f>
        <v>173126.35212302225</v>
      </c>
      <c r="AL9" s="241">
        <f>K9/'Индекс потребительских цен'!AG8</f>
        <v>178720.24335155913</v>
      </c>
      <c r="AM9" s="241">
        <f>L9/'Индекс потребительских цен'!AH8</f>
        <v>171290.00748009552</v>
      </c>
      <c r="AN9" s="241">
        <f>M9/'Индекс потребительских цен'!AI8</f>
        <v>188712.63676956497</v>
      </c>
      <c r="AO9" s="241">
        <f>N9/'Индекс потребительских цен'!AJ8</f>
        <v>185864.744782758</v>
      </c>
      <c r="AP9" s="217">
        <f t="shared" si="0"/>
        <v>42175.636926359788</v>
      </c>
      <c r="AQ9" s="217">
        <f t="shared" si="1"/>
        <v>170255.91910870391</v>
      </c>
      <c r="AR9" s="217">
        <f t="shared" si="2"/>
        <v>171290.00748009552</v>
      </c>
    </row>
    <row r="10" spans="1:44">
      <c r="A10" s="15" t="s">
        <v>9</v>
      </c>
      <c r="B10" s="142">
        <f>O10/'Численность населения'!B9*1000000</f>
        <v>171322.078103615</v>
      </c>
      <c r="C10" s="143">
        <f>P10/'Численность населения'!C9*1000000</f>
        <v>203676.02493758927</v>
      </c>
      <c r="D10" s="143">
        <f>Q10/'Численность населения'!D9*1000000</f>
        <v>221537.34519087622</v>
      </c>
      <c r="E10" s="143">
        <f>R10/'Численность населения'!E9*1000000</f>
        <v>242646.02725967282</v>
      </c>
      <c r="F10" s="143">
        <f>S10/'Численность населения'!F9*1000000</f>
        <v>266769.30671906285</v>
      </c>
      <c r="G10" s="143">
        <f>T10/'Численность населения'!G9*1000000</f>
        <v>301242.51585325086</v>
      </c>
      <c r="H10" s="143">
        <f>U10/'Численность населения'!H9*1000000</f>
        <v>337963.59375668771</v>
      </c>
      <c r="I10" s="143">
        <f>V10/'Численность населения'!I9*1000000</f>
        <v>361694.62899831554</v>
      </c>
      <c r="J10" s="143">
        <f>W10/'Численность населения'!J9*1000000</f>
        <v>405890.26215441991</v>
      </c>
      <c r="K10" s="143">
        <f>X10/'Численность населения'!K9*1000000</f>
        <v>448533.3651734381</v>
      </c>
      <c r="L10" s="143">
        <f>Y10/'Численность населения'!L9*1000000</f>
        <v>475347.83067090332</v>
      </c>
      <c r="M10" s="143">
        <f>Z10/'Численность населения'!M9*1000000</f>
        <v>627320.56555930257</v>
      </c>
      <c r="N10" s="143">
        <f>AA10/'Численность населения'!N9*1000000</f>
        <v>693546.20667279512</v>
      </c>
      <c r="O10" s="194">
        <v>193648.6</v>
      </c>
      <c r="P10" s="5">
        <v>228851.4</v>
      </c>
      <c r="Q10" s="5">
        <v>248213.1</v>
      </c>
      <c r="R10" s="5">
        <v>271542.5</v>
      </c>
      <c r="S10" s="5">
        <v>298287.3</v>
      </c>
      <c r="T10" s="5">
        <v>336999.4</v>
      </c>
      <c r="U10" s="5">
        <v>379011.3</v>
      </c>
      <c r="V10" s="5">
        <v>404759.8</v>
      </c>
      <c r="W10" s="5">
        <v>451000.5</v>
      </c>
      <c r="X10" s="5">
        <v>495864.4</v>
      </c>
      <c r="Y10" s="5">
        <v>523000.5</v>
      </c>
      <c r="Z10" s="5">
        <v>683802</v>
      </c>
      <c r="AA10" s="204">
        <v>743893.5</v>
      </c>
      <c r="AB10" s="219"/>
      <c r="AC10" s="241">
        <f>B10/'Индекс потребительских цен'!X9</f>
        <v>171322.078103615</v>
      </c>
      <c r="AD10" s="241">
        <f>C10/'Индекс потребительских цен'!Y9</f>
        <v>193002.96118410811</v>
      </c>
      <c r="AE10" s="241">
        <f>D10/'Индекс потребительских цен'!Z9</f>
        <v>198438.70844723345</v>
      </c>
      <c r="AF10" s="241">
        <f>E10/'Индекс потребительских цен'!AA9</f>
        <v>205276.2461747099</v>
      </c>
      <c r="AG10" s="241">
        <f>F10/'Индекс потребительских цен'!AB9</f>
        <v>203429.1622896094</v>
      </c>
      <c r="AH10" s="241">
        <f>G10/'Индекс потребительских цен'!AC9</f>
        <v>201665.57300182103</v>
      </c>
      <c r="AI10" s="241">
        <f>H10/'Индекс потребительских цен'!AD9</f>
        <v>213825.10987804719</v>
      </c>
      <c r="AJ10" s="241">
        <f>I10/'Индекс потребительских цен'!AE9</f>
        <v>224110.68748685942</v>
      </c>
      <c r="AK10" s="241">
        <f>J10/'Индекс потребительских цен'!AF9</f>
        <v>237865.19958244584</v>
      </c>
      <c r="AL10" s="241">
        <f>K10/'Индекс потребительских цен'!AG9</f>
        <v>254630.89886350554</v>
      </c>
      <c r="AM10" s="241">
        <f>L10/'Индекс потребительских цен'!AH9</f>
        <v>255132.25082561473</v>
      </c>
      <c r="AN10" s="241">
        <f>M10/'Индекс потребительских цен'!AI9</f>
        <v>306648.63047681493</v>
      </c>
      <c r="AO10" s="241">
        <f>N10/'Индекс потребительских цен'!AJ9</f>
        <v>299303.64395299746</v>
      </c>
      <c r="AP10" s="217">
        <f t="shared" si="0"/>
        <v>135326.55237319993</v>
      </c>
      <c r="AQ10" s="217">
        <f t="shared" si="1"/>
        <v>228050.08848210631</v>
      </c>
      <c r="AR10" s="217">
        <f t="shared" si="2"/>
        <v>213825.10987804719</v>
      </c>
    </row>
    <row r="11" spans="1:44">
      <c r="A11" s="15" t="s">
        <v>10</v>
      </c>
      <c r="B11" s="142">
        <f>O11/'Численность населения'!B10*1000000</f>
        <v>211610.59786009658</v>
      </c>
      <c r="C11" s="143">
        <f>P11/'Численность населения'!C10*1000000</f>
        <v>246213.8068437968</v>
      </c>
      <c r="D11" s="143">
        <f>Q11/'Численность населения'!D10*1000000</f>
        <v>251960.82726628438</v>
      </c>
      <c r="E11" s="143">
        <f>R11/'Численность населения'!E10*1000000</f>
        <v>271896.23883877631</v>
      </c>
      <c r="F11" s="143">
        <f>S11/'Численность населения'!F10*1000000</f>
        <v>343840.01256400655</v>
      </c>
      <c r="G11" s="143">
        <f>T11/'Численность населения'!G10*1000000</f>
        <v>388074.71872868907</v>
      </c>
      <c r="H11" s="143">
        <f>U11/'Численность населения'!H10*1000000</f>
        <v>433560.06147953949</v>
      </c>
      <c r="I11" s="143">
        <f>V11/'Численность населения'!I10*1000000</f>
        <v>452880.00201177411</v>
      </c>
      <c r="J11" s="143">
        <f>W11/'Численность населения'!J10*1000000</f>
        <v>526882.32596820896</v>
      </c>
      <c r="K11" s="143">
        <f>X11/'Численность населения'!K10*1000000</f>
        <v>499274.24207521568</v>
      </c>
      <c r="L11" s="143">
        <f>Y11/'Численность населения'!L10*1000000</f>
        <v>545319.2059849248</v>
      </c>
      <c r="M11" s="143">
        <f>Z11/'Численность населения'!M10*1000000</f>
        <v>752926.03681209276</v>
      </c>
      <c r="N11" s="143">
        <f>AA11/'Численность населения'!N10*1000000</f>
        <v>843592.48614646494</v>
      </c>
      <c r="O11" s="194">
        <v>248544.9</v>
      </c>
      <c r="P11" s="5">
        <v>287816.8</v>
      </c>
      <c r="Q11" s="5">
        <v>293301.3</v>
      </c>
      <c r="R11" s="5">
        <v>315685.40000000002</v>
      </c>
      <c r="S11" s="5">
        <v>398464.5</v>
      </c>
      <c r="T11" s="5">
        <v>448994.3</v>
      </c>
      <c r="U11" s="5">
        <v>501263.5</v>
      </c>
      <c r="V11" s="5">
        <v>522266.2</v>
      </c>
      <c r="W11" s="5">
        <v>604396.19999999995</v>
      </c>
      <c r="X11" s="5">
        <v>570022.9</v>
      </c>
      <c r="Y11" s="5">
        <v>618273.1</v>
      </c>
      <c r="Z11" s="5">
        <v>843981.9</v>
      </c>
      <c r="AA11" s="204">
        <v>955117.1</v>
      </c>
      <c r="AB11" s="219"/>
      <c r="AC11" s="241">
        <f>B11/'Индекс потребительских цен'!X10</f>
        <v>211610.59786009658</v>
      </c>
      <c r="AD11" s="241">
        <f>C11/'Индекс потребительских цен'!Y10</f>
        <v>235093.86693764612</v>
      </c>
      <c r="AE11" s="241">
        <f>D11/'Индекс потребительских цен'!Z10</f>
        <v>225686.05097668673</v>
      </c>
      <c r="AF11" s="241">
        <f>E11/'Индекс потребительских цен'!AA10</f>
        <v>229216.5402328182</v>
      </c>
      <c r="AG11" s="241">
        <f>F11/'Индекс потребительских цен'!AB10</f>
        <v>259041.34152456778</v>
      </c>
      <c r="AH11" s="241">
        <f>G11/'Индекс потребительских цен'!AC10</f>
        <v>260832.16653671727</v>
      </c>
      <c r="AI11" s="241">
        <f>H11/'Индекс потребительских цен'!AD10</f>
        <v>278482.13227201538</v>
      </c>
      <c r="AJ11" s="241">
        <f>I11/'Индекс потребительских цен'!AE10</f>
        <v>284407.13720824808</v>
      </c>
      <c r="AK11" s="241">
        <f>J11/'Индекс потребительских цен'!AF10</f>
        <v>314375.63029408781</v>
      </c>
      <c r="AL11" s="241">
        <f>K11/'Индекс потребительских цен'!AG10</f>
        <v>289563.25372147048</v>
      </c>
      <c r="AM11" s="241">
        <f>L11/'Индекс потребительских цен'!AH10</f>
        <v>297972.37143106532</v>
      </c>
      <c r="AN11" s="241">
        <f>M11/'Индекс потребительских цен'!AI10</f>
        <v>377096.73199030437</v>
      </c>
      <c r="AO11" s="241">
        <f>N11/'Индекс потребительских цен'!AJ10</f>
        <v>374031.7525552616</v>
      </c>
      <c r="AP11" s="217">
        <f t="shared" si="0"/>
        <v>165486.13413020779</v>
      </c>
      <c r="AQ11" s="217">
        <f t="shared" si="1"/>
        <v>279800.73642622965</v>
      </c>
      <c r="AR11" s="217">
        <f t="shared" si="2"/>
        <v>278482.13227201538</v>
      </c>
    </row>
    <row r="12" spans="1:44">
      <c r="A12" s="16" t="s">
        <v>11</v>
      </c>
      <c r="B12" s="142">
        <f>O12/'Численность населения'!B11*1000000</f>
        <v>259421.45252279093</v>
      </c>
      <c r="C12" s="143">
        <f>P12/'Численность населения'!C11*1000000</f>
        <v>314893.38402769004</v>
      </c>
      <c r="D12" s="143">
        <f>Q12/'Численность населения'!D11*1000000</f>
        <v>336650.62406744092</v>
      </c>
      <c r="E12" s="143">
        <f>R12/'Численность населения'!E11*1000000</f>
        <v>359047.33309904084</v>
      </c>
      <c r="F12" s="143">
        <f>S12/'Численность населения'!F11*1000000</f>
        <v>381892.88900670869</v>
      </c>
      <c r="G12" s="143">
        <f>T12/'Численность населения'!G11*1000000</f>
        <v>437249.08956973313</v>
      </c>
      <c r="H12" s="143">
        <f>U12/'Численность населения'!H11*1000000</f>
        <v>570678.72753138014</v>
      </c>
      <c r="I12" s="143">
        <f>V12/'Численность населения'!I11*1000000</f>
        <v>574837.9665266372</v>
      </c>
      <c r="J12" s="143">
        <f>W12/'Численность населения'!J11*1000000</f>
        <v>615059.94293066452</v>
      </c>
      <c r="K12" s="143">
        <f>X12/'Численность населения'!K11*1000000</f>
        <v>679655.08017718175</v>
      </c>
      <c r="L12" s="143">
        <f>Y12/'Численность населения'!L11*1000000</f>
        <v>702116.94484485791</v>
      </c>
      <c r="M12" s="143">
        <f>Z12/'Численность населения'!M11*1000000</f>
        <v>882875.54686272412</v>
      </c>
      <c r="N12" s="143">
        <f>AA12/'Численность населения'!N11*1000000</f>
        <v>865542.41416711302</v>
      </c>
      <c r="O12" s="194">
        <v>1832867.3</v>
      </c>
      <c r="P12" s="5">
        <v>2176795.2999999998</v>
      </c>
      <c r="Q12" s="5">
        <v>2357081.9</v>
      </c>
      <c r="R12" s="5">
        <v>2545951.5</v>
      </c>
      <c r="S12" s="5">
        <v>2742886.1</v>
      </c>
      <c r="T12" s="5">
        <v>3180924.6</v>
      </c>
      <c r="U12" s="5">
        <v>4206506</v>
      </c>
      <c r="V12" s="5">
        <v>4290261.2</v>
      </c>
      <c r="W12" s="5">
        <v>4644635</v>
      </c>
      <c r="X12" s="5">
        <v>5196136.4000000004</v>
      </c>
      <c r="Y12" s="5">
        <v>5406076.5</v>
      </c>
      <c r="Z12" s="5">
        <v>6832298.4000000004</v>
      </c>
      <c r="AA12" s="204">
        <v>7415098.4000000004</v>
      </c>
      <c r="AB12" s="219"/>
      <c r="AC12" s="241">
        <f>B12/'Индекс потребительских цен'!X11</f>
        <v>259421.45252279093</v>
      </c>
      <c r="AD12" s="241">
        <f>C12/'Индекс потребительских цен'!Y11</f>
        <v>297518.31446304801</v>
      </c>
      <c r="AE12" s="241">
        <f>D12/'Индекс потребительских цен'!Z11</f>
        <v>301235.95192338683</v>
      </c>
      <c r="AF12" s="241">
        <f>E12/'Индекс потребительских цен'!AA11</f>
        <v>299223.79801661469</v>
      </c>
      <c r="AG12" s="241">
        <f>F12/'Индекс потребительских цен'!AB11</f>
        <v>283656.7617401004</v>
      </c>
      <c r="AH12" s="241">
        <f>G12/'Индекс потребительских цен'!AC11</f>
        <v>285239.26146351476</v>
      </c>
      <c r="AI12" s="241">
        <f>H12/'Индекс потребительских цен'!AD11</f>
        <v>350449.0541404676</v>
      </c>
      <c r="AJ12" s="241">
        <f>I12/'Индекс потребительских цен'!AE11</f>
        <v>342057.37225832808</v>
      </c>
      <c r="AK12" s="241">
        <f>J12/'Индекс потребительских цен'!AF11</f>
        <v>347570.2394451485</v>
      </c>
      <c r="AL12" s="241">
        <f>K12/'Индекс потребительских цен'!AG11</f>
        <v>374303.61309629737</v>
      </c>
      <c r="AM12" s="241">
        <f>L12/'Индекс потребительских цен'!AH11</f>
        <v>369316.08626782167</v>
      </c>
      <c r="AN12" s="241">
        <f>M12/'Индекс потребительских цен'!AI11</f>
        <v>423101.10551645106</v>
      </c>
      <c r="AO12" s="241">
        <f>N12/'Индекс потребительских цен'!AJ11</f>
        <v>363504.10606636136</v>
      </c>
      <c r="AP12" s="217">
        <f t="shared" si="0"/>
        <v>163679.65299366013</v>
      </c>
      <c r="AQ12" s="217">
        <f t="shared" si="1"/>
        <v>330507.47053233313</v>
      </c>
      <c r="AR12" s="217">
        <f t="shared" si="2"/>
        <v>342057.37225832808</v>
      </c>
    </row>
    <row r="13" spans="1:44">
      <c r="A13" s="16" t="s">
        <v>12</v>
      </c>
      <c r="B13" s="142">
        <f>O13/'Численность населения'!B12*1000000</f>
        <v>134533.82959532182</v>
      </c>
      <c r="C13" s="143">
        <f>P13/'Численность населения'!C12*1000000</f>
        <v>167464.90145346723</v>
      </c>
      <c r="D13" s="143">
        <f>Q13/'Численность населения'!D12*1000000</f>
        <v>187659.92809738067</v>
      </c>
      <c r="E13" s="143">
        <f>R13/'Численность населения'!E12*1000000</f>
        <v>213218.49341831176</v>
      </c>
      <c r="F13" s="143">
        <f>S13/'Численность населения'!F12*1000000</f>
        <v>232961.91786389859</v>
      </c>
      <c r="G13" s="143">
        <f>T13/'Численность населения'!G12*1000000</f>
        <v>273107.83960129844</v>
      </c>
      <c r="H13" s="143">
        <f>U13/'Численность населения'!H12*1000000</f>
        <v>301852.31648504891</v>
      </c>
      <c r="I13" s="143">
        <f>V13/'Численность населения'!I12*1000000</f>
        <v>307734.83384840307</v>
      </c>
      <c r="J13" s="143">
        <f>W13/'Численность населения'!J12*1000000</f>
        <v>332418.78722980642</v>
      </c>
      <c r="K13" s="143">
        <f>X13/'Численность населения'!K12*1000000</f>
        <v>362066.19840512273</v>
      </c>
      <c r="L13" s="143">
        <f>Y13/'Численность населения'!L12*1000000</f>
        <v>387995.05137218814</v>
      </c>
      <c r="M13" s="143">
        <f>Z13/'Численность населения'!M12*1000000</f>
        <v>468019.11066196451</v>
      </c>
      <c r="N13" s="143">
        <f>AA13/'Численность населения'!N12*1000000</f>
        <v>528746.97404378362</v>
      </c>
      <c r="O13" s="194">
        <v>106196.7</v>
      </c>
      <c r="P13" s="5">
        <v>131198.20000000001</v>
      </c>
      <c r="Q13" s="5">
        <v>146103.20000000001</v>
      </c>
      <c r="R13" s="5">
        <v>164797</v>
      </c>
      <c r="S13" s="5">
        <v>178822.5</v>
      </c>
      <c r="T13" s="5">
        <v>208237.9</v>
      </c>
      <c r="U13" s="5">
        <v>228583.1</v>
      </c>
      <c r="V13" s="5">
        <v>231118.4</v>
      </c>
      <c r="W13" s="5">
        <v>247105.5</v>
      </c>
      <c r="X13" s="5">
        <v>266655.59999999998</v>
      </c>
      <c r="Y13" s="5">
        <v>282883.7</v>
      </c>
      <c r="Z13" s="5">
        <v>336687.8</v>
      </c>
      <c r="AA13" s="204">
        <v>372845.39999999997</v>
      </c>
      <c r="AB13" s="219"/>
      <c r="AC13" s="241">
        <f>B13/'Индекс потребительских цен'!X12</f>
        <v>134533.82959532182</v>
      </c>
      <c r="AD13" s="241">
        <f>C13/'Индекс потребительских цен'!Y12</f>
        <v>158344.2714196929</v>
      </c>
      <c r="AE13" s="241">
        <f>D13/'Индекс потребительских цен'!Z12</f>
        <v>166079.57472973134</v>
      </c>
      <c r="AF13" s="241">
        <f>E13/'Индекс потребительских цен'!AA12</f>
        <v>175664.66054907293</v>
      </c>
      <c r="AG13" s="241">
        <f>F13/'Индекс потребительских цен'!AB12</f>
        <v>170317.4258274509</v>
      </c>
      <c r="AH13" s="241">
        <f>G13/'Индекс потребительских цен'!AC12</f>
        <v>176994.88636757838</v>
      </c>
      <c r="AI13" s="241">
        <f>H13/'Индекс потребительских цен'!AD12</f>
        <v>184081.60185609284</v>
      </c>
      <c r="AJ13" s="241">
        <f>I13/'Индекс потребительских цен'!AE12</f>
        <v>183917.08737354889</v>
      </c>
      <c r="AK13" s="241">
        <f>J13/'Индекс потребительских цен'!AF12</f>
        <v>191046.64014921791</v>
      </c>
      <c r="AL13" s="241">
        <f>K13/'Индекс потребительских цен'!AG12</f>
        <v>201301.63829931602</v>
      </c>
      <c r="AM13" s="241">
        <f>L13/'Индекс потребительских цен'!AH12</f>
        <v>205015.74531642126</v>
      </c>
      <c r="AN13" s="241">
        <f>M13/'Индекс потребительских цен'!AI12</f>
        <v>226714.59940438985</v>
      </c>
      <c r="AO13" s="241">
        <f>N13/'Индекс потребительских цен'!AJ12</f>
        <v>226926.52911158212</v>
      </c>
      <c r="AP13" s="217">
        <f t="shared" si="0"/>
        <v>92392.699516260298</v>
      </c>
      <c r="AQ13" s="217">
        <f t="shared" si="1"/>
        <v>184687.57615380135</v>
      </c>
      <c r="AR13" s="217">
        <f t="shared" si="2"/>
        <v>183917.08737354889</v>
      </c>
    </row>
    <row r="14" spans="1:44">
      <c r="A14" s="16" t="s">
        <v>13</v>
      </c>
      <c r="B14" s="142">
        <f>O14/'Численность населения'!B13*1000000</f>
        <v>154844.8248736625</v>
      </c>
      <c r="C14" s="143">
        <f>P14/'Численность населения'!C13*1000000</f>
        <v>186187.15694602518</v>
      </c>
      <c r="D14" s="143">
        <f>Q14/'Численность населения'!D13*1000000</f>
        <v>221430.12889057124</v>
      </c>
      <c r="E14" s="143">
        <f>R14/'Численность населения'!E13*1000000</f>
        <v>244399.24147689735</v>
      </c>
      <c r="F14" s="143">
        <f>S14/'Численность населения'!F13*1000000</f>
        <v>259732.05428852842</v>
      </c>
      <c r="G14" s="143">
        <f>T14/'Численность населения'!G13*1000000</f>
        <v>285257.83234210621</v>
      </c>
      <c r="H14" s="143">
        <f>U14/'Численность населения'!H13*1000000</f>
        <v>324534.28286074084</v>
      </c>
      <c r="I14" s="143">
        <f>V14/'Численность населения'!I13*1000000</f>
        <v>351636.36557729827</v>
      </c>
      <c r="J14" s="143">
        <f>W14/'Численность населения'!J13*1000000</f>
        <v>372321.82715232088</v>
      </c>
      <c r="K14" s="143">
        <f>X14/'Численность населения'!K13*1000000</f>
        <v>392641.33255120146</v>
      </c>
      <c r="L14" s="143">
        <f>Y14/'Численность населения'!L13*1000000</f>
        <v>417936.44522414892</v>
      </c>
      <c r="M14" s="143">
        <f>Z14/'Численность населения'!M13*1000000</f>
        <v>487276.4162479791</v>
      </c>
      <c r="N14" s="143">
        <f>AA14/'Численность населения'!N13*1000000</f>
        <v>553397.40049810382</v>
      </c>
      <c r="O14" s="194">
        <v>179127.9</v>
      </c>
      <c r="P14" s="5">
        <v>214142.6</v>
      </c>
      <c r="Q14" s="5">
        <v>253881.60000000001</v>
      </c>
      <c r="R14" s="5">
        <v>279286.5</v>
      </c>
      <c r="S14" s="5">
        <v>295611.7</v>
      </c>
      <c r="T14" s="5">
        <v>323131.8</v>
      </c>
      <c r="U14" s="5">
        <v>366211.3</v>
      </c>
      <c r="V14" s="5">
        <v>395276.9</v>
      </c>
      <c r="W14" s="5">
        <v>416183.2</v>
      </c>
      <c r="X14" s="5">
        <v>436417.7</v>
      </c>
      <c r="Y14" s="5">
        <v>461214.6</v>
      </c>
      <c r="Z14" s="5">
        <v>531962.1</v>
      </c>
      <c r="AA14" s="204">
        <v>605277.30000000005</v>
      </c>
      <c r="AB14" s="219"/>
      <c r="AC14" s="241">
        <f>B14/'Индекс потребительских цен'!X13</f>
        <v>154844.8248736625</v>
      </c>
      <c r="AD14" s="241">
        <f>C14/'Индекс потребительских цен'!Y13</f>
        <v>175947.03926103306</v>
      </c>
      <c r="AE14" s="241">
        <f>D14/'Индекс потребительских цен'!Z13</f>
        <v>195489.23865215888</v>
      </c>
      <c r="AF14" s="241">
        <f>E14/'Индекс потребительских цен'!AA13</f>
        <v>199655.30057089281</v>
      </c>
      <c r="AG14" s="241">
        <f>F14/'Индекс потребительских цен'!AB13</f>
        <v>186993.05912231421</v>
      </c>
      <c r="AH14" s="241">
        <f>G14/'Индекс потребительских цен'!AC13</f>
        <v>182876.4394263922</v>
      </c>
      <c r="AI14" s="241">
        <f>H14/'Индекс потребительских цен'!AD13</f>
        <v>197134.9700016572</v>
      </c>
      <c r="AJ14" s="241">
        <f>I14/'Индекс потребительских цен'!AE13</f>
        <v>206814.33759826934</v>
      </c>
      <c r="AK14" s="241">
        <f>J14/'Индекс потребительских цен'!AF13</f>
        <v>206585.33685670426</v>
      </c>
      <c r="AL14" s="241">
        <f>K14/'Индекс потребительских цен'!AG13</f>
        <v>211740.45557705133</v>
      </c>
      <c r="AM14" s="241">
        <f>L14/'Индекс потребительских цен'!AH13</f>
        <v>212603.90549798732</v>
      </c>
      <c r="AN14" s="241">
        <f>M14/'Индекс потребительских цен'!AI13</f>
        <v>226993.67063675591</v>
      </c>
      <c r="AO14" s="241">
        <f>N14/'Индекс потребительских цен'!AJ13</f>
        <v>229907.76944042183</v>
      </c>
      <c r="AP14" s="217">
        <f t="shared" si="0"/>
        <v>75062.944566759339</v>
      </c>
      <c r="AQ14" s="217">
        <f t="shared" si="1"/>
        <v>199045.10365502315</v>
      </c>
      <c r="AR14" s="217">
        <f t="shared" si="2"/>
        <v>199655.30057089281</v>
      </c>
    </row>
    <row r="15" spans="1:44">
      <c r="A15" s="16" t="s">
        <v>14</v>
      </c>
      <c r="B15" s="142">
        <f>O15/'Численность населения'!B14*1000000</f>
        <v>156567.42432830745</v>
      </c>
      <c r="C15" s="143">
        <f>P15/'Численность населения'!C14*1000000</f>
        <v>184184.84544431258</v>
      </c>
      <c r="D15" s="143">
        <f>Q15/'Численность населения'!D14*1000000</f>
        <v>206391.67139650349</v>
      </c>
      <c r="E15" s="143">
        <f>R15/'Численность населения'!E14*1000000</f>
        <v>232503.92932465023</v>
      </c>
      <c r="F15" s="143">
        <f>S15/'Численность населения'!F14*1000000</f>
        <v>242884.87628098927</v>
      </c>
      <c r="G15" s="143">
        <f>T15/'Численность населения'!G14*1000000</f>
        <v>266927.45214253775</v>
      </c>
      <c r="H15" s="143">
        <f>U15/'Численность населения'!H14*1000000</f>
        <v>296810.38586066756</v>
      </c>
      <c r="I15" s="143">
        <f>V15/'Численность населения'!I14*1000000</f>
        <v>329680.12337152427</v>
      </c>
      <c r="J15" s="143">
        <f>W15/'Численность населения'!J14*1000000</f>
        <v>354239.86315041617</v>
      </c>
      <c r="K15" s="143">
        <f>X15/'Численность населения'!K14*1000000</f>
        <v>372073.61832467699</v>
      </c>
      <c r="L15" s="143">
        <f>Y15/'Численность населения'!L14*1000000</f>
        <v>393367.83019955666</v>
      </c>
      <c r="M15" s="143">
        <f>Z15/'Численность населения'!M14*1000000</f>
        <v>460597.42804680765</v>
      </c>
      <c r="N15" s="143">
        <f>AA15/'Численность населения'!N14*1000000</f>
        <v>477932.20223416702</v>
      </c>
      <c r="O15" s="194">
        <v>154681.1</v>
      </c>
      <c r="P15" s="5">
        <v>180811.5</v>
      </c>
      <c r="Q15" s="5">
        <v>201817</v>
      </c>
      <c r="R15" s="5">
        <v>225887.1</v>
      </c>
      <c r="S15" s="5">
        <v>234710.1</v>
      </c>
      <c r="T15" s="5">
        <v>256706.8</v>
      </c>
      <c r="U15" s="5">
        <v>283725.5</v>
      </c>
      <c r="V15" s="5">
        <v>313615.8</v>
      </c>
      <c r="W15" s="5">
        <v>335059.90000000002</v>
      </c>
      <c r="X15" s="5">
        <v>349237.6</v>
      </c>
      <c r="Y15" s="5">
        <v>365048.1</v>
      </c>
      <c r="Z15" s="5">
        <v>421672.8</v>
      </c>
      <c r="AA15" s="204">
        <v>420566</v>
      </c>
      <c r="AB15" s="219"/>
      <c r="AC15" s="241">
        <f>B15/'Индекс потребительских цен'!X14</f>
        <v>156567.42432830745</v>
      </c>
      <c r="AD15" s="241">
        <f>C15/'Индекс потребительских цен'!Y14</f>
        <v>173057.26340722782</v>
      </c>
      <c r="AE15" s="241">
        <f>D15/'Индекс потребительских цен'!Z14</f>
        <v>182103.91340646861</v>
      </c>
      <c r="AF15" s="241">
        <f>E15/'Индекс потребительских цен'!AA14</f>
        <v>193221.56276482262</v>
      </c>
      <c r="AG15" s="241">
        <f>F15/'Индекс потребительских цен'!AB14</f>
        <v>176827.5179827617</v>
      </c>
      <c r="AH15" s="241">
        <f>G15/'Индекс потребительских цен'!AC14</f>
        <v>173742.72561074208</v>
      </c>
      <c r="AI15" s="241">
        <f>H15/'Индекс потребительских цен'!AD14</f>
        <v>184538.62608676706</v>
      </c>
      <c r="AJ15" s="241">
        <f>I15/'Индекс потребительских цен'!AE14</f>
        <v>200268.71278664531</v>
      </c>
      <c r="AK15" s="241">
        <f>J15/'Индекс потребительских цен'!AF14</f>
        <v>205136.19025085913</v>
      </c>
      <c r="AL15" s="241">
        <f>K15/'Индекс потребительских цен'!AG14</f>
        <v>210866.6184508017</v>
      </c>
      <c r="AM15" s="241">
        <f>L15/'Индекс потребительских цен'!AH14</f>
        <v>211492.99274236267</v>
      </c>
      <c r="AN15" s="241">
        <f>M15/'Индекс потребительских цен'!AI14</f>
        <v>229019.49257237805</v>
      </c>
      <c r="AO15" s="241">
        <f>N15/'Индекс потребительских цен'!AJ14</f>
        <v>215428.09866658269</v>
      </c>
      <c r="AP15" s="217">
        <f t="shared" si="0"/>
        <v>72452.0682440706</v>
      </c>
      <c r="AQ15" s="217">
        <f t="shared" si="1"/>
        <v>193251.62608128673</v>
      </c>
      <c r="AR15" s="217">
        <f t="shared" si="2"/>
        <v>193221.56276482262</v>
      </c>
    </row>
    <row r="16" spans="1:44">
      <c r="A16" s="15" t="s">
        <v>15</v>
      </c>
      <c r="B16" s="142">
        <f>O16/'Численность населения'!B15*1000000</f>
        <v>131456.73373375658</v>
      </c>
      <c r="C16" s="143">
        <f>P16/'Численность населения'!C15*1000000</f>
        <v>159542.94268967945</v>
      </c>
      <c r="D16" s="143">
        <f>Q16/'Численность населения'!D15*1000000</f>
        <v>188418.72330646333</v>
      </c>
      <c r="E16" s="143">
        <f>R16/'Численность населения'!E15*1000000</f>
        <v>220392.48709132636</v>
      </c>
      <c r="F16" s="143">
        <f>S16/'Численность населения'!F15*1000000</f>
        <v>268051.67044048058</v>
      </c>
      <c r="G16" s="143">
        <f>T16/'Численность населения'!G15*1000000</f>
        <v>300289.95851785096</v>
      </c>
      <c r="H16" s="143">
        <f>U16/'Численность населения'!H15*1000000</f>
        <v>306725.36690037703</v>
      </c>
      <c r="I16" s="143">
        <f>V16/'Численность населения'!I15*1000000</f>
        <v>309152.61167725397</v>
      </c>
      <c r="J16" s="143">
        <f>W16/'Численность населения'!J15*1000000</f>
        <v>343693.1024758016</v>
      </c>
      <c r="K16" s="143">
        <f>X16/'Численность населения'!K15*1000000</f>
        <v>349773.12660119031</v>
      </c>
      <c r="L16" s="143">
        <f>Y16/'Численность населения'!L15*1000000</f>
        <v>376039.09316958894</v>
      </c>
      <c r="M16" s="143">
        <f>Z16/'Численность населения'!M15*1000000</f>
        <v>434613.3090884792</v>
      </c>
      <c r="N16" s="143">
        <f>AA16/'Численность населения'!N15*1000000</f>
        <v>493749.93574652268</v>
      </c>
      <c r="O16" s="194">
        <v>143902.39999999999</v>
      </c>
      <c r="P16" s="5">
        <v>173283.1</v>
      </c>
      <c r="Q16" s="5">
        <v>203331.5</v>
      </c>
      <c r="R16" s="5">
        <v>236335.9</v>
      </c>
      <c r="S16" s="5">
        <v>285656.5</v>
      </c>
      <c r="T16" s="5">
        <v>317213.7</v>
      </c>
      <c r="U16" s="5">
        <v>320623.40000000002</v>
      </c>
      <c r="V16" s="5">
        <v>320572.40000000002</v>
      </c>
      <c r="W16" s="5">
        <v>352202.6</v>
      </c>
      <c r="X16" s="5">
        <v>353745.5</v>
      </c>
      <c r="Y16" s="5">
        <v>376258.7</v>
      </c>
      <c r="Z16" s="5">
        <v>429268</v>
      </c>
      <c r="AA16" s="204">
        <v>480275.50000000006</v>
      </c>
      <c r="AB16" s="219"/>
      <c r="AC16" s="241">
        <f>B16/'Индекс потребительских цен'!X15</f>
        <v>131456.73373375658</v>
      </c>
      <c r="AD16" s="241">
        <f>C16/'Индекс потребительских цен'!Y15</f>
        <v>151196.87517975687</v>
      </c>
      <c r="AE16" s="241">
        <f>D16/'Индекс потребительских цен'!Z15</f>
        <v>166849.27642291941</v>
      </c>
      <c r="AF16" s="241">
        <f>E16/'Индекс потребительских цен'!AA15</f>
        <v>182122.81388854669</v>
      </c>
      <c r="AG16" s="241">
        <f>F16/'Индекс потребительских цен'!AB15</f>
        <v>197491.3521451744</v>
      </c>
      <c r="AH16" s="241">
        <f>G16/'Индекс потребительских цен'!AC15</f>
        <v>196329.24493037985</v>
      </c>
      <c r="AI16" s="241">
        <f>H16/'Индекс потребительских цен'!AD15</f>
        <v>190569.9019859957</v>
      </c>
      <c r="AJ16" s="241">
        <f>I16/'Индекс потребительских цен'!AE15</f>
        <v>188330.18971876163</v>
      </c>
      <c r="AK16" s="241">
        <f>J16/'Индекс потребительских цен'!AF15</f>
        <v>199401.55536506587</v>
      </c>
      <c r="AL16" s="241">
        <f>K16/'Индекс потребительских цен'!AG15</f>
        <v>195067.79094330201</v>
      </c>
      <c r="AM16" s="241">
        <f>L16/'Индекс потребительских цен'!AH15</f>
        <v>198444.61516090753</v>
      </c>
      <c r="AN16" s="241">
        <f>M16/'Индекс потребительских цен'!AI15</f>
        <v>208694.81111601897</v>
      </c>
      <c r="AO16" s="241">
        <f>N16/'Индекс потребительских цен'!AJ15</f>
        <v>209982.58330770914</v>
      </c>
      <c r="AP16" s="217">
        <f t="shared" si="0"/>
        <v>78525.849573952553</v>
      </c>
      <c r="AQ16" s="217">
        <f t="shared" si="1"/>
        <v>185841.36491525345</v>
      </c>
      <c r="AR16" s="217">
        <f t="shared" si="2"/>
        <v>195067.79094330201</v>
      </c>
    </row>
    <row r="17" spans="1:44">
      <c r="A17" s="16" t="s">
        <v>16</v>
      </c>
      <c r="B17" s="142">
        <f>O17/'Численность населения'!B16*1000000</f>
        <v>161304.97964582933</v>
      </c>
      <c r="C17" s="143">
        <f>P17/'Численность населения'!C16*1000000</f>
        <v>189484.32670228943</v>
      </c>
      <c r="D17" s="143">
        <f>Q17/'Численность населения'!D16*1000000</f>
        <v>200327.24772630463</v>
      </c>
      <c r="E17" s="143">
        <f>R17/'Численность населения'!E16*1000000</f>
        <v>224621.57476939505</v>
      </c>
      <c r="F17" s="143">
        <f>S17/'Численность населения'!F16*1000000</f>
        <v>239829.41461641013</v>
      </c>
      <c r="G17" s="143">
        <f>T17/'Численность населения'!G16*1000000</f>
        <v>251633.13120702462</v>
      </c>
      <c r="H17" s="143">
        <f>U17/'Численность населения'!H16*1000000</f>
        <v>305541.02144036116</v>
      </c>
      <c r="I17" s="143">
        <f>V17/'Численность населения'!I16*1000000</f>
        <v>326017.021922972</v>
      </c>
      <c r="J17" s="143">
        <f>W17/'Численность населения'!J16*1000000</f>
        <v>368955.57014115481</v>
      </c>
      <c r="K17" s="143">
        <f>X17/'Численность населения'!K16*1000000</f>
        <v>386059.12852656149</v>
      </c>
      <c r="L17" s="143">
        <f>Y17/'Численность населения'!L16*1000000</f>
        <v>388347.55654234358</v>
      </c>
      <c r="M17" s="143">
        <f>Z17/'Численность населения'!M16*1000000</f>
        <v>448417.92935310764</v>
      </c>
      <c r="N17" s="143">
        <f>AA17/'Численность населения'!N16*1000000</f>
        <v>543814.14577744657</v>
      </c>
      <c r="O17" s="194">
        <v>219004.9</v>
      </c>
      <c r="P17" s="5">
        <v>255073</v>
      </c>
      <c r="Q17" s="5">
        <v>268063.90000000002</v>
      </c>
      <c r="R17" s="5">
        <v>298669.2</v>
      </c>
      <c r="S17" s="5">
        <v>316613.2</v>
      </c>
      <c r="T17" s="5">
        <v>329616</v>
      </c>
      <c r="U17" s="5">
        <v>397438.9</v>
      </c>
      <c r="V17" s="5">
        <v>420671.5</v>
      </c>
      <c r="W17" s="5">
        <v>471065.5</v>
      </c>
      <c r="X17" s="5">
        <v>488367.5</v>
      </c>
      <c r="Y17" s="5">
        <v>486599.1</v>
      </c>
      <c r="Z17" s="5">
        <v>555097.9</v>
      </c>
      <c r="AA17" s="204">
        <v>662697.89999999991</v>
      </c>
      <c r="AB17" s="219"/>
      <c r="AC17" s="241">
        <f>B17/'Индекс потребительских цен'!X16</f>
        <v>161304.97964582933</v>
      </c>
      <c r="AD17" s="241">
        <f>C17/'Индекс потребительских цен'!Y16</f>
        <v>179998.41047049439</v>
      </c>
      <c r="AE17" s="241">
        <f>D17/'Индекс потребительских цен'!Z16</f>
        <v>178365.84116267087</v>
      </c>
      <c r="AF17" s="241">
        <f>E17/'Индекс потребительских цен'!AA16</f>
        <v>186564.21462918055</v>
      </c>
      <c r="AG17" s="241">
        <f>F17/'Индекс потребительских цен'!AB16</f>
        <v>175301.7765314288</v>
      </c>
      <c r="AH17" s="241">
        <f>G17/'Индекс потребительских цен'!AC16</f>
        <v>164091.02299062954</v>
      </c>
      <c r="AI17" s="241">
        <f>H17/'Индекс потребительских цен'!AD16</f>
        <v>190173.31764560196</v>
      </c>
      <c r="AJ17" s="241">
        <f>I17/'Индекс потребительских цен'!AE16</f>
        <v>198939.10556144908</v>
      </c>
      <c r="AK17" s="241">
        <f>J17/'Индекс потребительских цен'!AF16</f>
        <v>215569.39020564826</v>
      </c>
      <c r="AL17" s="241">
        <f>K17/'Индекс потребительских цен'!AG16</f>
        <v>220836.57063672645</v>
      </c>
      <c r="AM17" s="241">
        <f>L17/'Индекс потребительских цен'!AH16</f>
        <v>211225.26878282867</v>
      </c>
      <c r="AN17" s="241">
        <f>M17/'Индекс потребительских цен'!AI16</f>
        <v>223513.57557822866</v>
      </c>
      <c r="AO17" s="241">
        <f>N17/'Индекс потребительских цен'!AJ16</f>
        <v>241417.65857256495</v>
      </c>
      <c r="AP17" s="217">
        <f t="shared" si="0"/>
        <v>80112.678926735622</v>
      </c>
      <c r="AQ17" s="217">
        <f t="shared" si="1"/>
        <v>195946.24095486783</v>
      </c>
      <c r="AR17" s="217">
        <f t="shared" si="2"/>
        <v>190173.31764560196</v>
      </c>
    </row>
    <row r="18" spans="1:44">
      <c r="A18" s="16" t="s">
        <v>17</v>
      </c>
      <c r="B18" s="142">
        <f>O18/'Численность населения'!B17*1000000</f>
        <v>152571.69860262526</v>
      </c>
      <c r="C18" s="143">
        <f>P18/'Численность населения'!C17*1000000</f>
        <v>180866.24472192102</v>
      </c>
      <c r="D18" s="143">
        <f>Q18/'Численность населения'!D17*1000000</f>
        <v>202302.45240463052</v>
      </c>
      <c r="E18" s="143">
        <f>R18/'Численность населения'!E17*1000000</f>
        <v>227925.70365024498</v>
      </c>
      <c r="F18" s="143">
        <f>S18/'Численность населения'!F17*1000000</f>
        <v>270914.89937945333</v>
      </c>
      <c r="G18" s="143">
        <f>T18/'Численность населения'!G17*1000000</f>
        <v>316248.52318663208</v>
      </c>
      <c r="H18" s="143">
        <f>U18/'Численность населения'!H17*1000000</f>
        <v>367487.77388168446</v>
      </c>
      <c r="I18" s="143">
        <f>V18/'Численность населения'!I17*1000000</f>
        <v>397427.98381424352</v>
      </c>
      <c r="J18" s="143">
        <f>W18/'Численность населения'!J17*1000000</f>
        <v>448896.78234636318</v>
      </c>
      <c r="K18" s="143">
        <f>X18/'Численность населения'!K17*1000000</f>
        <v>459650.57400072803</v>
      </c>
      <c r="L18" s="143">
        <f>Y18/'Численность населения'!L17*1000000</f>
        <v>489228.95594945463</v>
      </c>
      <c r="M18" s="143">
        <f>Z18/'Численность населения'!M17*1000000</f>
        <v>602298.09909893025</v>
      </c>
      <c r="N18" s="143">
        <f>AA18/'Численность населения'!N17*1000000</f>
        <v>624692.42753915163</v>
      </c>
      <c r="O18" s="194">
        <v>237629.2</v>
      </c>
      <c r="P18" s="5">
        <v>279879.3</v>
      </c>
      <c r="Q18" s="5">
        <v>311240.3</v>
      </c>
      <c r="R18" s="5">
        <v>348034.8</v>
      </c>
      <c r="S18" s="5">
        <v>411122.3</v>
      </c>
      <c r="T18" s="5">
        <v>477537.8</v>
      </c>
      <c r="U18" s="5">
        <v>552308.4</v>
      </c>
      <c r="V18" s="5">
        <v>594407.6</v>
      </c>
      <c r="W18" s="5">
        <v>666763</v>
      </c>
      <c r="X18" s="5">
        <v>676822.6</v>
      </c>
      <c r="Y18" s="5">
        <v>713110.4</v>
      </c>
      <c r="Z18" s="5">
        <v>867817</v>
      </c>
      <c r="AA18" s="204">
        <v>930217</v>
      </c>
      <c r="AB18" s="219"/>
      <c r="AC18" s="241">
        <f>B18/'Индекс потребительских цен'!X17</f>
        <v>152571.69860262526</v>
      </c>
      <c r="AD18" s="241">
        <f>C18/'Индекс потребительских цен'!Y17</f>
        <v>171193.79528814106</v>
      </c>
      <c r="AE18" s="241">
        <f>D18/'Индекс потребительских цен'!Z17</f>
        <v>178423.05949823646</v>
      </c>
      <c r="AF18" s="241">
        <f>E18/'Индекс потребительских цен'!AA17</f>
        <v>187450.38360971658</v>
      </c>
      <c r="AG18" s="241">
        <f>F18/'Индекс потребительских цен'!AB17</f>
        <v>198278.46076360426</v>
      </c>
      <c r="AH18" s="241">
        <f>G18/'Индекс потребительских цен'!AC17</f>
        <v>205011.02294228872</v>
      </c>
      <c r="AI18" s="241">
        <f>H18/'Индекс потребительских цен'!AD17</f>
        <v>225551.35386410638</v>
      </c>
      <c r="AJ18" s="241">
        <f>I18/'Индекс потребительских цен'!AE17</f>
        <v>237769.39737210484</v>
      </c>
      <c r="AK18" s="241">
        <f>J18/'Индекс потребительских цен'!AF17</f>
        <v>256481.38273931207</v>
      </c>
      <c r="AL18" s="241">
        <f>K18/'Индекс потребительских цен'!AG17</f>
        <v>257223.9592200302</v>
      </c>
      <c r="AM18" s="241">
        <f>L18/'Индекс потребительских цен'!AH17</f>
        <v>258036.047930653</v>
      </c>
      <c r="AN18" s="241">
        <f>M18/'Индекс потребительских цен'!AI17</f>
        <v>292247.07717360888</v>
      </c>
      <c r="AO18" s="241">
        <f>N18/'Индекс потребительских цен'!AJ17</f>
        <v>276386.66269605665</v>
      </c>
      <c r="AP18" s="217">
        <f t="shared" si="0"/>
        <v>139675.37857098362</v>
      </c>
      <c r="AQ18" s="217">
        <f t="shared" si="1"/>
        <v>222817.25397696032</v>
      </c>
      <c r="AR18" s="217">
        <f t="shared" si="2"/>
        <v>225551.35386410638</v>
      </c>
    </row>
    <row r="19" spans="1:44">
      <c r="A19" s="16" t="s">
        <v>18</v>
      </c>
      <c r="B19" s="142">
        <f>O19/'Численность населения'!B18*1000000</f>
        <v>187875.4761682635</v>
      </c>
      <c r="C19" s="143">
        <f>P19/'Численность населения'!C18*1000000</f>
        <v>225777.68371494344</v>
      </c>
      <c r="D19" s="143">
        <f>Q19/'Численность населения'!D18*1000000</f>
        <v>257426.62726501175</v>
      </c>
      <c r="E19" s="143">
        <f>R19/'Численность населения'!E18*1000000</f>
        <v>285331.7438836724</v>
      </c>
      <c r="F19" s="143">
        <f>S19/'Численность населения'!F18*1000000</f>
        <v>307827.10032342607</v>
      </c>
      <c r="G19" s="143">
        <f>T19/'Численность населения'!G18*1000000</f>
        <v>348375.69027757354</v>
      </c>
      <c r="H19" s="143">
        <f>U19/'Численность населения'!H18*1000000</f>
        <v>392410.03866834892</v>
      </c>
      <c r="I19" s="143">
        <f>V19/'Численность населения'!I18*1000000</f>
        <v>421499.35736195103</v>
      </c>
      <c r="J19" s="143">
        <f>W19/'Численность населения'!J18*1000000</f>
        <v>462207.44023670891</v>
      </c>
      <c r="K19" s="143">
        <f>X19/'Численность населения'!K18*1000000</f>
        <v>484799.2958222875</v>
      </c>
      <c r="L19" s="143">
        <f>Y19/'Численность населения'!L18*1000000</f>
        <v>490416.11919766362</v>
      </c>
      <c r="M19" s="143">
        <f>Z19/'Численность населения'!M18*1000000</f>
        <v>559179.78164343408</v>
      </c>
      <c r="N19" s="143">
        <f>AA19/'Численность населения'!N18*1000000</f>
        <v>573986.4563656497</v>
      </c>
      <c r="O19" s="194">
        <v>239644</v>
      </c>
      <c r="P19" s="5">
        <v>286967.5</v>
      </c>
      <c r="Q19" s="5">
        <v>327279.59999999998</v>
      </c>
      <c r="R19" s="5">
        <v>362861.8</v>
      </c>
      <c r="S19" s="5">
        <v>391462.8</v>
      </c>
      <c r="T19" s="5">
        <v>443054.1</v>
      </c>
      <c r="U19" s="5">
        <v>498880.3</v>
      </c>
      <c r="V19" s="5">
        <v>534549.69999999995</v>
      </c>
      <c r="W19" s="5">
        <v>583605.30000000005</v>
      </c>
      <c r="X19" s="5">
        <v>609150.80000000005</v>
      </c>
      <c r="Y19" s="5">
        <v>611748.5</v>
      </c>
      <c r="Z19" s="5">
        <v>690253.2</v>
      </c>
      <c r="AA19" s="205">
        <v>688853.2</v>
      </c>
      <c r="AC19" s="241">
        <f>B19/'Индекс потребительских цен'!X18</f>
        <v>187875.4761682635</v>
      </c>
      <c r="AD19" s="241">
        <f>C19/'Индекс потребительских цен'!Y18</f>
        <v>212997.81482541832</v>
      </c>
      <c r="AE19" s="241">
        <f>D19/'Индекс потребительских цен'!Z18</f>
        <v>225262.32143639468</v>
      </c>
      <c r="AF19" s="241">
        <f>E19/'Индекс потребительских цен'!AA18</f>
        <v>233259.35961245029</v>
      </c>
      <c r="AG19" s="241">
        <f>F19/'Индекс потребительских цен'!AB18</f>
        <v>221756.57865356831</v>
      </c>
      <c r="AH19" s="241">
        <f>G19/'Индекс потребительских цен'!AC18</f>
        <v>220417.6277186457</v>
      </c>
      <c r="AI19" s="241">
        <f>H19/'Индекс потребительских цен'!AD18</f>
        <v>234800.64447233302</v>
      </c>
      <c r="AJ19" s="241">
        <f>I19/'Индекс потребительских цен'!AE18</f>
        <v>245623.67922182259</v>
      </c>
      <c r="AK19" s="241">
        <f>J19/'Индекс потребительских цен'!AF18</f>
        <v>256397.73892117449</v>
      </c>
      <c r="AL19" s="241">
        <f>K19/'Индекс потребительских цен'!AG18</f>
        <v>259084.77086759461</v>
      </c>
      <c r="AM19" s="241">
        <f>L19/'Индекс потребительских цен'!AH18</f>
        <v>248399.67233559905</v>
      </c>
      <c r="AN19" s="241">
        <f>M19/'Индекс потребительских цен'!AI18</f>
        <v>259106.22570579316</v>
      </c>
      <c r="AO19" s="241">
        <f>N19/'Индекс потребительских цен'!AJ18</f>
        <v>238364.55501277224</v>
      </c>
      <c r="AP19" s="217">
        <f t="shared" si="0"/>
        <v>71230.749537529657</v>
      </c>
      <c r="AQ19" s="217">
        <f t="shared" si="1"/>
        <v>234103.57422706386</v>
      </c>
      <c r="AR19" s="217">
        <f t="shared" si="2"/>
        <v>234800.64447233302</v>
      </c>
    </row>
    <row r="20" spans="1:44" ht="14.25" customHeight="1">
      <c r="A20" s="16" t="s">
        <v>19</v>
      </c>
      <c r="B20" s="142">
        <f>O20/'Численность населения'!B19*1000000</f>
        <v>730774.16294417426</v>
      </c>
      <c r="C20" s="143">
        <f>P20/'Численность населения'!C19*1000000</f>
        <v>841926.86755855358</v>
      </c>
      <c r="D20" s="143">
        <f>Q20/'Численность населения'!D19*1000000</f>
        <v>895017.95259829378</v>
      </c>
      <c r="E20" s="143">
        <f>R20/'Численность населения'!E19*1000000</f>
        <v>980986.57967153983</v>
      </c>
      <c r="F20" s="143">
        <f>S20/'Численность населения'!F19*1000000</f>
        <v>1051559.5750356745</v>
      </c>
      <c r="G20" s="143">
        <f>T20/'Численность населения'!G19*1000000</f>
        <v>1102496.4242500793</v>
      </c>
      <c r="H20" s="143">
        <f>U20/'Численность населения'!H19*1000000</f>
        <v>1223881.0819079438</v>
      </c>
      <c r="I20" s="143">
        <f>V20/'Численность населения'!I19*1000000</f>
        <v>1329055.4733265368</v>
      </c>
      <c r="J20" s="143">
        <f>W20/'Численность населения'!J19*1000000</f>
        <v>1494937.9712699906</v>
      </c>
      <c r="K20" s="143">
        <f>X20/'Численность населения'!K19*1000000</f>
        <v>1565396.2830874415</v>
      </c>
      <c r="L20" s="143">
        <f>Y20/'Численность населения'!L19*1000000</f>
        <v>1599543.1831755491</v>
      </c>
      <c r="M20" s="143">
        <f>Z20/'Численность населения'!M19*1000000</f>
        <v>1935204.5169817805</v>
      </c>
      <c r="N20" s="143">
        <f>AA20/'Численность населения'!N19*1000000</f>
        <v>2096852.3890875797</v>
      </c>
      <c r="O20" s="194">
        <v>8375863.7999999998</v>
      </c>
      <c r="P20" s="5">
        <v>9948772.8000000007</v>
      </c>
      <c r="Q20" s="5">
        <v>10666870.5</v>
      </c>
      <c r="R20" s="5">
        <v>11814897.4</v>
      </c>
      <c r="S20" s="5">
        <v>12779525.699999999</v>
      </c>
      <c r="T20" s="5">
        <v>13520862.9</v>
      </c>
      <c r="U20" s="5">
        <v>15121534.199999999</v>
      </c>
      <c r="V20" s="5">
        <v>16538189.5</v>
      </c>
      <c r="W20" s="5">
        <v>18777726</v>
      </c>
      <c r="X20" s="5">
        <v>19797064.300000001</v>
      </c>
      <c r="Y20" s="5">
        <v>20260717.699999999</v>
      </c>
      <c r="Z20" s="5">
        <v>24471160.399999999</v>
      </c>
      <c r="AA20" s="204">
        <v>27384160.399999999</v>
      </c>
      <c r="AB20" s="219"/>
      <c r="AC20" s="241">
        <f>B20/'Индекс потребительских цен'!X19</f>
        <v>730774.16294417426</v>
      </c>
      <c r="AD20" s="241">
        <f>C20/'Индекс потребительских цен'!Y19</f>
        <v>791359.02580933692</v>
      </c>
      <c r="AE20" s="241">
        <f>D20/'Индекс потребительских цен'!Z19</f>
        <v>784246.6227213121</v>
      </c>
      <c r="AF20" s="241">
        <f>E20/'Индекс потребительских цен'!AA19</f>
        <v>809316.82245464867</v>
      </c>
      <c r="AG20" s="241">
        <f>F20/'Индекс потребительских цен'!AB19</f>
        <v>777017.24303006986</v>
      </c>
      <c r="AH20" s="241">
        <f>G20/'Индекс потребительских цен'!AC19</f>
        <v>713608.48243807198</v>
      </c>
      <c r="AI20" s="241">
        <f>H20/'Индекс потребительских цен'!AD19</f>
        <v>746139.82082864048</v>
      </c>
      <c r="AJ20" s="241">
        <f>I20/'Индекс потребительских цен'!AE19</f>
        <v>780446.39796308335</v>
      </c>
      <c r="AK20" s="241">
        <f>J20/'Индекс потребительских цен'!AF19</f>
        <v>842067.84082705516</v>
      </c>
      <c r="AL20" s="241">
        <f>K20/'Индекс потребительских цен'!AG19</f>
        <v>853174.22358722577</v>
      </c>
      <c r="AM20" s="241">
        <f>L20/'Индекс потребительских цен'!AH19</f>
        <v>840031.80711280985</v>
      </c>
      <c r="AN20" s="241">
        <f>M20/'Индекс потребительских цен'!AI19</f>
        <v>949291.06079603592</v>
      </c>
      <c r="AO20" s="241">
        <f>N20/'Индекс потребительских цен'!AJ19</f>
        <v>920846.42815210449</v>
      </c>
      <c r="AP20" s="217">
        <f t="shared" si="0"/>
        <v>235682.57835796394</v>
      </c>
      <c r="AQ20" s="217">
        <f t="shared" si="1"/>
        <v>810639.99528188992</v>
      </c>
      <c r="AR20" s="217">
        <f t="shared" si="2"/>
        <v>791359.02580933692</v>
      </c>
    </row>
    <row r="21" spans="1:44">
      <c r="A21" s="16" t="s">
        <v>21</v>
      </c>
      <c r="B21" s="142">
        <f>O21/'Численность населения'!B20*1000000</f>
        <v>186651.12677147062</v>
      </c>
      <c r="C21" s="143">
        <f>P21/'Численность населения'!C20*1000000</f>
        <v>241688.42512438976</v>
      </c>
      <c r="D21" s="143">
        <f>Q21/'Численность населения'!D20*1000000</f>
        <v>251981.413332456</v>
      </c>
      <c r="E21" s="143">
        <f>R21/'Численность населения'!E20*1000000</f>
        <v>281022.1090950279</v>
      </c>
      <c r="F21" s="143">
        <f>S21/'Численность населения'!F20*1000000</f>
        <v>301818.08710147953</v>
      </c>
      <c r="G21" s="143">
        <f>T21/'Численность населения'!G20*1000000</f>
        <v>335944.48070671287</v>
      </c>
      <c r="H21" s="143">
        <f>U21/'Численность населения'!H20*1000000</f>
        <v>394827.5039062624</v>
      </c>
      <c r="I21" s="143">
        <f>V21/'Численность населения'!I20*1000000</f>
        <v>433434.48845439136</v>
      </c>
      <c r="J21" s="143">
        <f>W21/'Численность населения'!J20*1000000</f>
        <v>485236.40549503517</v>
      </c>
      <c r="K21" s="143">
        <f>X21/'Численность населения'!K20*1000000</f>
        <v>517888.70871134097</v>
      </c>
      <c r="L21" s="143">
        <f>Y21/'Численность населения'!L20*1000000</f>
        <v>527831.17439491395</v>
      </c>
      <c r="M21" s="143">
        <f>Z21/'Численность населения'!M20*1000000</f>
        <v>737781.83672156138</v>
      </c>
      <c r="N21" s="143">
        <f>AA21/'Численность населения'!N20*1000000</f>
        <v>805738.01569800661</v>
      </c>
      <c r="O21" s="194">
        <v>120511.3</v>
      </c>
      <c r="P21" s="5">
        <v>154953.70000000001</v>
      </c>
      <c r="Q21" s="5">
        <v>160841.5</v>
      </c>
      <c r="R21" s="5">
        <v>178636.2</v>
      </c>
      <c r="S21" s="5">
        <v>191192.1</v>
      </c>
      <c r="T21" s="5">
        <v>212049.5</v>
      </c>
      <c r="U21" s="5">
        <v>248140.4</v>
      </c>
      <c r="V21" s="5">
        <v>270802.5</v>
      </c>
      <c r="W21" s="5">
        <v>300977.09999999998</v>
      </c>
      <c r="X21" s="5">
        <v>319050</v>
      </c>
      <c r="Y21" s="5">
        <v>322803.59999999998</v>
      </c>
      <c r="Z21" s="5">
        <v>447146.7</v>
      </c>
      <c r="AA21" s="204">
        <v>427146.69999999995</v>
      </c>
      <c r="AB21" s="219"/>
      <c r="AC21" s="241">
        <f>B21/'Индекс потребительских цен'!X20</f>
        <v>186651.12677147062</v>
      </c>
      <c r="AD21" s="241">
        <f>C21/'Индекс потребительских цен'!Y20</f>
        <v>229567.27310447357</v>
      </c>
      <c r="AE21" s="241">
        <f>D21/'Индекс потребительских цен'!Z20</f>
        <v>225562.19735954606</v>
      </c>
      <c r="AF21" s="241">
        <f>E21/'Индекс потребительских цен'!AA20</f>
        <v>236315.73084008903</v>
      </c>
      <c r="AG21" s="241">
        <f>F21/'Индекс потребительских цен'!AB20</f>
        <v>228857.87417423472</v>
      </c>
      <c r="AH21" s="241">
        <f>G21/'Индекс потребительских цен'!AC20</f>
        <v>226935.14424292222</v>
      </c>
      <c r="AI21" s="241">
        <f>H21/'Индекс потребительских цен'!AD20</f>
        <v>255617.63562790744</v>
      </c>
      <c r="AJ21" s="241">
        <f>I21/'Индекс потребительских цен'!AE20</f>
        <v>272995.83071209321</v>
      </c>
      <c r="AK21" s="241">
        <f>J21/'Индекс потребительских цен'!AF20</f>
        <v>293022.93742757983</v>
      </c>
      <c r="AL21" s="241">
        <f>K21/'Индекс потребительских цен'!AG20</f>
        <v>304281.86521834816</v>
      </c>
      <c r="AM21" s="241">
        <f>L21/'Индекс потребительских цен'!AH20</f>
        <v>292403.81948191719</v>
      </c>
      <c r="AN21" s="241">
        <f>M21/'Индекс потребительских цен'!AI20</f>
        <v>373729.57092304126</v>
      </c>
      <c r="AO21" s="241">
        <f>N21/'Индекс потребительских цен'!AJ20</f>
        <v>365205.210054453</v>
      </c>
      <c r="AP21" s="217">
        <f t="shared" si="0"/>
        <v>187078.44415157064</v>
      </c>
      <c r="AQ21" s="217">
        <f t="shared" si="1"/>
        <v>268549.70891831355</v>
      </c>
      <c r="AR21" s="217">
        <f t="shared" si="2"/>
        <v>255617.63562790744</v>
      </c>
    </row>
    <row r="22" spans="1:44">
      <c r="A22" s="16" t="s">
        <v>22</v>
      </c>
      <c r="B22" s="142">
        <f>O22/'Численность населения'!B21*1000000</f>
        <v>390740.89410829346</v>
      </c>
      <c r="C22" s="143">
        <f>P22/'Численность населения'!C21*1000000</f>
        <v>487363.47518126917</v>
      </c>
      <c r="D22" s="143">
        <f>Q22/'Численность населения'!D21*1000000</f>
        <v>541155.98421665607</v>
      </c>
      <c r="E22" s="143">
        <f>R22/'Численность населения'!E21*1000000</f>
        <v>550386.89012457395</v>
      </c>
      <c r="F22" s="143">
        <f>S22/'Численность населения'!F21*1000000</f>
        <v>557641.96263931936</v>
      </c>
      <c r="G22" s="143">
        <f>T22/'Численность населения'!G21*1000000</f>
        <v>613974.92758186767</v>
      </c>
      <c r="H22" s="143">
        <f>U22/'Численность населения'!H21*1000000</f>
        <v>677819.51804632111</v>
      </c>
      <c r="I22" s="143">
        <f>V22/'Численность населения'!I21*1000000</f>
        <v>719600.17121667892</v>
      </c>
      <c r="J22" s="143">
        <f>W22/'Численность населения'!J21*1000000</f>
        <v>833271.13899417501</v>
      </c>
      <c r="K22" s="143">
        <f>X22/'Численность населения'!K21*1000000</f>
        <v>870098.85467187979</v>
      </c>
      <c r="L22" s="143">
        <f>Y22/'Численность населения'!L21*1000000</f>
        <v>750604.19984064251</v>
      </c>
      <c r="M22" s="143">
        <f>Z22/'Численность населения'!M21*1000000</f>
        <v>1059960.4468834295</v>
      </c>
      <c r="N22" s="143">
        <f>AA22/'Численность населения'!N21*1000000</f>
        <v>1236603.8789810487</v>
      </c>
      <c r="O22" s="194">
        <v>353853</v>
      </c>
      <c r="P22" s="5">
        <v>435959.3</v>
      </c>
      <c r="Q22" s="5">
        <v>479051.3</v>
      </c>
      <c r="R22" s="5">
        <v>482329.9</v>
      </c>
      <c r="S22" s="5">
        <v>484166.5</v>
      </c>
      <c r="T22" s="5">
        <v>528403.4</v>
      </c>
      <c r="U22" s="5">
        <v>578649.1</v>
      </c>
      <c r="V22" s="5">
        <v>608574.5</v>
      </c>
      <c r="W22" s="5">
        <v>696242.2</v>
      </c>
      <c r="X22" s="5">
        <v>718138.7</v>
      </c>
      <c r="Y22" s="5">
        <v>613266.9</v>
      </c>
      <c r="Z22" s="5">
        <v>857013</v>
      </c>
      <c r="AA22" s="204">
        <v>903213</v>
      </c>
      <c r="AB22" s="219"/>
      <c r="AC22" s="241">
        <f>B22/'Индекс потребительских цен'!X21</f>
        <v>390740.89410829346</v>
      </c>
      <c r="AD22" s="241">
        <f>C22/'Индекс потребительских цен'!Y21</f>
        <v>458393.03534731868</v>
      </c>
      <c r="AE22" s="241">
        <f>D22/'Индекс потребительских цен'!Z21</f>
        <v>480403.91319273721</v>
      </c>
      <c r="AF22" s="241">
        <f>E22/'Индекс потребительских цен'!AA21</f>
        <v>458390.58559872146</v>
      </c>
      <c r="AG22" s="241">
        <f>F22/'Индекс потребительских цен'!AB21</f>
        <v>418672.12127807084</v>
      </c>
      <c r="AH22" s="241">
        <f>G22/'Индекс потребительских цен'!AC21</f>
        <v>407286.05703877186</v>
      </c>
      <c r="AI22" s="241">
        <f>H22/'Индекс потребительских цен'!AD21</f>
        <v>429084.80587691691</v>
      </c>
      <c r="AJ22" s="241">
        <f>I22/'Индекс потребительских цен'!AE21</f>
        <v>445074.25839695928</v>
      </c>
      <c r="AK22" s="241">
        <f>J22/'Индекс потребительских цен'!AF21</f>
        <v>490371.07250852778</v>
      </c>
      <c r="AL22" s="241">
        <f>K22/'Индекс потребительских цен'!AG21</f>
        <v>496936.90385725757</v>
      </c>
      <c r="AM22" s="241">
        <f>L22/'Индекс потребительских цен'!AH21</f>
        <v>402035.34302575566</v>
      </c>
      <c r="AN22" s="241">
        <f>M22/'Индекс потребительских цен'!AI21</f>
        <v>528367.97101815196</v>
      </c>
      <c r="AO22" s="241">
        <f>N22/'Индекс потребительских цен'!AJ21</f>
        <v>553389.89464367658</v>
      </c>
      <c r="AP22" s="217">
        <f t="shared" si="0"/>
        <v>162649.00053538312</v>
      </c>
      <c r="AQ22" s="217">
        <f t="shared" si="1"/>
        <v>458395.91199162765</v>
      </c>
      <c r="AR22" s="217">
        <f t="shared" si="2"/>
        <v>458390.58559872146</v>
      </c>
    </row>
    <row r="23" spans="1:44">
      <c r="A23" s="16" t="s">
        <v>23</v>
      </c>
      <c r="B23" s="142">
        <f>O23/'Численность населения'!B22*1000000</f>
        <v>302801.3638881534</v>
      </c>
      <c r="C23" s="143">
        <f>P23/'Численность населения'!C22*1000000</f>
        <v>360165.91112091712</v>
      </c>
      <c r="D23" s="143">
        <f>Q23/'Численность населения'!D22*1000000</f>
        <v>391146.14119879401</v>
      </c>
      <c r="E23" s="143">
        <f>R23/'Численность населения'!E22*1000000</f>
        <v>417776.43186526763</v>
      </c>
      <c r="F23" s="143">
        <f>S23/'Численность населения'!F22*1000000</f>
        <v>456985.78759365896</v>
      </c>
      <c r="G23" s="143">
        <f>T23/'Численность населения'!G22*1000000</f>
        <v>532533.78083161043</v>
      </c>
      <c r="H23" s="143">
        <f>U23/'Численность населения'!H22*1000000</f>
        <v>609484.03045010148</v>
      </c>
      <c r="I23" s="143">
        <f>V23/'Численность населения'!I22*1000000</f>
        <v>654268.95635860041</v>
      </c>
      <c r="J23" s="143">
        <f>W23/'Численность населения'!J22*1000000</f>
        <v>753081.83727189386</v>
      </c>
      <c r="K23" s="143">
        <f>X23/'Численность населения'!K22*1000000</f>
        <v>780455.43076678878</v>
      </c>
      <c r="L23" s="143">
        <f>Y23/'Численность населения'!L22*1000000</f>
        <v>690779.14424280764</v>
      </c>
      <c r="M23" s="143">
        <f>Z23/'Численность населения'!M22*1000000</f>
        <v>941762.41894480784</v>
      </c>
      <c r="N23" s="143">
        <f>AA23/'Численность населения'!N22*1000000</f>
        <v>1082691.1468365022</v>
      </c>
      <c r="O23" s="194">
        <v>372804.8</v>
      </c>
      <c r="P23" s="5">
        <v>439116.79999999999</v>
      </c>
      <c r="Q23" s="5">
        <v>472470.9</v>
      </c>
      <c r="R23" s="5">
        <v>500095.1</v>
      </c>
      <c r="S23" s="5">
        <v>542695.30000000005</v>
      </c>
      <c r="T23" s="5">
        <v>627698.1</v>
      </c>
      <c r="U23" s="5">
        <v>713043.9</v>
      </c>
      <c r="V23" s="5">
        <v>759206.5</v>
      </c>
      <c r="W23" s="5">
        <v>865723.3</v>
      </c>
      <c r="X23" s="5">
        <v>889974.4</v>
      </c>
      <c r="Y23" s="5">
        <v>781819</v>
      </c>
      <c r="Z23" s="5">
        <v>1055420.8999999999</v>
      </c>
      <c r="AA23" s="205">
        <v>1094448.0899999999</v>
      </c>
      <c r="AC23" s="241">
        <f>B23/'Индекс потребительских цен'!X22</f>
        <v>302801.3638881534</v>
      </c>
      <c r="AD23" s="241">
        <f>C23/'Индекс потребительских цен'!Y22</f>
        <v>341810.67772697838</v>
      </c>
      <c r="AE23" s="241">
        <f>D23/'Индекс потребительских цен'!Z22</f>
        <v>350497.64319152263</v>
      </c>
      <c r="AF23" s="241">
        <f>E23/'Индекс потребительских цен'!AA22</f>
        <v>350984.88075577235</v>
      </c>
      <c r="AG23" s="241">
        <f>F23/'Индекс потребительских цен'!AB22</f>
        <v>339877.55269804876</v>
      </c>
      <c r="AH23" s="241">
        <f>G23/'Индекс потребительских цен'!AC22</f>
        <v>350407.36304800201</v>
      </c>
      <c r="AI23" s="241">
        <f>H23/'Индекс потребительских цен'!AD22</f>
        <v>382891.58568066749</v>
      </c>
      <c r="AJ23" s="241">
        <f>I23/'Индекс потребительских цен'!AE22</f>
        <v>404673.11619344575</v>
      </c>
      <c r="AK23" s="241">
        <f>J23/'Индекс потребительских цен'!AF22</f>
        <v>448738.01158450148</v>
      </c>
      <c r="AL23" s="241">
        <f>K23/'Индекс потребительских цен'!AG22</f>
        <v>450410.73450743768</v>
      </c>
      <c r="AM23" s="241">
        <f>L23/'Индекс потребительских цен'!AH22</f>
        <v>381052.77327258023</v>
      </c>
      <c r="AN23" s="241">
        <f>M23/'Индекс потребительских цен'!AI22</f>
        <v>475429.71534605883</v>
      </c>
      <c r="AO23" s="241">
        <f>N23/'Индекс потребительских цен'!AJ22</f>
        <v>487969.58675991371</v>
      </c>
      <c r="AP23" s="217">
        <f t="shared" si="0"/>
        <v>185168.22287176031</v>
      </c>
      <c r="AQ23" s="217">
        <f t="shared" si="1"/>
        <v>389811.15420408332</v>
      </c>
      <c r="AR23" s="217">
        <f t="shared" si="2"/>
        <v>381052.77327258023</v>
      </c>
    </row>
    <row r="24" spans="1:44">
      <c r="A24" s="16" t="s">
        <v>24</v>
      </c>
      <c r="B24" s="142">
        <f>O24/'Численность населения'!B23*1000000</f>
        <v>217826.78454186957</v>
      </c>
      <c r="C24" s="143">
        <f>P24/'Численность населения'!C23*1000000</f>
        <v>269252.86781545973</v>
      </c>
      <c r="D24" s="143">
        <f>Q24/'Численность населения'!D23*1000000</f>
        <v>296726.16089749959</v>
      </c>
      <c r="E24" s="143">
        <f>R24/'Численность населения'!E23*1000000</f>
        <v>289782.83085715148</v>
      </c>
      <c r="F24" s="143">
        <f>S24/'Численность населения'!F23*1000000</f>
        <v>324790.25994178781</v>
      </c>
      <c r="G24" s="143">
        <f>T24/'Численность населения'!G23*1000000</f>
        <v>402652.0435163161</v>
      </c>
      <c r="H24" s="143">
        <f>U24/'Численность населения'!H23*1000000</f>
        <v>430041.58468779438</v>
      </c>
      <c r="I24" s="143">
        <f>V24/'Численность населения'!I23*1000000</f>
        <v>459777.47539978009</v>
      </c>
      <c r="J24" s="143">
        <f>W24/'Численность населения'!J23*1000000</f>
        <v>525206.59852704441</v>
      </c>
      <c r="K24" s="143">
        <f>X24/'Численность населения'!K23*1000000</f>
        <v>543570.92602821637</v>
      </c>
      <c r="L24" s="143">
        <f>Y24/'Численность населения'!L23*1000000</f>
        <v>540290.15076002979</v>
      </c>
      <c r="M24" s="143">
        <f>Z24/'Численность населения'!M23*1000000</f>
        <v>881815.48297302565</v>
      </c>
      <c r="N24" s="143">
        <f>AA24/'Численность населения'!N23*1000000</f>
        <v>614956.64708015067</v>
      </c>
      <c r="O24" s="194">
        <v>262432.7</v>
      </c>
      <c r="P24" s="5">
        <v>323067.90000000002</v>
      </c>
      <c r="Q24" s="5">
        <v>355291.3</v>
      </c>
      <c r="R24" s="5">
        <v>346227.6</v>
      </c>
      <c r="S24" s="5">
        <v>387211.7</v>
      </c>
      <c r="T24" s="5">
        <v>478893</v>
      </c>
      <c r="U24" s="5">
        <v>509931.7</v>
      </c>
      <c r="V24" s="5">
        <v>542663.4</v>
      </c>
      <c r="W24" s="5">
        <v>615647.69999999995</v>
      </c>
      <c r="X24" s="5">
        <v>632759.5</v>
      </c>
      <c r="Y24" s="5">
        <v>624437.1</v>
      </c>
      <c r="Z24" s="5">
        <v>1009917.7</v>
      </c>
      <c r="AA24" s="205">
        <v>697116.7</v>
      </c>
      <c r="AC24" s="241">
        <f>B24/'Индекс потребительских цен'!X23</f>
        <v>217826.78454186957</v>
      </c>
      <c r="AD24" s="241">
        <f>C24/'Индекс потребительских цен'!Y23</f>
        <v>254660.80376001107</v>
      </c>
      <c r="AE24" s="241">
        <f>D24/'Индекс потребительских цен'!Z23</f>
        <v>264734.6395893204</v>
      </c>
      <c r="AF24" s="241">
        <f>E24/'Индекс потребительских цен'!AA23</f>
        <v>241152.78840557433</v>
      </c>
      <c r="AG24" s="241">
        <f>F24/'Индекс потребительских цен'!AB23</f>
        <v>241304.73106444135</v>
      </c>
      <c r="AH24" s="241">
        <f>G24/'Индекс потребительских цен'!AC23</f>
        <v>267076.66857232549</v>
      </c>
      <c r="AI24" s="241">
        <f>H24/'Индекс потребительских цен'!AD23</f>
        <v>271790.36284624046</v>
      </c>
      <c r="AJ24" s="241">
        <f>I24/'Индекс потребительских цен'!AE23</f>
        <v>284328.50096442958</v>
      </c>
      <c r="AK24" s="241">
        <f>J24/'Индекс потребительских цен'!AF23</f>
        <v>312598.81712930085</v>
      </c>
      <c r="AL24" s="241">
        <f>K24/'Индекс потребительских цен'!AG23</f>
        <v>314319.55672640243</v>
      </c>
      <c r="AM24" s="241">
        <f>L24/'Индекс потребительских цен'!AH23</f>
        <v>296753.84728995216</v>
      </c>
      <c r="AN24" s="241">
        <f>M24/'Индекс потребительских цен'!AI23</f>
        <v>443085.08696648176</v>
      </c>
      <c r="AO24" s="241">
        <f>N24/'Индекс потребительских цен'!AJ23</f>
        <v>274468.60122850648</v>
      </c>
      <c r="AP24" s="217">
        <f t="shared" si="0"/>
        <v>225258.30242461219</v>
      </c>
      <c r="AQ24" s="217">
        <f t="shared" si="1"/>
        <v>283392.39916037355</v>
      </c>
      <c r="AR24" s="217">
        <f t="shared" si="2"/>
        <v>271790.36284624046</v>
      </c>
    </row>
    <row r="25" spans="1:44">
      <c r="A25" s="16" t="s">
        <v>25</v>
      </c>
      <c r="B25" s="142">
        <f>O25/'Численность населения'!B24*1000000</f>
        <v>208193.44690165247</v>
      </c>
      <c r="C25" s="143">
        <f>P25/'Численность населения'!C24*1000000</f>
        <v>255217.88395759865</v>
      </c>
      <c r="D25" s="143">
        <f>Q25/'Численность населения'!D24*1000000</f>
        <v>279097.25026925147</v>
      </c>
      <c r="E25" s="143">
        <f>R25/'Численность населения'!E24*1000000</f>
        <v>287695.40883736499</v>
      </c>
      <c r="F25" s="143">
        <f>S25/'Численность населения'!F24*1000000</f>
        <v>325131.05101673229</v>
      </c>
      <c r="G25" s="143">
        <f>T25/'Численность населения'!G24*1000000</f>
        <v>359640.00900594331</v>
      </c>
      <c r="H25" s="143">
        <f>U25/'Численность населения'!H24*1000000</f>
        <v>425021.55194375094</v>
      </c>
      <c r="I25" s="143">
        <f>V25/'Численность населения'!I24*1000000</f>
        <v>450994.06418834662</v>
      </c>
      <c r="J25" s="143">
        <f>W25/'Численность населения'!J24*1000000</f>
        <v>494096.9078277871</v>
      </c>
      <c r="K25" s="143">
        <f>X25/'Численность населения'!K24*1000000</f>
        <v>517150.65980112151</v>
      </c>
      <c r="L25" s="143">
        <f>Y25/'Численность населения'!L24*1000000</f>
        <v>540890.61490712583</v>
      </c>
      <c r="M25" s="143">
        <f>Z25/'Численность населения'!M24*1000000</f>
        <v>659727.25433489284</v>
      </c>
      <c r="N25" s="143">
        <f>AA25/'Численность населения'!N24*1000000</f>
        <v>675000.02423276636</v>
      </c>
      <c r="O25" s="194">
        <v>195749.1</v>
      </c>
      <c r="P25" s="5">
        <v>241004.79999999999</v>
      </c>
      <c r="Q25" s="5">
        <v>265361.2</v>
      </c>
      <c r="R25" s="5">
        <v>275885.8</v>
      </c>
      <c r="S25" s="5">
        <v>314088.3</v>
      </c>
      <c r="T25" s="5">
        <v>349818.6</v>
      </c>
      <c r="U25" s="5">
        <v>417094.9</v>
      </c>
      <c r="V25" s="5">
        <v>446677.6</v>
      </c>
      <c r="W25" s="5">
        <v>493302.4</v>
      </c>
      <c r="X25" s="5">
        <v>520951.2</v>
      </c>
      <c r="Y25" s="5">
        <v>549311.19999999995</v>
      </c>
      <c r="Z25" s="5">
        <v>675000.6</v>
      </c>
      <c r="AA25" s="205">
        <v>696371.19999999995</v>
      </c>
      <c r="AC25" s="241">
        <f>B25/'Индекс потребительских цен'!X24</f>
        <v>208193.44690165247</v>
      </c>
      <c r="AD25" s="241">
        <f>C25/'Индекс потребительских цен'!Y24</f>
        <v>241409.27351267374</v>
      </c>
      <c r="AE25" s="241">
        <f>D25/'Индекс потребительских цен'!Z24</f>
        <v>249902.16047717253</v>
      </c>
      <c r="AF25" s="241">
        <f>E25/'Индекс потребительских цен'!AA24</f>
        <v>240816.02777604823</v>
      </c>
      <c r="AG25" s="241">
        <f>F25/'Индекс потребительских цен'!AB24</f>
        <v>235425.26668613919</v>
      </c>
      <c r="AH25" s="241">
        <f>G25/'Индекс потребительских цен'!AC24</f>
        <v>233052.60190765615</v>
      </c>
      <c r="AI25" s="241">
        <f>H25/'Индекс потребительских цен'!AD24</f>
        <v>263082.34786961129</v>
      </c>
      <c r="AJ25" s="241">
        <f>I25/'Индекс потребительских цен'!AE24</f>
        <v>271529.00178760296</v>
      </c>
      <c r="AK25" s="241">
        <f>J25/'Индекс потребительских цен'!AF24</f>
        <v>283800.64473972359</v>
      </c>
      <c r="AL25" s="241">
        <f>K25/'Индекс потребительских цен'!AG24</f>
        <v>289064.14725511253</v>
      </c>
      <c r="AM25" s="241">
        <f>L25/'Индекс потребительских цен'!AH24</f>
        <v>287553.47446443234</v>
      </c>
      <c r="AN25" s="241">
        <f>M25/'Индекс потребительских цен'!AI24</f>
        <v>320331.12837039027</v>
      </c>
      <c r="AO25" s="241">
        <f>N25/'Индекс потребительских цен'!AJ24</f>
        <v>290246.93124249391</v>
      </c>
      <c r="AP25" s="217">
        <f t="shared" si="0"/>
        <v>112137.68146873781</v>
      </c>
      <c r="AQ25" s="217">
        <f t="shared" si="1"/>
        <v>262646.65023005451</v>
      </c>
      <c r="AR25" s="217">
        <f t="shared" si="2"/>
        <v>263082.34786961129</v>
      </c>
    </row>
    <row r="26" spans="1:44">
      <c r="A26" s="16" t="s">
        <v>26</v>
      </c>
      <c r="B26" s="142">
        <f>O26/'Численность населения'!B25*1000000</f>
        <v>286435.34689494857</v>
      </c>
      <c r="C26" s="143">
        <f>P26/'Численность населения'!C25*1000000</f>
        <v>336981.33056508814</v>
      </c>
      <c r="D26" s="143">
        <f>Q26/'Численность населения'!D25*1000000</f>
        <v>385686.54265859636</v>
      </c>
      <c r="E26" s="143">
        <f>R26/'Численность населения'!E25*1000000</f>
        <v>386177.80200372345</v>
      </c>
      <c r="F26" s="143">
        <f>S26/'Численность населения'!F25*1000000</f>
        <v>397419.27026238997</v>
      </c>
      <c r="G26" s="143">
        <f>T26/'Численность населения'!G25*1000000</f>
        <v>478065.24652852409</v>
      </c>
      <c r="H26" s="143">
        <f>U26/'Численность населения'!H25*1000000</f>
        <v>534152.44658578036</v>
      </c>
      <c r="I26" s="143">
        <f>V26/'Численность населения'!I25*1000000</f>
        <v>556083.09214328742</v>
      </c>
      <c r="J26" s="143">
        <f>W26/'Численность населения'!J25*1000000</f>
        <v>626840.01505319134</v>
      </c>
      <c r="K26" s="143">
        <f>X26/'Численность населения'!K25*1000000</f>
        <v>657231.8460643579</v>
      </c>
      <c r="L26" s="143">
        <f>Y26/'Численность населения'!L25*1000000</f>
        <v>657351.0368881257</v>
      </c>
      <c r="M26" s="143">
        <f>Z26/'Численность населения'!M25*1000000</f>
        <v>778692.19429823547</v>
      </c>
      <c r="N26" s="143">
        <f>AA26/'Численность населения'!N25*1000000</f>
        <v>783657.99888232327</v>
      </c>
      <c r="O26" s="194">
        <v>490303.7</v>
      </c>
      <c r="P26" s="5">
        <v>581712</v>
      </c>
      <c r="Q26" s="5">
        <v>672066.9</v>
      </c>
      <c r="R26" s="5">
        <v>678718.3</v>
      </c>
      <c r="S26" s="5">
        <v>703325.6</v>
      </c>
      <c r="T26" s="5">
        <v>849616.6</v>
      </c>
      <c r="U26" s="5">
        <v>953668.3</v>
      </c>
      <c r="V26" s="5">
        <v>1002543.3</v>
      </c>
      <c r="W26" s="5">
        <v>1147644.3999999999</v>
      </c>
      <c r="X26" s="5">
        <v>1223679.6000000001</v>
      </c>
      <c r="Y26" s="5">
        <v>1238641.3</v>
      </c>
      <c r="Z26" s="5">
        <v>1481187.8</v>
      </c>
      <c r="AA26" s="204">
        <v>1578987.7999999998</v>
      </c>
      <c r="AB26" s="219"/>
      <c r="AC26" s="241">
        <f>B26/'Индекс потребительских цен'!X25</f>
        <v>286435.34689494857</v>
      </c>
      <c r="AD26" s="241">
        <f>C26/'Индекс потребительских цен'!Y25</f>
        <v>316830.88620260259</v>
      </c>
      <c r="AE26" s="241">
        <f>D26/'Индекс потребительских цен'!Z25</f>
        <v>340395.82916856493</v>
      </c>
      <c r="AF26" s="241">
        <f>E26/'Индекс потребительских цен'!AA25</f>
        <v>321628.19714179484</v>
      </c>
      <c r="AG26" s="241">
        <f>F26/'Индекс потребительских цен'!AB25</f>
        <v>296772.75568025414</v>
      </c>
      <c r="AH26" s="241">
        <f>G26/'Индекс потребительских цен'!AC25</f>
        <v>315116.1808920356</v>
      </c>
      <c r="AI26" s="241">
        <f>H26/'Индекс потребительских цен'!AD25</f>
        <v>333036.3195770905</v>
      </c>
      <c r="AJ26" s="241">
        <f>I26/'Индекс потребительских цен'!AE25</f>
        <v>337594.70270364778</v>
      </c>
      <c r="AK26" s="241">
        <f>J26/'Индекс потребительских цен'!AF25</f>
        <v>365984.61751531961</v>
      </c>
      <c r="AL26" s="241">
        <f>K26/'Индекс потребительских цен'!AG25</f>
        <v>373059.58157788037</v>
      </c>
      <c r="AM26" s="241">
        <f>L26/'Индекс потребительских цен'!AH25</f>
        <v>358569.32247827039</v>
      </c>
      <c r="AN26" s="241">
        <f>M26/'Индекс потребительских цен'!AI25</f>
        <v>393440.19233545661</v>
      </c>
      <c r="AO26" s="241">
        <f>N26/'Индекс потребительских цен'!AJ25</f>
        <v>357258.14591407636</v>
      </c>
      <c r="AP26" s="217">
        <f t="shared" si="0"/>
        <v>107004.84544050804</v>
      </c>
      <c r="AQ26" s="217">
        <f t="shared" si="1"/>
        <v>338163.23677553411</v>
      </c>
      <c r="AR26" s="217">
        <f t="shared" si="2"/>
        <v>337594.70270364778</v>
      </c>
    </row>
    <row r="27" spans="1:44">
      <c r="A27" s="16" t="s">
        <v>27</v>
      </c>
      <c r="B27" s="142">
        <f>O27/'Численность населения'!B26*1000000</f>
        <v>292926.02403500472</v>
      </c>
      <c r="C27" s="143">
        <f>P27/'Численность населения'!C26*1000000</f>
        <v>333511.62814217736</v>
      </c>
      <c r="D27" s="143">
        <f>Q27/'Численность населения'!D26*1000000</f>
        <v>361968.38966861949</v>
      </c>
      <c r="E27" s="143">
        <f>R27/'Численность населения'!E26*1000000</f>
        <v>395214.173009096</v>
      </c>
      <c r="F27" s="143">
        <f>S27/'Численность населения'!F26*1000000</f>
        <v>427091.2447360307</v>
      </c>
      <c r="G27" s="143">
        <f>T27/'Численность населения'!G26*1000000</f>
        <v>525476.36432154884</v>
      </c>
      <c r="H27" s="143">
        <f>U27/'Численность населения'!H26*1000000</f>
        <v>614566.33539326431</v>
      </c>
      <c r="I27" s="143">
        <f>V27/'Численность населения'!I26*1000000</f>
        <v>634410.28708767216</v>
      </c>
      <c r="J27" s="143">
        <f>W27/'Численность населения'!J26*1000000</f>
        <v>693989.52592280821</v>
      </c>
      <c r="K27" s="143">
        <f>X27/'Численность населения'!K26*1000000</f>
        <v>827823.40958925989</v>
      </c>
      <c r="L27" s="143">
        <f>Y27/'Численность населения'!L26*1000000</f>
        <v>1083181.7552846565</v>
      </c>
      <c r="M27" s="143">
        <f>Z27/'Численность населения'!M26*1000000</f>
        <v>1487363.6191464309</v>
      </c>
      <c r="N27" s="143">
        <f>AA27/'Численность населения'!N26*1000000</f>
        <v>1759718.9596491677</v>
      </c>
      <c r="O27" s="194">
        <v>233438.9</v>
      </c>
      <c r="P27" s="5">
        <v>263811.7</v>
      </c>
      <c r="Q27" s="5">
        <v>283846.2</v>
      </c>
      <c r="R27" s="5">
        <v>306578.7</v>
      </c>
      <c r="S27" s="5">
        <v>328291.8</v>
      </c>
      <c r="T27" s="5">
        <v>401582.7</v>
      </c>
      <c r="U27" s="5">
        <v>467006.5</v>
      </c>
      <c r="V27" s="5">
        <v>479352.8</v>
      </c>
      <c r="W27" s="5">
        <v>521051.5</v>
      </c>
      <c r="X27" s="5">
        <v>616504.1</v>
      </c>
      <c r="Y27" s="5">
        <v>798450.1</v>
      </c>
      <c r="Z27" s="5">
        <v>1083779.3999999999</v>
      </c>
      <c r="AA27" s="205">
        <v>1164879.3999999999</v>
      </c>
      <c r="AC27" s="241">
        <f>B27/'Индекс потребительских цен'!X26</f>
        <v>292926.02403500472</v>
      </c>
      <c r="AD27" s="241">
        <f>C27/'Индекс потребительских цен'!Y26</f>
        <v>314603.93183867307</v>
      </c>
      <c r="AE27" s="241">
        <f>D27/'Индекс потребительских цен'!Z26</f>
        <v>323462.86555132008</v>
      </c>
      <c r="AF27" s="241">
        <f>E27/'Индекс потребительских цен'!AA26</f>
        <v>331554.66042934248</v>
      </c>
      <c r="AG27" s="241">
        <f>F27/'Индекс потребительских цен'!AB26</f>
        <v>324868.16701295652</v>
      </c>
      <c r="AH27" s="241">
        <f>G27/'Индекс потребительских цен'!AC26</f>
        <v>352566.89367117197</v>
      </c>
      <c r="AI27" s="241">
        <f>H27/'Индекс потребительских цен'!AD26</f>
        <v>390437.98885745421</v>
      </c>
      <c r="AJ27" s="241">
        <f>I27/'Индекс потребительских цен'!AE26</f>
        <v>390888.35262981651</v>
      </c>
      <c r="AK27" s="241">
        <f>J27/'Индекс потребительских цен'!AF26</f>
        <v>409458.74523216352</v>
      </c>
      <c r="AL27" s="241">
        <f>K27/'Индекс потребительских цен'!AG26</f>
        <v>471996.21797008032</v>
      </c>
      <c r="AM27" s="241">
        <f>L27/'Индекс потребительских цен'!AH26</f>
        <v>593325.67647065967</v>
      </c>
      <c r="AN27" s="241">
        <f>M27/'Индекс потребительских цен'!AI26</f>
        <v>760213.76762009796</v>
      </c>
      <c r="AO27" s="241">
        <f>N27/'Индекс потребительских цен'!AJ26</f>
        <v>780271.23385185562</v>
      </c>
      <c r="AP27" s="217">
        <f t="shared" si="0"/>
        <v>487345.2098168509</v>
      </c>
      <c r="AQ27" s="217">
        <f t="shared" si="1"/>
        <v>441274.96347466123</v>
      </c>
      <c r="AR27" s="217">
        <f t="shared" si="2"/>
        <v>390437.98885745421</v>
      </c>
    </row>
    <row r="28" spans="1:44">
      <c r="A28" s="16" t="s">
        <v>28</v>
      </c>
      <c r="B28" s="142">
        <f>O28/'Численность населения'!B27*1000000</f>
        <v>200248.95991651042</v>
      </c>
      <c r="C28" s="143">
        <f>P28/'Численность населения'!C27*1000000</f>
        <v>243032.25387431428</v>
      </c>
      <c r="D28" s="143">
        <f>Q28/'Численность населения'!D27*1000000</f>
        <v>271751.23964440962</v>
      </c>
      <c r="E28" s="143">
        <f>R28/'Численность населения'!E27*1000000</f>
        <v>286501.81128363212</v>
      </c>
      <c r="F28" s="143">
        <f>S28/'Численность населения'!F27*1000000</f>
        <v>337279.83808329812</v>
      </c>
      <c r="G28" s="143">
        <f>T28/'Численность населения'!G27*1000000</f>
        <v>379256.05600804929</v>
      </c>
      <c r="H28" s="143">
        <f>U28/'Численность населения'!H27*1000000</f>
        <v>412073.48568488174</v>
      </c>
      <c r="I28" s="143">
        <f>V28/'Численность населения'!I27*1000000</f>
        <v>420289.12270569761</v>
      </c>
      <c r="J28" s="143">
        <f>W28/'Численность населения'!J27*1000000</f>
        <v>429668.23890511214</v>
      </c>
      <c r="K28" s="143">
        <f>X28/'Численность населения'!K27*1000000</f>
        <v>457566.08027058776</v>
      </c>
      <c r="L28" s="143">
        <f>Y28/'Численность населения'!L27*1000000</f>
        <v>470493.05251825188</v>
      </c>
      <c r="M28" s="143">
        <f>Z28/'Численность населения'!M27*1000000</f>
        <v>580496.07056854991</v>
      </c>
      <c r="N28" s="143">
        <f>AA28/'Численность населения'!N27*1000000</f>
        <v>631824.16648236208</v>
      </c>
      <c r="O28" s="194">
        <v>127407.8</v>
      </c>
      <c r="P28" s="5">
        <v>153419.70000000001</v>
      </c>
      <c r="Q28" s="5">
        <v>170605.7</v>
      </c>
      <c r="R28" s="5">
        <v>178818.1</v>
      </c>
      <c r="S28" s="5">
        <v>209304.4</v>
      </c>
      <c r="T28" s="5">
        <v>234075.7</v>
      </c>
      <c r="U28" s="5">
        <v>253056.8</v>
      </c>
      <c r="V28" s="5">
        <v>256165.8</v>
      </c>
      <c r="W28" s="5">
        <v>259255.8</v>
      </c>
      <c r="X28" s="5">
        <v>273808</v>
      </c>
      <c r="Y28" s="5">
        <v>279689.3</v>
      </c>
      <c r="Z28" s="5">
        <v>342069.5</v>
      </c>
      <c r="AA28" s="204">
        <v>365669.5</v>
      </c>
      <c r="AB28" s="219"/>
      <c r="AC28" s="241">
        <f>B28/'Индекс потребительских цен'!X27</f>
        <v>200248.95991651042</v>
      </c>
      <c r="AD28" s="241">
        <f>C28/'Индекс потребительских цен'!Y27</f>
        <v>231724.11696635612</v>
      </c>
      <c r="AE28" s="241">
        <f>D28/'Индекс потребительских цен'!Z27</f>
        <v>242859.52433282227</v>
      </c>
      <c r="AF28" s="241">
        <f>E28/'Индекс потребительских цен'!AA27</f>
        <v>239941.77000358241</v>
      </c>
      <c r="AG28" s="241">
        <f>F28/'Индекс потребительских цен'!AB27</f>
        <v>254475.44834998433</v>
      </c>
      <c r="AH28" s="241">
        <f>G28/'Индекс потребительских цен'!AC27</f>
        <v>254239.21126755519</v>
      </c>
      <c r="AI28" s="241">
        <f>H28/'Индекс потребительских цен'!AD27</f>
        <v>262559.45297563786</v>
      </c>
      <c r="AJ28" s="241">
        <f>I28/'Индекс потребительских цен'!AE27</f>
        <v>261517.75615880176</v>
      </c>
      <c r="AK28" s="241">
        <f>J28/'Индекс потребительских цен'!AF27</f>
        <v>254816.76672275187</v>
      </c>
      <c r="AL28" s="241">
        <f>K28/'Индекс потребительских цен'!AG27</f>
        <v>264639.86010092421</v>
      </c>
      <c r="AM28" s="241">
        <f>L28/'Индекс потребительских цен'!AH27</f>
        <v>257759.17271222876</v>
      </c>
      <c r="AN28" s="241">
        <f>M28/'Индекс потребительских цен'!AI27</f>
        <v>296056.80678545788</v>
      </c>
      <c r="AO28" s="241">
        <f>N28/'Индекс потребительских цен'!AJ27</f>
        <v>289987.82636446878</v>
      </c>
      <c r="AP28" s="217">
        <f t="shared" si="0"/>
        <v>95807.846868947468</v>
      </c>
      <c r="AQ28" s="217">
        <f t="shared" si="1"/>
        <v>254678.9748197755</v>
      </c>
      <c r="AR28" s="217">
        <f t="shared" si="2"/>
        <v>254816.76672275187</v>
      </c>
    </row>
    <row r="29" spans="1:44">
      <c r="A29" s="15" t="s">
        <v>29</v>
      </c>
      <c r="B29" s="142">
        <f>O29/'Численность населения'!B28*1000000</f>
        <v>128685.06699853086</v>
      </c>
      <c r="C29" s="143">
        <f>P29/'Численность населения'!C28*1000000</f>
        <v>150199.97070683219</v>
      </c>
      <c r="D29" s="143">
        <f>Q29/'Численность населения'!D28*1000000</f>
        <v>161916.9424312044</v>
      </c>
      <c r="E29" s="143">
        <f>R29/'Численность населения'!E28*1000000</f>
        <v>174006.7644564081</v>
      </c>
      <c r="F29" s="143">
        <f>S29/'Численность населения'!F28*1000000</f>
        <v>189384.1393750392</v>
      </c>
      <c r="G29" s="143">
        <f>T29/'Численность населения'!G28*1000000</f>
        <v>208464.54902649904</v>
      </c>
      <c r="H29" s="143">
        <f>U29/'Численность населения'!H28*1000000</f>
        <v>247111.22217583028</v>
      </c>
      <c r="I29" s="143">
        <f>V29/'Численность населения'!I28*1000000</f>
        <v>259414.72265017091</v>
      </c>
      <c r="J29" s="143">
        <f>W29/'Численность населения'!J28*1000000</f>
        <v>285469.70611184998</v>
      </c>
      <c r="K29" s="143">
        <f>X29/'Численность населения'!K28*1000000</f>
        <v>313156.45296409196</v>
      </c>
      <c r="L29" s="143">
        <f>Y29/'Численность населения'!L28*1000000</f>
        <v>323752.45112984651</v>
      </c>
      <c r="M29" s="143">
        <f>Z29/'Численность населения'!M28*1000000</f>
        <v>356595.14722714911</v>
      </c>
      <c r="N29" s="143">
        <f>AA29/'Численность населения'!N28*1000000</f>
        <v>423337.53135857324</v>
      </c>
      <c r="O29" s="194">
        <v>87066</v>
      </c>
      <c r="P29" s="5">
        <v>100498.5</v>
      </c>
      <c r="Q29" s="5">
        <v>107547.5</v>
      </c>
      <c r="R29" s="5">
        <v>114676.2</v>
      </c>
      <c r="S29" s="5">
        <v>123825.60000000001</v>
      </c>
      <c r="T29" s="5">
        <v>135239.5</v>
      </c>
      <c r="U29" s="5">
        <v>159206.1</v>
      </c>
      <c r="V29" s="5">
        <v>165858.1</v>
      </c>
      <c r="W29" s="5">
        <v>180730.3</v>
      </c>
      <c r="X29" s="5">
        <v>196625.3</v>
      </c>
      <c r="Y29" s="5">
        <v>201756.7</v>
      </c>
      <c r="Z29" s="5">
        <v>219948.6</v>
      </c>
      <c r="AA29" s="204">
        <v>250760.59999999998</v>
      </c>
      <c r="AB29" s="219"/>
      <c r="AC29" s="241">
        <f>B29/'Индекс потребительских цен'!X28</f>
        <v>128685.06699853086</v>
      </c>
      <c r="AD29" s="241">
        <f>C29/'Индекс потребительских цен'!Y28</f>
        <v>142207.8874330924</v>
      </c>
      <c r="AE29" s="241">
        <f>D29/'Индекс потребительских цен'!Z28</f>
        <v>142845.13935110345</v>
      </c>
      <c r="AF29" s="241">
        <f>E29/'Индекс потребительских цен'!AA28</f>
        <v>143147.08189713876</v>
      </c>
      <c r="AG29" s="241">
        <f>F29/'Индекс потребительских цен'!AB28</f>
        <v>139104.74663887365</v>
      </c>
      <c r="AH29" s="241">
        <f>G29/'Индекс потребительских цен'!AC28</f>
        <v>134056.6614659371</v>
      </c>
      <c r="AI29" s="241">
        <f>H29/'Индекс потребительских цен'!AD28</f>
        <v>151212.3509825739</v>
      </c>
      <c r="AJ29" s="241">
        <f>I29/'Индекс потребительских цен'!AE28</f>
        <v>154960.08549134465</v>
      </c>
      <c r="AK29" s="241">
        <f>J29/'Индекс потребительских цен'!AF28</f>
        <v>162620.54108846997</v>
      </c>
      <c r="AL29" s="241">
        <f>K29/'Индекс потребительских цен'!AG28</f>
        <v>174313.62177803685</v>
      </c>
      <c r="AM29" s="241">
        <f>L29/'Индекс потребительских цен'!AH28</f>
        <v>171777.44519965211</v>
      </c>
      <c r="AN29" s="241">
        <f>M29/'Индекс потребительских цен'!AI28</f>
        <v>175090.88572882264</v>
      </c>
      <c r="AO29" s="241">
        <f>N29/'Индекс потребительских цен'!AJ28</f>
        <v>185524.71954469424</v>
      </c>
      <c r="AP29" s="217">
        <f t="shared" si="0"/>
        <v>56839.652546163372</v>
      </c>
      <c r="AQ29" s="217">
        <f t="shared" si="1"/>
        <v>154272.78719986699</v>
      </c>
      <c r="AR29" s="217">
        <f t="shared" si="2"/>
        <v>151212.3509825739</v>
      </c>
    </row>
    <row r="30" spans="1:44">
      <c r="A30" s="15" t="s">
        <v>30</v>
      </c>
      <c r="B30" s="142">
        <f>O30/'Численность населения'!B29*1000000</f>
        <v>349253.64546042663</v>
      </c>
      <c r="C30" s="143">
        <f>P30/'Численность населения'!C29*1000000</f>
        <v>424643.72211004607</v>
      </c>
      <c r="D30" s="143">
        <f>Q30/'Численность населения'!D29*1000000</f>
        <v>456943.43115239043</v>
      </c>
      <c r="E30" s="143">
        <f>R30/'Численность населения'!E29*1000000</f>
        <v>490440.45723883068</v>
      </c>
      <c r="F30" s="143">
        <f>S30/'Численность населения'!F29*1000000</f>
        <v>515556.92802688049</v>
      </c>
      <c r="G30" s="143">
        <f>T30/'Численность населения'!G29*1000000</f>
        <v>650339.66313986829</v>
      </c>
      <c r="H30" s="143">
        <f>U30/'Численность населения'!H29*1000000</f>
        <v>780400.70929950592</v>
      </c>
      <c r="I30" s="143">
        <f>V30/'Численность населения'!I29*1000000</f>
        <v>805573.07772388333</v>
      </c>
      <c r="J30" s="143">
        <f>W30/'Численность населения'!J29*1000000</f>
        <v>891448.7793391546</v>
      </c>
      <c r="K30" s="143">
        <f>X30/'Численность населения'!K29*1000000</f>
        <v>962001.74847713124</v>
      </c>
      <c r="L30" s="143">
        <f>Y30/'Численность населения'!L29*1000000</f>
        <v>989122.1495462145</v>
      </c>
      <c r="M30" s="143">
        <f>Z30/'Численность населения'!M29*1000000</f>
        <v>1754422.5878018674</v>
      </c>
      <c r="N30" s="143">
        <f>AA30/'Численность населения'!N29*1000000</f>
        <v>1630825.0743221783</v>
      </c>
      <c r="O30" s="194">
        <v>1699486.4</v>
      </c>
      <c r="P30" s="5">
        <v>2091914.3</v>
      </c>
      <c r="Q30" s="5">
        <v>2280426</v>
      </c>
      <c r="R30" s="5">
        <v>2491423.2999999998</v>
      </c>
      <c r="S30" s="5">
        <v>2661210</v>
      </c>
      <c r="T30" s="5">
        <v>3387417.7</v>
      </c>
      <c r="U30" s="5">
        <v>4099939.7</v>
      </c>
      <c r="V30" s="5">
        <v>4283036.3000000007</v>
      </c>
      <c r="W30" s="5">
        <v>4785218.5999999996</v>
      </c>
      <c r="X30" s="5">
        <v>5186129.3</v>
      </c>
      <c r="Y30" s="5">
        <v>5332558.3</v>
      </c>
      <c r="Z30" s="5">
        <v>9440411.0999999996</v>
      </c>
      <c r="AA30" s="204">
        <v>9139111.0999999996</v>
      </c>
      <c r="AB30" s="219"/>
      <c r="AC30" s="241">
        <f>B30/'Индекс потребительских цен'!X29</f>
        <v>349253.64546042663</v>
      </c>
      <c r="AD30" s="241">
        <f>C30/'Индекс потребительских цен'!Y29</f>
        <v>401174.98546060093</v>
      </c>
      <c r="AE30" s="241">
        <f>D30/'Индекс потребительских цен'!Z29</f>
        <v>406793.80901790166</v>
      </c>
      <c r="AF30" s="241">
        <f>E30/'Индекс потребительских цен'!AA29</f>
        <v>409236.60191710677</v>
      </c>
      <c r="AG30" s="241">
        <f>F30/'Индекс потребительских цен'!AB29</f>
        <v>379762.05439769209</v>
      </c>
      <c r="AH30" s="241">
        <f>G30/'Индекс потребительских цен'!AC29</f>
        <v>423258.30944991967</v>
      </c>
      <c r="AI30" s="241">
        <f>H30/'Индекс потребительских цен'!AD29</f>
        <v>482937.61476046307</v>
      </c>
      <c r="AJ30" s="241">
        <f>I30/'Индекс потребительских цен'!AE29</f>
        <v>480960.06163883011</v>
      </c>
      <c r="AK30" s="241">
        <f>J30/'Индекс потребительских цен'!AF29</f>
        <v>512154.89449457946</v>
      </c>
      <c r="AL30" s="241">
        <f>K30/'Индекс потребительских цен'!AG29</f>
        <v>536851.83670501015</v>
      </c>
      <c r="AM30" s="241">
        <f>L30/'Индекс потребительских цен'!AH29</f>
        <v>527107.11146326212</v>
      </c>
      <c r="AN30" s="241">
        <f>M30/'Индекс потребительских цен'!AI29</f>
        <v>860505.05882101331</v>
      </c>
      <c r="AO30" s="241">
        <f>N30/'Индекс потребительских цен'!AJ29</f>
        <v>717319.73949271766</v>
      </c>
      <c r="AP30" s="217">
        <f t="shared" si="0"/>
        <v>511251.41336058668</v>
      </c>
      <c r="AQ30" s="217">
        <f t="shared" si="1"/>
        <v>499024.28639073257</v>
      </c>
      <c r="AR30" s="217">
        <f t="shared" si="2"/>
        <v>480960.06163883011</v>
      </c>
    </row>
    <row r="31" spans="1:44">
      <c r="A31" s="15" t="s">
        <v>32</v>
      </c>
      <c r="B31" s="142">
        <f>O31/'Численность населения'!B30*1000000</f>
        <v>107297.53755283088</v>
      </c>
      <c r="C31" s="143">
        <f>P31/'Численность населения'!C30*1000000</f>
        <v>128749.32285870358</v>
      </c>
      <c r="D31" s="143">
        <f>Q31/'Численность населения'!D30*1000000</f>
        <v>147263.35397563517</v>
      </c>
      <c r="E31" s="143">
        <f>R31/'Численность населения'!E30*1000000</f>
        <v>159096.32806097821</v>
      </c>
      <c r="F31" s="143">
        <f>S31/'Численность населения'!F30*1000000</f>
        <v>168880.51685287873</v>
      </c>
      <c r="G31" s="143">
        <f>T31/'Численность населения'!G30*1000000</f>
        <v>187211.45839116193</v>
      </c>
      <c r="H31" s="143">
        <f>U31/'Численность населения'!H30*1000000</f>
        <v>223469.90199415589</v>
      </c>
      <c r="I31" s="143">
        <f>V31/'Численность населения'!I30*1000000</f>
        <v>241997.17229377266</v>
      </c>
      <c r="J31" s="143">
        <f>W31/'Численность населения'!J30*1000000</f>
        <v>264198.12359600054</v>
      </c>
      <c r="K31" s="143">
        <f>X31/'Численность населения'!K30*1000000</f>
        <v>285730.0371528496</v>
      </c>
      <c r="L31" s="143">
        <f>Y31/'Численность населения'!L30*1000000</f>
        <v>308583.15627645055</v>
      </c>
      <c r="M31" s="143">
        <f>Z31/'Численность населения'!M30*1000000</f>
        <v>366701.73525079765</v>
      </c>
      <c r="N31" s="143">
        <f>AA31/'Численность населения'!N30*1000000</f>
        <v>375788.04096889589</v>
      </c>
      <c r="O31" s="194">
        <v>47194.5</v>
      </c>
      <c r="P31" s="5">
        <v>56803.3</v>
      </c>
      <c r="Q31" s="5">
        <v>65300.4</v>
      </c>
      <c r="R31" s="5">
        <v>70862.3</v>
      </c>
      <c r="S31" s="5">
        <v>75622.5</v>
      </c>
      <c r="T31" s="5">
        <v>84306</v>
      </c>
      <c r="U31" s="5">
        <v>101102.7</v>
      </c>
      <c r="V31" s="5">
        <v>109714.5</v>
      </c>
      <c r="W31" s="5">
        <v>119961.8</v>
      </c>
      <c r="X31" s="5">
        <v>131125.79999999999</v>
      </c>
      <c r="Y31" s="5">
        <v>142913.5</v>
      </c>
      <c r="Z31" s="5">
        <v>170792.8</v>
      </c>
      <c r="AA31" s="204">
        <v>187192.8</v>
      </c>
      <c r="AB31" s="219"/>
      <c r="AC31" s="241">
        <f>B31/'Индекс потребительских цен'!X30</f>
        <v>107297.53755283088</v>
      </c>
      <c r="AD31" s="241">
        <f>C31/'Индекс потребительских цен'!Y30</f>
        <v>121278.56335597551</v>
      </c>
      <c r="AE31" s="241">
        <f>D31/'Индекс потребительских цен'!Z30</f>
        <v>130190.80835956526</v>
      </c>
      <c r="AF31" s="241">
        <f>E31/'Индекс потребительских цен'!AA30</f>
        <v>131585.70610208731</v>
      </c>
      <c r="AG31" s="241">
        <f>F31/'Индекс потребительских цен'!AB30</f>
        <v>125350.47325282701</v>
      </c>
      <c r="AH31" s="241">
        <f>G31/'Индекс потребительских цен'!AC30</f>
        <v>123407.19028014349</v>
      </c>
      <c r="AI31" s="241">
        <f>H31/'Индекс потребительских цен'!AD30</f>
        <v>139973.63373798103</v>
      </c>
      <c r="AJ31" s="241">
        <f>I31/'Индекс потребительских цен'!AE30</f>
        <v>149015.39502501101</v>
      </c>
      <c r="AK31" s="241">
        <f>J31/'Индекс потребительских цен'!AF30</f>
        <v>156113.75861819903</v>
      </c>
      <c r="AL31" s="241">
        <f>K31/'Индекс потребительских цен'!AG30</f>
        <v>165202.43831864142</v>
      </c>
      <c r="AM31" s="241">
        <f>L31/'Индекс потребительских цен'!AH30</f>
        <v>168714.49492783521</v>
      </c>
      <c r="AN31" s="241">
        <f>M31/'Индекс потребительских цен'!AI30</f>
        <v>184104.86486697488</v>
      </c>
      <c r="AO31" s="241">
        <f>N31/'Индекс потребительских цен'!AJ30</f>
        <v>168572.82042483368</v>
      </c>
      <c r="AP31" s="217">
        <f t="shared" si="0"/>
        <v>76807.327314144</v>
      </c>
      <c r="AQ31" s="217">
        <f t="shared" si="1"/>
        <v>143908.28344791583</v>
      </c>
      <c r="AR31" s="217">
        <f t="shared" si="2"/>
        <v>139973.63373798103</v>
      </c>
    </row>
    <row r="32" spans="1:44">
      <c r="A32" s="15" t="s">
        <v>33</v>
      </c>
      <c r="B32" s="142">
        <f>O32/'Численность населения'!B31*1000000</f>
        <v>84359.768533561932</v>
      </c>
      <c r="C32" s="143">
        <f>P32/'Численность населения'!C31*1000000</f>
        <v>101873.20185131136</v>
      </c>
      <c r="D32" s="143">
        <f>Q32/'Численность населения'!D31*1000000</f>
        <v>125774.04831561062</v>
      </c>
      <c r="E32" s="143">
        <f>R32/'Численность населения'!E31*1000000</f>
        <v>145420.92192693966</v>
      </c>
      <c r="F32" s="143">
        <f>S32/'Численность населения'!F31*1000000</f>
        <v>165950.6846977518</v>
      </c>
      <c r="G32" s="143">
        <f>T32/'Численность населения'!G31*1000000</f>
        <v>185798.98372602797</v>
      </c>
      <c r="H32" s="143">
        <f>U32/'Численность населения'!H31*1000000</f>
        <v>249989.93775784495</v>
      </c>
      <c r="I32" s="143">
        <f>V32/'Численность населения'!I31*1000000</f>
        <v>289677.77388135513</v>
      </c>
      <c r="J32" s="143">
        <f>W32/'Численность населения'!J31*1000000</f>
        <v>314226.23153023951</v>
      </c>
      <c r="K32" s="143">
        <f>X32/'Численность населения'!K31*1000000</f>
        <v>327288.87679253815</v>
      </c>
      <c r="L32" s="143">
        <f>Y32/'Численность населения'!L31*1000000</f>
        <v>347523.28503843874</v>
      </c>
      <c r="M32" s="143">
        <f>Z32/'Численность населения'!M31*1000000</f>
        <v>371955.96384870011</v>
      </c>
      <c r="N32" s="143">
        <f>AA32/'Численность населения'!N31*1000000</f>
        <v>598420.46576106199</v>
      </c>
      <c r="O32" s="194">
        <v>24404.1</v>
      </c>
      <c r="P32" s="5">
        <v>29318.7</v>
      </c>
      <c r="Q32" s="5">
        <v>35897.800000000003</v>
      </c>
      <c r="R32" s="5">
        <v>41165.9</v>
      </c>
      <c r="S32" s="5">
        <v>46680.6</v>
      </c>
      <c r="T32" s="5">
        <v>51958.5</v>
      </c>
      <c r="U32" s="5">
        <v>69564.2</v>
      </c>
      <c r="V32" s="5">
        <v>80126.899999999994</v>
      </c>
      <c r="W32" s="5">
        <v>86107.1</v>
      </c>
      <c r="X32" s="5">
        <v>88986.9</v>
      </c>
      <c r="Y32" s="5">
        <v>94025.9</v>
      </c>
      <c r="Z32" s="5">
        <v>100007.8</v>
      </c>
      <c r="AA32" s="204">
        <v>158855.5</v>
      </c>
      <c r="AB32" s="219"/>
      <c r="AC32" s="241">
        <f>B32/'Индекс потребительских цен'!X31</f>
        <v>84359.768533561932</v>
      </c>
      <c r="AD32" s="241">
        <f>C32/'Индекс потребительских цен'!Y31</f>
        <v>95057.573809192269</v>
      </c>
      <c r="AE32" s="241">
        <f>D32/'Индекс потребительских цен'!Z31</f>
        <v>109059.92074911373</v>
      </c>
      <c r="AF32" s="241">
        <f>E32/'Индекс потребительских цен'!AA31</f>
        <v>116961.24579786282</v>
      </c>
      <c r="AG32" s="241">
        <f>F32/'Индекс потребительских цен'!AB31</f>
        <v>120181.1820759063</v>
      </c>
      <c r="AH32" s="241">
        <f>G32/'Индекс потребительских цен'!AC31</f>
        <v>120829.09832860905</v>
      </c>
      <c r="AI32" s="241">
        <f>H32/'Индекс потребительских цен'!AD31</f>
        <v>154303.21214594375</v>
      </c>
      <c r="AJ32" s="241">
        <f>I32/'Индекс потребительских цен'!AE31</f>
        <v>173088.1321451476</v>
      </c>
      <c r="AK32" s="241">
        <f>J32/'Индекс потребительских цен'!AF31</f>
        <v>180015.64279217986</v>
      </c>
      <c r="AL32" s="241">
        <f>K32/'Индекс потребительских цен'!AG31</f>
        <v>181526.81041887583</v>
      </c>
      <c r="AM32" s="241">
        <f>L32/'Индекс потребительских цен'!AH31</f>
        <v>181257.83318907869</v>
      </c>
      <c r="AN32" s="241">
        <f>M32/'Индекс потребительских цен'!AI31</f>
        <v>173992.10174848928</v>
      </c>
      <c r="AO32" s="241">
        <f>N32/'Индекс потребительских цен'!AJ31</f>
        <v>255921.35502999253</v>
      </c>
      <c r="AP32" s="217">
        <f t="shared" si="0"/>
        <v>171561.58649643059</v>
      </c>
      <c r="AQ32" s="217">
        <f t="shared" si="1"/>
        <v>149734.91359722719</v>
      </c>
      <c r="AR32" s="217">
        <f t="shared" si="2"/>
        <v>154303.21214594375</v>
      </c>
    </row>
    <row r="33" spans="1:44">
      <c r="A33" s="15" t="s">
        <v>34</v>
      </c>
      <c r="B33" s="142">
        <f>O33/'Численность населения'!B32*1000000</f>
        <v>196914.35071264298</v>
      </c>
      <c r="C33" s="143">
        <f>P33/'Численность населения'!C32*1000000</f>
        <v>236750.63926237976</v>
      </c>
      <c r="D33" s="143">
        <f>Q33/'Численность населения'!D32*1000000</f>
        <v>274995.71346905275</v>
      </c>
      <c r="E33" s="143">
        <f>R33/'Численность населения'!E32*1000000</f>
        <v>309837.72622952709</v>
      </c>
      <c r="F33" s="143">
        <f>S33/'Численность населения'!F32*1000000</f>
        <v>328771.21485941368</v>
      </c>
      <c r="G33" s="143">
        <f>T33/'Численность населения'!G32*1000000</f>
        <v>352601.2270117657</v>
      </c>
      <c r="H33" s="143">
        <f>U33/'Численность населения'!H32*1000000</f>
        <v>407239.65939505346</v>
      </c>
      <c r="I33" s="143">
        <f>V33/'Численность населения'!I32*1000000</f>
        <v>433626.95183367934</v>
      </c>
      <c r="J33" s="143">
        <f>W33/'Численность населения'!J32*1000000</f>
        <v>444364.09082611324</v>
      </c>
      <c r="K33" s="143">
        <f>X33/'Численность населения'!K32*1000000</f>
        <v>455174.90049185354</v>
      </c>
      <c r="L33" s="143">
        <f>Y33/'Численность населения'!L32*1000000</f>
        <v>469606.90204982518</v>
      </c>
      <c r="M33" s="143">
        <f>Z33/'Численность населения'!M32*1000000</f>
        <v>562926.02339006437</v>
      </c>
      <c r="N33" s="143">
        <f>AA33/'Численность населения'!N32*1000000</f>
        <v>583382.55781459087</v>
      </c>
      <c r="O33" s="194">
        <v>1028308.4</v>
      </c>
      <c r="P33" s="5">
        <v>1244652.8</v>
      </c>
      <c r="Q33" s="5">
        <v>1459490.8</v>
      </c>
      <c r="R33" s="5">
        <v>1662969.0999999999</v>
      </c>
      <c r="S33" s="5">
        <v>1784833.5</v>
      </c>
      <c r="T33" s="5">
        <v>1933512.1</v>
      </c>
      <c r="U33" s="5">
        <v>2257074.5</v>
      </c>
      <c r="V33" s="5">
        <v>2422752.7000000002</v>
      </c>
      <c r="W33" s="5">
        <v>2499915.5</v>
      </c>
      <c r="X33" s="5">
        <v>2577131.1</v>
      </c>
      <c r="Y33" s="5">
        <v>2667228.2000000002</v>
      </c>
      <c r="Z33" s="5">
        <v>3200607.1</v>
      </c>
      <c r="AA33" s="204">
        <v>3398607.0999999996</v>
      </c>
      <c r="AB33" s="219"/>
      <c r="AC33" s="241">
        <f>B33/'Индекс потребительских цен'!X32</f>
        <v>196914.35071264298</v>
      </c>
      <c r="AD33" s="241">
        <f>C33/'Индекс потребительских цен'!Y32</f>
        <v>222134.20835276763</v>
      </c>
      <c r="AE33" s="241">
        <f>D33/'Индекс потребительских цен'!Z32</f>
        <v>241861.75581236518</v>
      </c>
      <c r="AF33" s="241">
        <f>E33/'Индекс потребительских цен'!AA32</f>
        <v>254203.0684764426</v>
      </c>
      <c r="AG33" s="241">
        <f>F33/'Индекс потребительских цен'!AB32</f>
        <v>240364.32715501342</v>
      </c>
      <c r="AH33" s="241">
        <f>G33/'Индекс потребительских цен'!AC32</f>
        <v>228675.97508475612</v>
      </c>
      <c r="AI33" s="241">
        <f>H33/'Индекс потребительских цен'!AD32</f>
        <v>249208.51122666648</v>
      </c>
      <c r="AJ33" s="241">
        <f>I33/'Индекс потребительских цен'!AE32</f>
        <v>259542.34967738358</v>
      </c>
      <c r="AK33" s="241">
        <f>J33/'Индекс потребительских цен'!AF32</f>
        <v>255077.14478895839</v>
      </c>
      <c r="AL33" s="241">
        <f>K33/'Индекс потребительских цен'!AG32</f>
        <v>254760.96459920696</v>
      </c>
      <c r="AM33" s="241">
        <f>L33/'Индекс потребительских цен'!AH32</f>
        <v>250155.65082896673</v>
      </c>
      <c r="AN33" s="241">
        <f>M33/'Индекс потребительских цен'!AI32</f>
        <v>274476.85368313582</v>
      </c>
      <c r="AO33" s="241">
        <f>N33/'Индекс потребительских цен'!AJ32</f>
        <v>256308.56583294057</v>
      </c>
      <c r="AP33" s="217">
        <f t="shared" si="0"/>
        <v>77562.502970492846</v>
      </c>
      <c r="AQ33" s="217">
        <f t="shared" si="1"/>
        <v>244898.74817163436</v>
      </c>
      <c r="AR33" s="217">
        <f t="shared" si="2"/>
        <v>250155.65082896673</v>
      </c>
    </row>
    <row r="34" spans="1:44">
      <c r="A34" s="16" t="s">
        <v>35</v>
      </c>
      <c r="B34" s="142">
        <f>O34/'Численность населения'!B33*1000000</f>
        <v>143388.80966212449</v>
      </c>
      <c r="C34" s="143">
        <f>P34/'Численность населения'!C33*1000000</f>
        <v>170504.72843362117</v>
      </c>
      <c r="D34" s="143">
        <f>Q34/'Численность населения'!D33*1000000</f>
        <v>206677.01097982464</v>
      </c>
      <c r="E34" s="143">
        <f>R34/'Численность населения'!E33*1000000</f>
        <v>269821.7455461013</v>
      </c>
      <c r="F34" s="143">
        <f>S34/'Численность населения'!F33*1000000</f>
        <v>290822.17916934111</v>
      </c>
      <c r="G34" s="143">
        <f>T34/'Численность населения'!G33*1000000</f>
        <v>315996.96457494248</v>
      </c>
      <c r="H34" s="143">
        <f>U34/'Численность населения'!H33*1000000</f>
        <v>361704.88031364052</v>
      </c>
      <c r="I34" s="143">
        <f>V34/'Численность населения'!I33*1000000</f>
        <v>434701.57829088875</v>
      </c>
      <c r="J34" s="143">
        <f>W34/'Численность населения'!J33*1000000</f>
        <v>570206.44030754385</v>
      </c>
      <c r="K34" s="143">
        <f>X34/'Численность населения'!K33*1000000</f>
        <v>595897.51308019215</v>
      </c>
      <c r="L34" s="143">
        <f>Y34/'Численность населения'!L33*1000000</f>
        <v>526353.29114176764</v>
      </c>
      <c r="M34" s="143">
        <f>Z34/'Численность населения'!M33*1000000</f>
        <v>661245.58802660613</v>
      </c>
      <c r="N34" s="143">
        <f>AA34/'Численность населения'!N33*1000000</f>
        <v>779276.09928691504</v>
      </c>
      <c r="O34" s="194">
        <v>144888.79999999999</v>
      </c>
      <c r="P34" s="5">
        <v>172616.6</v>
      </c>
      <c r="Q34" s="5">
        <v>209654.39999999999</v>
      </c>
      <c r="R34" s="5">
        <v>273917.09999999998</v>
      </c>
      <c r="S34" s="5">
        <v>296319.3</v>
      </c>
      <c r="T34" s="5">
        <v>322303</v>
      </c>
      <c r="U34" s="5">
        <v>368485.4</v>
      </c>
      <c r="V34" s="5">
        <v>442608.8</v>
      </c>
      <c r="W34" s="5">
        <v>579210</v>
      </c>
      <c r="X34" s="5">
        <v>601811.19999999995</v>
      </c>
      <c r="Y34" s="5">
        <v>527290.19999999995</v>
      </c>
      <c r="Z34" s="5">
        <v>657015.6</v>
      </c>
      <c r="AA34" s="204">
        <v>743557.2</v>
      </c>
      <c r="AB34" s="219"/>
      <c r="AC34" s="241">
        <f>B34/'Индекс потребительских цен'!X33</f>
        <v>143388.80966212449</v>
      </c>
      <c r="AD34" s="241">
        <f>C34/'Индекс потребительских цен'!Y33</f>
        <v>162122.97084113452</v>
      </c>
      <c r="AE34" s="241">
        <f>D34/'Индекс потребительских цен'!Z33</f>
        <v>185183.8277844922</v>
      </c>
      <c r="AF34" s="241">
        <f>E34/'Индекс потребительских цен'!AA33</f>
        <v>227326.64270020134</v>
      </c>
      <c r="AG34" s="241">
        <f>F34/'Индекс потребительских цен'!AB33</f>
        <v>221376.62616685967</v>
      </c>
      <c r="AH34" s="241">
        <f>G34/'Индекс потребительских цен'!AC33</f>
        <v>213604.39903996326</v>
      </c>
      <c r="AI34" s="241">
        <f>H34/'Индекс потребительских цен'!AD33</f>
        <v>233570.47081220915</v>
      </c>
      <c r="AJ34" s="241">
        <f>I34/'Индекс потребительских цен'!AE33</f>
        <v>274853.614584275</v>
      </c>
      <c r="AK34" s="241">
        <f>J34/'Индекс потребительских цен'!AF33</f>
        <v>346697.55246304674</v>
      </c>
      <c r="AL34" s="241">
        <f>K34/'Индекс потребительских цен'!AG33</f>
        <v>353205.56349557522</v>
      </c>
      <c r="AM34" s="241">
        <f>L34/'Индекс потребительских цен'!AH33</f>
        <v>297496.62117157434</v>
      </c>
      <c r="AN34" s="241">
        <f>M34/'Индекс потребительских цен'!AI33</f>
        <v>344490.91488063295</v>
      </c>
      <c r="AO34" s="241">
        <f>N34/'Индекс потребительских цен'!AJ33</f>
        <v>360136.24748085428</v>
      </c>
      <c r="AP34" s="217">
        <f t="shared" si="0"/>
        <v>216747.43781872978</v>
      </c>
      <c r="AQ34" s="217">
        <f t="shared" si="1"/>
        <v>258727.25085253408</v>
      </c>
      <c r="AR34" s="217">
        <f t="shared" si="2"/>
        <v>233570.47081220915</v>
      </c>
    </row>
    <row r="35" spans="1:44">
      <c r="A35" s="15" t="s">
        <v>36</v>
      </c>
      <c r="B35" s="142">
        <f>O35/'Численность населения'!B34*1000000</f>
        <v>166028.76091365406</v>
      </c>
      <c r="C35" s="143">
        <f>P35/'Численность населения'!C34*1000000</f>
        <v>195463.68646356536</v>
      </c>
      <c r="D35" s="143">
        <f>Q35/'Численность населения'!D34*1000000</f>
        <v>220755.15061527729</v>
      </c>
      <c r="E35" s="143">
        <f>R35/'Численность населения'!E34*1000000</f>
        <v>235814.09468087746</v>
      </c>
      <c r="F35" s="143">
        <f>S35/'Численность населения'!F34*1000000</f>
        <v>279101.34785337892</v>
      </c>
      <c r="G35" s="143">
        <f>T35/'Численность населения'!G34*1000000</f>
        <v>290185.98429967545</v>
      </c>
      <c r="H35" s="143">
        <f>U35/'Численность населения'!H34*1000000</f>
        <v>324961.13076986658</v>
      </c>
      <c r="I35" s="143">
        <f>V35/'Численность населения'!I34*1000000</f>
        <v>336306.6941060556</v>
      </c>
      <c r="J35" s="143">
        <f>W35/'Численность населения'!J34*1000000</f>
        <v>369000.41839140432</v>
      </c>
      <c r="K35" s="143">
        <f>X35/'Численность населения'!K34*1000000</f>
        <v>385397.98789407476</v>
      </c>
      <c r="L35" s="143">
        <f>Y35/'Численность населения'!L34*1000000</f>
        <v>393793.00594974373</v>
      </c>
      <c r="M35" s="143">
        <f>Z35/'Численность населения'!M34*1000000</f>
        <v>427068.78653284424</v>
      </c>
      <c r="N35" s="143">
        <f>AA35/'Численность населения'!N34*1000000</f>
        <v>486338.170862631</v>
      </c>
      <c r="O35" s="194">
        <v>433473.7</v>
      </c>
      <c r="P35" s="5">
        <v>508433.3</v>
      </c>
      <c r="Q35" s="5">
        <v>571516.1</v>
      </c>
      <c r="R35" s="5">
        <v>607472.19999999995</v>
      </c>
      <c r="S35" s="5">
        <v>715409.6</v>
      </c>
      <c r="T35" s="5">
        <v>740458</v>
      </c>
      <c r="U35" s="5">
        <v>825586.5</v>
      </c>
      <c r="V35" s="5">
        <v>850263.7</v>
      </c>
      <c r="W35" s="5">
        <v>927811.7</v>
      </c>
      <c r="X35" s="5">
        <v>963214.4</v>
      </c>
      <c r="Y35" s="5">
        <v>977707.7</v>
      </c>
      <c r="Z35" s="5">
        <v>1051515.1000000001</v>
      </c>
      <c r="AA35" s="204">
        <v>1206815.1000000001</v>
      </c>
      <c r="AB35" s="219"/>
      <c r="AC35" s="241">
        <f>B35/'Индекс потребительских цен'!X34</f>
        <v>166028.76091365406</v>
      </c>
      <c r="AD35" s="241">
        <f>C35/'Индекс потребительских цен'!Y34</f>
        <v>185625.53320376578</v>
      </c>
      <c r="AE35" s="241">
        <f>D35/'Индекс потребительских цен'!Z34</f>
        <v>196664.18168698502</v>
      </c>
      <c r="AF35" s="241">
        <f>E35/'Индекс потребительских цен'!AA34</f>
        <v>199354.47519476179</v>
      </c>
      <c r="AG35" s="241">
        <f>F35/'Индекс потребительских цен'!AB34</f>
        <v>210687.57237665798</v>
      </c>
      <c r="AH35" s="241">
        <f>G35/'Индекс потребительских цен'!AC34</f>
        <v>193562.89188170712</v>
      </c>
      <c r="AI35" s="241">
        <f>H35/'Индекс потребительских цен'!AD34</f>
        <v>206201.45926819407</v>
      </c>
      <c r="AJ35" s="241">
        <f>I35/'Индекс потребительских цен'!AE34</f>
        <v>208399.11600675265</v>
      </c>
      <c r="AK35" s="241">
        <f>J35/'Индекс потребительских цен'!AF34</f>
        <v>219168.43762070278</v>
      </c>
      <c r="AL35" s="241">
        <f>K35/'Индекс потребительских цен'!AG34</f>
        <v>222283.74677391505</v>
      </c>
      <c r="AM35" s="241">
        <f>L35/'Индекс потребительских цен'!AH34</f>
        <v>216454.48614450046</v>
      </c>
      <c r="AN35" s="241">
        <f>M35/'Индекс потребительских цен'!AI34</f>
        <v>217759.77690361513</v>
      </c>
      <c r="AO35" s="241">
        <f>N35/'Индекс потребительских цен'!AJ34</f>
        <v>222643.98950303448</v>
      </c>
      <c r="AP35" s="217">
        <f t="shared" si="0"/>
        <v>56615.228589380422</v>
      </c>
      <c r="AQ35" s="217">
        <f t="shared" si="1"/>
        <v>204987.26365217284</v>
      </c>
      <c r="AR35" s="217">
        <f t="shared" si="2"/>
        <v>208399.11600675265</v>
      </c>
    </row>
    <row r="36" spans="1:44">
      <c r="A36" s="16" t="s">
        <v>37</v>
      </c>
      <c r="B36" s="142">
        <f>O36/'Численность населения'!B35*1000000</f>
        <v>154127.93320746106</v>
      </c>
      <c r="C36" s="143">
        <f>P36/'Численность населения'!C35*1000000</f>
        <v>179470.29627690968</v>
      </c>
      <c r="D36" s="143">
        <f>Q36/'Численность населения'!D35*1000000</f>
        <v>198129.16957517189</v>
      </c>
      <c r="E36" s="143">
        <f>R36/'Численность населения'!E35*1000000</f>
        <v>215923.18906597348</v>
      </c>
      <c r="F36" s="143">
        <f>S36/'Численность населения'!F35*1000000</f>
        <v>237465.80310221532</v>
      </c>
      <c r="G36" s="143">
        <f>T36/'Численность населения'!G35*1000000</f>
        <v>280522.00498226017</v>
      </c>
      <c r="H36" s="143">
        <f>U36/'Численность населения'!H35*1000000</f>
        <v>324802.0751696279</v>
      </c>
      <c r="I36" s="143">
        <f>V36/'Численность населения'!I35*1000000</f>
        <v>341163.36792396795</v>
      </c>
      <c r="J36" s="143">
        <f>W36/'Численность населения'!J35*1000000</f>
        <v>367627.87832794234</v>
      </c>
      <c r="K36" s="143">
        <f>X36/'Численность населения'!K35*1000000</f>
        <v>389521.39142409735</v>
      </c>
      <c r="L36" s="143">
        <f>Y36/'Численность населения'!L35*1000000</f>
        <v>409240.74141700997</v>
      </c>
      <c r="M36" s="143">
        <f>Z36/'Численность населения'!M35*1000000</f>
        <v>483970.43879907619</v>
      </c>
      <c r="N36" s="143">
        <f>AA36/'Численность населения'!N35*1000000</f>
        <v>549257.62875334907</v>
      </c>
      <c r="O36" s="194">
        <v>659667.4</v>
      </c>
      <c r="P36" s="5">
        <v>765967.2</v>
      </c>
      <c r="Q36" s="5">
        <v>843560.3</v>
      </c>
      <c r="R36" s="5">
        <v>917689.1</v>
      </c>
      <c r="S36" s="5">
        <v>1007758.8</v>
      </c>
      <c r="T36" s="5">
        <v>1189144</v>
      </c>
      <c r="U36" s="5">
        <v>1375107.4</v>
      </c>
      <c r="V36" s="5">
        <v>1441723.3</v>
      </c>
      <c r="W36" s="5">
        <v>1548222.9</v>
      </c>
      <c r="X36" s="5">
        <v>1636017.5</v>
      </c>
      <c r="Y36" s="5">
        <v>1714576.7</v>
      </c>
      <c r="Z36" s="5">
        <v>2017007.3</v>
      </c>
      <c r="AA36" s="204">
        <v>2295037.2999999998</v>
      </c>
      <c r="AB36" s="219"/>
      <c r="AC36" s="241">
        <f>B36/'Индекс потребительских цен'!X35</f>
        <v>154127.93320746106</v>
      </c>
      <c r="AD36" s="241">
        <f>C36/'Индекс потребительских цен'!Y35</f>
        <v>169136.08168590112</v>
      </c>
      <c r="AE36" s="241">
        <f>D36/'Индекс потребительских цен'!Z35</f>
        <v>175045.04014003937</v>
      </c>
      <c r="AF36" s="241">
        <f>E36/'Индекс потребительских цен'!AA35</f>
        <v>179022.02463308294</v>
      </c>
      <c r="AG36" s="241">
        <f>F36/'Индекс потребительских цен'!AB35</f>
        <v>176102.87724810827</v>
      </c>
      <c r="AH36" s="241">
        <f>G36/'Индекс потребительских цен'!AC35</f>
        <v>185627.76570390552</v>
      </c>
      <c r="AI36" s="241">
        <f>H36/'Индекс потребительских цен'!AD35</f>
        <v>204363.30824125424</v>
      </c>
      <c r="AJ36" s="241">
        <f>I36/'Индекс потребительских цен'!AE35</f>
        <v>211256.49538876989</v>
      </c>
      <c r="AK36" s="241">
        <f>J36/'Индекс потребительских цен'!AF35</f>
        <v>217861.94995159868</v>
      </c>
      <c r="AL36" s="241">
        <f>K36/'Индекс потребительских цен'!AG35</f>
        <v>224767.65670507646</v>
      </c>
      <c r="AM36" s="241">
        <f>L36/'Индекс потребительских цен'!AH35</f>
        <v>224516.46793237241</v>
      </c>
      <c r="AN36" s="241">
        <f>M36/'Индекс потребительских цен'!AI35</f>
        <v>244556.00777675761</v>
      </c>
      <c r="AO36" s="241">
        <f>N36/'Индекс потребительских цен'!AJ35</f>
        <v>247544.05981368016</v>
      </c>
      <c r="AP36" s="217">
        <f t="shared" si="0"/>
        <v>93416.126606219099</v>
      </c>
      <c r="AQ36" s="217">
        <f t="shared" si="1"/>
        <v>201071.35910984676</v>
      </c>
      <c r="AR36" s="217">
        <f t="shared" si="2"/>
        <v>204363.30824125424</v>
      </c>
    </row>
    <row r="37" spans="1:44">
      <c r="A37" s="16" t="s">
        <v>39</v>
      </c>
      <c r="B37" s="142">
        <f>O37/'Численность населения'!B36*1000000</f>
        <v>94883.625380903424</v>
      </c>
      <c r="C37" s="143">
        <f>P37/'Численность населения'!C36*1000000</f>
        <v>113034.20631373776</v>
      </c>
      <c r="D37" s="143">
        <f>Q37/'Численность населения'!D36*1000000</f>
        <v>127528.73997444731</v>
      </c>
      <c r="E37" s="143">
        <f>R37/'Численность населения'!E36*1000000</f>
        <v>153260.87250793239</v>
      </c>
      <c r="F37" s="143">
        <f>S37/'Численность населения'!F36*1000000</f>
        <v>177395.28218991088</v>
      </c>
      <c r="G37" s="143">
        <f>T37/'Численность населения'!G36*1000000</f>
        <v>189575.24354690206</v>
      </c>
      <c r="H37" s="143">
        <f>U37/'Численность населения'!H36*1000000</f>
        <v>203906.39135229366</v>
      </c>
      <c r="I37" s="143">
        <f>V37/'Численность населения'!I36*1000000</f>
        <v>209477.86557795035</v>
      </c>
      <c r="J37" s="143">
        <f>W37/'Численность населения'!J36*1000000</f>
        <v>219856.74174294295</v>
      </c>
      <c r="K37" s="143">
        <f>X37/'Численность населения'!K36*1000000</f>
        <v>230345.47128086825</v>
      </c>
      <c r="L37" s="143">
        <f>Y37/'Численность населения'!L36*1000000</f>
        <v>237277.32793522268</v>
      </c>
      <c r="M37" s="143">
        <f>Z37/'Численность населения'!M36*1000000</f>
        <v>259076.40333632354</v>
      </c>
      <c r="N37" s="143">
        <f>AA37/'Численность населения'!N36*1000000</f>
        <v>274815.38872328226</v>
      </c>
      <c r="O37" s="194">
        <v>274354.2</v>
      </c>
      <c r="P37" s="5">
        <v>330322.8</v>
      </c>
      <c r="Q37" s="5">
        <v>374710.3</v>
      </c>
      <c r="R37" s="5">
        <v>452882.2</v>
      </c>
      <c r="S37" s="5">
        <v>528131.30000000005</v>
      </c>
      <c r="T37" s="5">
        <v>569297.30000000005</v>
      </c>
      <c r="U37" s="5">
        <v>617587.6</v>
      </c>
      <c r="V37" s="5">
        <v>639513.29999999993</v>
      </c>
      <c r="W37" s="5">
        <v>676060.8</v>
      </c>
      <c r="X37" s="5">
        <v>713723.6</v>
      </c>
      <c r="Y37" s="5">
        <v>740798.8</v>
      </c>
      <c r="Z37" s="5">
        <v>814427.4</v>
      </c>
      <c r="AA37" s="204">
        <v>878953.6</v>
      </c>
      <c r="AB37" s="219"/>
      <c r="AC37" s="241">
        <f>B37/'Индекс потребительских цен'!X36</f>
        <v>94883.625380903424</v>
      </c>
      <c r="AD37" s="241">
        <f>C37/'Индекс потребительских цен'!Y36</f>
        <v>106185.25722286309</v>
      </c>
      <c r="AE37" s="241">
        <f>D37/'Индекс потребительских цен'!Z36</f>
        <v>111557.44539100389</v>
      </c>
      <c r="AF37" s="241">
        <f>E37/'Индекс потребительских цен'!AA36</f>
        <v>128428.93699280848</v>
      </c>
      <c r="AG37" s="241">
        <f>F37/'Индекс потребительских цен'!AB36</f>
        <v>134515.42278967376</v>
      </c>
      <c r="AH37" s="241">
        <f>G37/'Индекс потребительских цен'!AC36</f>
        <v>126119.71634532475</v>
      </c>
      <c r="AI37" s="241">
        <f>H37/'Индекс потребительских цен'!AD36</f>
        <v>129899.33371032504</v>
      </c>
      <c r="AJ37" s="241">
        <f>I37/'Индекс потребительских цен'!AE36</f>
        <v>131970.59169873552</v>
      </c>
      <c r="AK37" s="241">
        <f>J37/'Индекс потребительских цен'!AF36</f>
        <v>134749.74288569277</v>
      </c>
      <c r="AL37" s="241">
        <f>K37/'Индекс потребительских цен'!AG36</f>
        <v>136022.99215177435</v>
      </c>
      <c r="AM37" s="241">
        <f>L37/'Индекс потребительских цен'!AH36</f>
        <v>130608.10367207258</v>
      </c>
      <c r="AN37" s="241">
        <f>M37/'Индекс потребительских цен'!AI36</f>
        <v>127532.90497556052</v>
      </c>
      <c r="AO37" s="241">
        <f>N37/'Индекс потребительских цен'!AJ36</f>
        <v>122470.19298233175</v>
      </c>
      <c r="AP37" s="217">
        <f t="shared" si="0"/>
        <v>41139.366770870925</v>
      </c>
      <c r="AQ37" s="217">
        <f t="shared" si="1"/>
        <v>124226.48201531306</v>
      </c>
      <c r="AR37" s="217">
        <f t="shared" si="2"/>
        <v>128428.93699280848</v>
      </c>
    </row>
    <row r="38" spans="1:44" ht="24">
      <c r="A38" s="16" t="s">
        <v>41</v>
      </c>
      <c r="B38" s="142">
        <f>O38/'Численность населения'!B37*1000000</f>
        <v>89668.296722981933</v>
      </c>
      <c r="C38" s="143">
        <f>P38/'Численность населения'!C37*1000000</f>
        <v>105412.79877499634</v>
      </c>
      <c r="D38" s="143">
        <f>Q38/'Численность населения'!D37*1000000</f>
        <v>124226.51788988421</v>
      </c>
      <c r="E38" s="143">
        <f>R38/'Численность населения'!E37*1000000</f>
        <v>129236.34313957267</v>
      </c>
      <c r="F38" s="143">
        <f>S38/'Численность населения'!F37*1000000</f>
        <v>135984.79207773349</v>
      </c>
      <c r="G38" s="143">
        <f>T38/'Численность населения'!G37*1000000</f>
        <v>139908.6690145586</v>
      </c>
      <c r="H38" s="143">
        <f>U38/'Численность населения'!H37*1000000</f>
        <v>177182.01340354016</v>
      </c>
      <c r="I38" s="143">
        <f>V38/'Численность населения'!I37*1000000</f>
        <v>179418.12885775714</v>
      </c>
      <c r="J38" s="143">
        <f>W38/'Численность населения'!J37*1000000</f>
        <v>186574.14410471777</v>
      </c>
      <c r="K38" s="143">
        <f>X38/'Численность населения'!K37*1000000</f>
        <v>197795.30119315011</v>
      </c>
      <c r="L38" s="143">
        <f>Y38/'Численность населения'!L37*1000000</f>
        <v>207278.44276570005</v>
      </c>
      <c r="M38" s="143">
        <f>Z38/'Численность населения'!M37*1000000</f>
        <v>229153.09614767789</v>
      </c>
      <c r="N38" s="143">
        <f>AA38/'Численность населения'!N37*1000000</f>
        <v>241681.63124404597</v>
      </c>
      <c r="O38" s="194">
        <v>77086.399999999994</v>
      </c>
      <c r="P38" s="5">
        <v>90594.5</v>
      </c>
      <c r="Q38" s="5">
        <v>106711.2</v>
      </c>
      <c r="R38" s="5">
        <v>110971.5</v>
      </c>
      <c r="S38" s="5">
        <v>116886</v>
      </c>
      <c r="T38" s="5">
        <v>120528.79999999999</v>
      </c>
      <c r="U38" s="5">
        <v>152970.79999999999</v>
      </c>
      <c r="V38" s="5">
        <v>155221.80000000002</v>
      </c>
      <c r="W38" s="5">
        <v>161577.5</v>
      </c>
      <c r="X38" s="5">
        <v>171544.7</v>
      </c>
      <c r="Y38" s="5">
        <v>180077.5</v>
      </c>
      <c r="Z38" s="5">
        <v>199326.3</v>
      </c>
      <c r="AA38" s="204">
        <v>218432.1</v>
      </c>
      <c r="AB38" s="219"/>
      <c r="AC38" s="241">
        <f>B38/'Индекс потребительских цен'!X37</f>
        <v>89668.296722981933</v>
      </c>
      <c r="AD38" s="241">
        <f>C38/'Индекс потребительских цен'!Y37</f>
        <v>98756.603686524584</v>
      </c>
      <c r="AE38" s="241">
        <f>D38/'Индекс потребительских цен'!Z37</f>
        <v>107018.25071977172</v>
      </c>
      <c r="AF38" s="241">
        <f>E38/'Индекс потребительских цен'!AA37</f>
        <v>103576.23820344386</v>
      </c>
      <c r="AG38" s="241">
        <f>F38/'Индекс потребительских цен'!AB37</f>
        <v>100483.83795568442</v>
      </c>
      <c r="AH38" s="241">
        <f>G38/'Индекс потребительских цен'!AC37</f>
        <v>89664.636188412798</v>
      </c>
      <c r="AI38" s="241">
        <f>H38/'Индекс потребительских цен'!AD37</f>
        <v>106993.65751365067</v>
      </c>
      <c r="AJ38" s="241">
        <f>I38/'Индекс потребительских цен'!AE37</f>
        <v>105722.05780790666</v>
      </c>
      <c r="AK38" s="241">
        <f>J38/'Индекс потребительских цен'!AF37</f>
        <v>106251.79937753027</v>
      </c>
      <c r="AL38" s="241">
        <f>K38/'Индекс потребительских цен'!AG37</f>
        <v>108633.53986549517</v>
      </c>
      <c r="AM38" s="241">
        <f>L38/'Индекс потребительских цен'!AH37</f>
        <v>108019.63210506417</v>
      </c>
      <c r="AN38" s="241">
        <f>M38/'Индекс потребительских цен'!AI37</f>
        <v>110399.58894296038</v>
      </c>
      <c r="AO38" s="241">
        <f>N38/'Индекс потребительских цен'!AJ37</f>
        <v>104053.16240572308</v>
      </c>
      <c r="AP38" s="217">
        <f t="shared" si="0"/>
        <v>20734.952754547587</v>
      </c>
      <c r="AQ38" s="217">
        <f t="shared" si="1"/>
        <v>103018.56165347305</v>
      </c>
      <c r="AR38" s="217">
        <f t="shared" si="2"/>
        <v>105722.05780790666</v>
      </c>
    </row>
    <row r="39" spans="1:44" ht="24">
      <c r="A39" s="16" t="s">
        <v>42</v>
      </c>
      <c r="B39" s="142">
        <f>O39/'Численность населения'!B38*1000000</f>
        <v>91782.538577829546</v>
      </c>
      <c r="C39" s="143">
        <f>P39/'Численность населения'!C38*1000000</f>
        <v>103462.5387048933</v>
      </c>
      <c r="D39" s="143">
        <f>Q39/'Численность населения'!D38*1000000</f>
        <v>124058.86827536661</v>
      </c>
      <c r="E39" s="143">
        <f>R39/'Численность населения'!E38*1000000</f>
        <v>140401.1120526887</v>
      </c>
      <c r="F39" s="143">
        <f>S39/'Численность населения'!F38*1000000</f>
        <v>139155.90404921514</v>
      </c>
      <c r="G39" s="143">
        <f>T39/'Численность населения'!G38*1000000</f>
        <v>144062.05436054207</v>
      </c>
      <c r="H39" s="143">
        <f>U39/'Численность населения'!H38*1000000</f>
        <v>168098.00584438522</v>
      </c>
      <c r="I39" s="143">
        <f>V39/'Численность населения'!I38*1000000</f>
        <v>177468.43694250035</v>
      </c>
      <c r="J39" s="143">
        <f>W39/'Численность населения'!J38*1000000</f>
        <v>184012.97179428843</v>
      </c>
      <c r="K39" s="143">
        <f>X39/'Численность населения'!K38*1000000</f>
        <v>196393.05245883329</v>
      </c>
      <c r="L39" s="143">
        <f>Y39/'Численность населения'!L38*1000000</f>
        <v>204744.94191555143</v>
      </c>
      <c r="M39" s="143">
        <f>Z39/'Численность населения'!M38*1000000</f>
        <v>235355.11965696115</v>
      </c>
      <c r="N39" s="143">
        <f>AA39/'Численность населения'!N38*1000000</f>
        <v>239756.81037609061</v>
      </c>
      <c r="O39" s="194">
        <v>43651.5</v>
      </c>
      <c r="P39" s="5">
        <v>49252.1</v>
      </c>
      <c r="Q39" s="5">
        <v>58712.1</v>
      </c>
      <c r="R39" s="5">
        <v>66106.600000000006</v>
      </c>
      <c r="S39" s="5">
        <v>65326.6</v>
      </c>
      <c r="T39" s="5">
        <v>67482.7</v>
      </c>
      <c r="U39" s="5">
        <v>78521.100000000006</v>
      </c>
      <c r="V39" s="5">
        <v>82765.600000000006</v>
      </c>
      <c r="W39" s="5">
        <v>85737.9</v>
      </c>
      <c r="X39" s="5">
        <v>91430</v>
      </c>
      <c r="Y39" s="5">
        <v>95297.1</v>
      </c>
      <c r="Z39" s="5">
        <v>109390</v>
      </c>
      <c r="AA39" s="204">
        <v>112390.8</v>
      </c>
      <c r="AB39" s="219"/>
      <c r="AC39" s="241">
        <f>B39/'Индекс потребительских цен'!X38</f>
        <v>91782.538577829546</v>
      </c>
      <c r="AD39" s="241">
        <f>C39/'Индекс потребительских цен'!Y38</f>
        <v>98413.905359928962</v>
      </c>
      <c r="AE39" s="241">
        <f>D39/'Индекс потребительских цен'!Z38</f>
        <v>111074.17304350686</v>
      </c>
      <c r="AF39" s="241">
        <f>E39/'Индекс потребительских цен'!AA38</f>
        <v>117011.95769929397</v>
      </c>
      <c r="AG39" s="241">
        <f>F39/'Индекс потребительских цен'!AB38</f>
        <v>105039.56754820238</v>
      </c>
      <c r="AH39" s="241">
        <f>G39/'Индекс потребительских цен'!AC38</f>
        <v>94657.812671917243</v>
      </c>
      <c r="AI39" s="241">
        <f>H39/'Индекс потребительских цен'!AD38</f>
        <v>104782.22328415141</v>
      </c>
      <c r="AJ39" s="241">
        <f>I39/'Индекс потребительских цен'!AE38</f>
        <v>108581.84971699725</v>
      </c>
      <c r="AK39" s="241">
        <f>J39/'Индекс потребительских цен'!AF38</f>
        <v>108527.12718445418</v>
      </c>
      <c r="AL39" s="241">
        <f>K39/'Индекс потребительских цен'!AG38</f>
        <v>112509.61461317888</v>
      </c>
      <c r="AM39" s="241">
        <f>L39/'Индекс потребительских цен'!AH38</f>
        <v>111517.63021466372</v>
      </c>
      <c r="AN39" s="241">
        <f>M39/'Индекс потребительских цен'!AI38</f>
        <v>119213.20238612907</v>
      </c>
      <c r="AO39" s="241">
        <f>N39/'Индекс потребительских цен'!AJ38</f>
        <v>108334.31565569626</v>
      </c>
      <c r="AP39" s="217">
        <f t="shared" si="0"/>
        <v>27430.66380829952</v>
      </c>
      <c r="AQ39" s="217">
        <f t="shared" si="1"/>
        <v>107034.30138122688</v>
      </c>
      <c r="AR39" s="217">
        <f t="shared" si="2"/>
        <v>108527.12718445418</v>
      </c>
    </row>
    <row r="40" spans="1:44" ht="24">
      <c r="A40" s="16" t="s">
        <v>43</v>
      </c>
      <c r="B40" s="142">
        <f>O40/'Численность населения'!B39*1000000</f>
        <v>105781.75598439548</v>
      </c>
      <c r="C40" s="143">
        <f>P40/'Численность населения'!C39*1000000</f>
        <v>120824.44608276257</v>
      </c>
      <c r="D40" s="143">
        <f>Q40/'Численность населения'!D39*1000000</f>
        <v>137721.83098093918</v>
      </c>
      <c r="E40" s="143">
        <f>R40/'Численность населения'!E39*1000000</f>
        <v>168268.20792851571</v>
      </c>
      <c r="F40" s="143">
        <f>S40/'Численность населения'!F39*1000000</f>
        <v>178762.71600172576</v>
      </c>
      <c r="G40" s="143">
        <f>T40/'Численность населения'!G39*1000000</f>
        <v>178921.14627675805</v>
      </c>
      <c r="H40" s="143">
        <f>U40/'Численность населения'!H39*1000000</f>
        <v>211527.01335031501</v>
      </c>
      <c r="I40" s="143">
        <f>V40/'Численность населения'!I39*1000000</f>
        <v>217115.72186667274</v>
      </c>
      <c r="J40" s="143">
        <f>W40/'Численность населения'!J39*1000000</f>
        <v>229965.53929434068</v>
      </c>
      <c r="K40" s="143">
        <f>X40/'Численность населения'!K39*1000000</f>
        <v>248493.50470743963</v>
      </c>
      <c r="L40" s="143">
        <f>Y40/'Численность населения'!L39*1000000</f>
        <v>257795.34538380295</v>
      </c>
      <c r="M40" s="143">
        <f>Z40/'Численность населения'!M39*1000000</f>
        <v>293366.01936546044</v>
      </c>
      <c r="N40" s="143">
        <f>AA40/'Численность населения'!N39*1000000</f>
        <v>330081.25082348811</v>
      </c>
      <c r="O40" s="194">
        <v>75327.399999999994</v>
      </c>
      <c r="P40" s="5">
        <v>85876.7</v>
      </c>
      <c r="Q40" s="5">
        <v>97448.8</v>
      </c>
      <c r="R40" s="5">
        <v>118637.5</v>
      </c>
      <c r="S40" s="5">
        <v>125960.5</v>
      </c>
      <c r="T40" s="5">
        <v>126051.2</v>
      </c>
      <c r="U40" s="5">
        <v>148810.1</v>
      </c>
      <c r="V40" s="5">
        <v>152526.39999999999</v>
      </c>
      <c r="W40" s="5">
        <v>161092.70000000001</v>
      </c>
      <c r="X40" s="5">
        <v>173459.4</v>
      </c>
      <c r="Y40" s="5">
        <v>179159</v>
      </c>
      <c r="Z40" s="5">
        <v>202601.8</v>
      </c>
      <c r="AA40" s="205">
        <v>225468.60000000003</v>
      </c>
      <c r="AC40" s="241">
        <f>B40/'Индекс потребительских цен'!X39</f>
        <v>105781.75598439548</v>
      </c>
      <c r="AD40" s="241">
        <f>C40/'Индекс потребительских цен'!Y39</f>
        <v>114460.44532281409</v>
      </c>
      <c r="AE40" s="241">
        <f>D40/'Индекс потребительских цен'!Z39</f>
        <v>122677.78108038312</v>
      </c>
      <c r="AF40" s="241">
        <f>E40/'Индекс потребительских цен'!AA39</f>
        <v>141323.2352247019</v>
      </c>
      <c r="AG40" s="241">
        <f>F40/'Индекс потребительских цен'!AB39</f>
        <v>136203.61626512362</v>
      </c>
      <c r="AH40" s="241">
        <f>G40/'Индекс потребительских цен'!AC39</f>
        <v>120046.07969813145</v>
      </c>
      <c r="AI40" s="241">
        <f>H40/'Индекс потребительских цен'!AD39</f>
        <v>135370.84359223102</v>
      </c>
      <c r="AJ40" s="241">
        <f>I40/'Индекс потребительских цен'!AE39</f>
        <v>135863.34874552354</v>
      </c>
      <c r="AK40" s="241">
        <f>J40/'Индекс потребительских цен'!AF39</f>
        <v>139172.44733958057</v>
      </c>
      <c r="AL40" s="241">
        <f>K40/'Индекс потребительских цен'!AG39</f>
        <v>147624.77148440736</v>
      </c>
      <c r="AM40" s="241">
        <f>L40/'Индекс потребительских цен'!AH39</f>
        <v>145788.48133552316</v>
      </c>
      <c r="AN40" s="241">
        <f>M40/'Индекс потребительских цен'!AI39</f>
        <v>151954.9522213192</v>
      </c>
      <c r="AO40" s="241">
        <f>N40/'Индекс потребительских цен'!AJ39</f>
        <v>153752.12237363678</v>
      </c>
      <c r="AP40" s="217">
        <f t="shared" si="0"/>
        <v>47970.366389241302</v>
      </c>
      <c r="AQ40" s="217">
        <f t="shared" si="1"/>
        <v>134616.91389752086</v>
      </c>
      <c r="AR40" s="217">
        <f t="shared" si="2"/>
        <v>136203.61626512362</v>
      </c>
    </row>
    <row r="41" spans="1:44">
      <c r="A41" s="16" t="s">
        <v>44</v>
      </c>
      <c r="B41" s="142">
        <f>O41/'Численность населения'!B40*1000000</f>
        <v>55995.738630738088</v>
      </c>
      <c r="C41" s="143">
        <f>P41/'Численность населения'!C40*1000000</f>
        <v>67220.532670515167</v>
      </c>
      <c r="D41" s="143">
        <f>Q41/'Численность населения'!D40*1000000</f>
        <v>77877.23473618654</v>
      </c>
      <c r="E41" s="143">
        <f>R41/'Численность населения'!E40*1000000</f>
        <v>91646.164051865751</v>
      </c>
      <c r="F41" s="143">
        <f>S41/'Численность населения'!F40*1000000</f>
        <v>109649.03821024433</v>
      </c>
      <c r="G41" s="143">
        <f>T41/'Численность населения'!G40*1000000</f>
        <v>111705.37251667607</v>
      </c>
      <c r="H41" s="143">
        <f>U41/'Численность населения'!H40*1000000</f>
        <v>143561.5634687487</v>
      </c>
      <c r="I41" s="143">
        <f>V41/'Численность населения'!I40*1000000</f>
        <v>151463.92897793217</v>
      </c>
      <c r="J41" s="143">
        <f>W41/'Численность населения'!J40*1000000</f>
        <v>154705.57013779177</v>
      </c>
      <c r="K41" s="143">
        <f>X41/'Численность населения'!K40*1000000</f>
        <v>164625.3878152766</v>
      </c>
      <c r="L41" s="143">
        <f>Y41/'Численность населения'!L40*1000000</f>
        <v>169228.79493455545</v>
      </c>
      <c r="M41" s="143">
        <f>Z41/'Численность населения'!M40*1000000</f>
        <v>177859.91007099973</v>
      </c>
      <c r="N41" s="143">
        <f>AA41/'Численность населения'!N40*1000000</f>
        <v>187129.98045811223</v>
      </c>
      <c r="O41" s="194">
        <v>70694.899999999994</v>
      </c>
      <c r="P41" s="5">
        <v>86623</v>
      </c>
      <c r="Q41" s="5">
        <v>102289.1</v>
      </c>
      <c r="R41" s="5">
        <v>122402.8</v>
      </c>
      <c r="S41" s="5">
        <v>148942.1</v>
      </c>
      <c r="T41" s="5">
        <v>154401.4</v>
      </c>
      <c r="U41" s="5">
        <v>201634.80000000002</v>
      </c>
      <c r="V41" s="5">
        <v>215975.9</v>
      </c>
      <c r="W41" s="5">
        <v>223853.7</v>
      </c>
      <c r="X41" s="5">
        <v>241643.4</v>
      </c>
      <c r="Y41" s="5">
        <v>251873.2</v>
      </c>
      <c r="Z41" s="5">
        <v>268068.5</v>
      </c>
      <c r="AA41" s="204">
        <v>285168.5</v>
      </c>
      <c r="AB41" s="219"/>
      <c r="AC41" s="241">
        <f>B41/'Индекс потребительских цен'!X40</f>
        <v>55995.738630738088</v>
      </c>
      <c r="AD41" s="241">
        <f>C41/'Индекс потребительских цен'!Y40</f>
        <v>62455.200845967818</v>
      </c>
      <c r="AE41" s="241">
        <f>D41/'Индекс потребительских цен'!Z40</f>
        <v>68202.882910878514</v>
      </c>
      <c r="AF41" s="241">
        <f>E41/'Индекс потребительских цен'!AA40</f>
        <v>75575.666410933874</v>
      </c>
      <c r="AG41" s="241">
        <f>F41/'Индекс потребительских цен'!AB40</f>
        <v>81358.349155477787</v>
      </c>
      <c r="AH41" s="241">
        <f>G41/'Индекс потребительских цен'!AC40</f>
        <v>72179.853704375681</v>
      </c>
      <c r="AI41" s="241">
        <f>H41/'Индекс потребительских цен'!AD40</f>
        <v>88136.948705619492</v>
      </c>
      <c r="AJ41" s="241">
        <f>I41/'Индекс потребительских цен'!AE40</f>
        <v>91129.41872216764</v>
      </c>
      <c r="AK41" s="241">
        <f>J41/'Индекс потребительских цен'!AF40</f>
        <v>89906.091615581186</v>
      </c>
      <c r="AL41" s="241">
        <f>K41/'Индекс потребительских цен'!AG40</f>
        <v>92911.456057162228</v>
      </c>
      <c r="AM41" s="241">
        <f>L41/'Индекс потребительских цен'!AH40</f>
        <v>90926.820250927427</v>
      </c>
      <c r="AN41" s="241">
        <f>M41/'Индекс потребительских цен'!AI40</f>
        <v>88789.675777756318</v>
      </c>
      <c r="AO41" s="241">
        <f>N41/'Индекс потребительских цен'!AJ40</f>
        <v>82758.149899923548</v>
      </c>
      <c r="AP41" s="217">
        <f t="shared" si="0"/>
        <v>36915.71742642414</v>
      </c>
      <c r="AQ41" s="217">
        <f t="shared" si="1"/>
        <v>80025.096360577678</v>
      </c>
      <c r="AR41" s="217">
        <f t="shared" si="2"/>
        <v>82758.149899923548</v>
      </c>
    </row>
    <row r="42" spans="1:44">
      <c r="A42" s="16" t="s">
        <v>45</v>
      </c>
      <c r="B42" s="142">
        <f>O42/'Численность населения'!B41*1000000</f>
        <v>118920.62510560431</v>
      </c>
      <c r="C42" s="143">
        <f>P42/'Численность населения'!C41*1000000</f>
        <v>142409.24358920523</v>
      </c>
      <c r="D42" s="143">
        <f>Q42/'Численность населения'!D41*1000000</f>
        <v>154810.97074947285</v>
      </c>
      <c r="E42" s="143">
        <f>R42/'Численность населения'!E41*1000000</f>
        <v>172204.17482201467</v>
      </c>
      <c r="F42" s="143">
        <f>S42/'Численность населения'!F41*1000000</f>
        <v>193349.5650681626</v>
      </c>
      <c r="G42" s="143">
        <f>T42/'Численность населения'!G41*1000000</f>
        <v>221814.1533671245</v>
      </c>
      <c r="H42" s="143">
        <f>U42/'Численность населения'!H41*1000000</f>
        <v>254226.55806834841</v>
      </c>
      <c r="I42" s="143">
        <f>V42/'Численность населения'!I41*1000000</f>
        <v>262480.69600018271</v>
      </c>
      <c r="J42" s="143">
        <f>W42/'Численность населения'!J41*1000000</f>
        <v>280220.68236907054</v>
      </c>
      <c r="K42" s="143">
        <f>X42/'Численность населения'!K41*1000000</f>
        <v>296214.02096443251</v>
      </c>
      <c r="L42" s="143">
        <f>Y42/'Численность населения'!L41*1000000</f>
        <v>302657.04471185594</v>
      </c>
      <c r="M42" s="143">
        <f>Z42/'Численность населения'!M41*1000000</f>
        <v>367687.1343979903</v>
      </c>
      <c r="N42" s="143">
        <f>AA42/'Численность населения'!N41*1000000</f>
        <v>338257.14255138976</v>
      </c>
      <c r="O42" s="194">
        <v>330790.8</v>
      </c>
      <c r="P42" s="5">
        <v>396791.6</v>
      </c>
      <c r="Q42" s="5">
        <v>431753.4</v>
      </c>
      <c r="R42" s="5">
        <v>480905.3</v>
      </c>
      <c r="S42" s="5">
        <v>540796.80000000005</v>
      </c>
      <c r="T42" s="5">
        <v>621198.30000000005</v>
      </c>
      <c r="U42" s="5">
        <v>712594.5</v>
      </c>
      <c r="V42" s="5">
        <v>735609.5</v>
      </c>
      <c r="W42" s="5">
        <v>784045.7</v>
      </c>
      <c r="X42" s="5">
        <v>829223.9</v>
      </c>
      <c r="Y42" s="5">
        <v>846890.1</v>
      </c>
      <c r="Z42" s="5">
        <v>1024560.2</v>
      </c>
      <c r="AA42" s="204">
        <v>979873.09999999986</v>
      </c>
      <c r="AB42" s="219"/>
      <c r="AC42" s="241">
        <f>B42/'Индекс потребительских цен'!X41</f>
        <v>118920.62510560431</v>
      </c>
      <c r="AD42" s="241">
        <f>C42/'Индекс потребительских цен'!Y41</f>
        <v>136931.96498962041</v>
      </c>
      <c r="AE42" s="241">
        <f>D42/'Индекс потребительских цен'!Z41</f>
        <v>140430.85155068291</v>
      </c>
      <c r="AF42" s="241">
        <f>E42/'Индекс потребительских цен'!AA41</f>
        <v>146372.21836799194</v>
      </c>
      <c r="AG42" s="241">
        <f>F42/'Индекс потребительских цен'!AB41</f>
        <v>151317.22376833769</v>
      </c>
      <c r="AH42" s="241">
        <f>G42/'Индекс потребительских цен'!AC41</f>
        <v>151056.28570768281</v>
      </c>
      <c r="AI42" s="241">
        <f>H42/'Индекс потребительских цен'!AD41</f>
        <v>163886.08208542835</v>
      </c>
      <c r="AJ42" s="241">
        <f>I42/'Индекс потребительских цен'!AE41</f>
        <v>164502.31130577918</v>
      </c>
      <c r="AK42" s="241">
        <f>J42/'Индекс потребительских цен'!AF41</f>
        <v>168122.09768320897</v>
      </c>
      <c r="AL42" s="241">
        <f>K42/'Индекс потребительских цен'!AG41</f>
        <v>172407.36545151167</v>
      </c>
      <c r="AM42" s="241">
        <f>L42/'Индекс потребительских цен'!AH41</f>
        <v>166642.17226388888</v>
      </c>
      <c r="AN42" s="241">
        <f>M42/'Индекс потребительских цен'!AI41</f>
        <v>185731.71421489256</v>
      </c>
      <c r="AO42" s="241">
        <f>N42/'Индекс потребительских цен'!AJ41</f>
        <v>153697.5707421003</v>
      </c>
      <c r="AP42" s="217">
        <f t="shared" si="0"/>
        <v>66811.089109288252</v>
      </c>
      <c r="AQ42" s="217">
        <f t="shared" si="1"/>
        <v>155386.03717205615</v>
      </c>
      <c r="AR42" s="217">
        <f t="shared" si="2"/>
        <v>153697.5707421003</v>
      </c>
    </row>
    <row r="43" spans="1:44">
      <c r="A43" s="16" t="s">
        <v>47</v>
      </c>
      <c r="B43" s="142">
        <f>O43/'Численность населения'!B42*1000000</f>
        <v>186522.00136844447</v>
      </c>
      <c r="C43" s="143">
        <f>P43/'Численность населения'!C42*1000000</f>
        <v>231314.01995740095</v>
      </c>
      <c r="D43" s="143">
        <f>Q43/'Численность населения'!D42*1000000</f>
        <v>282918.40621316253</v>
      </c>
      <c r="E43" s="143">
        <f>R43/'Численность населения'!E42*1000000</f>
        <v>286131.71830949886</v>
      </c>
      <c r="F43" s="143">
        <f>S43/'Численность населения'!F42*1000000</f>
        <v>309520.90735059412</v>
      </c>
      <c r="G43" s="143">
        <f>T43/'Численность населения'!G42*1000000</f>
        <v>323367.36235194432</v>
      </c>
      <c r="H43" s="143">
        <f>U43/'Численность населения'!H42*1000000</f>
        <v>349351.51429656986</v>
      </c>
      <c r="I43" s="143">
        <f>V43/'Численность населения'!I42*1000000</f>
        <v>366013.25615010777</v>
      </c>
      <c r="J43" s="143">
        <f>W43/'Численность населения'!J42*1000000</f>
        <v>428715.66430408746</v>
      </c>
      <c r="K43" s="143">
        <f>X43/'Численность населения'!K42*1000000</f>
        <v>445861.52127613808</v>
      </c>
      <c r="L43" s="143">
        <f>Y43/'Численность населения'!L42*1000000</f>
        <v>420815.49083350884</v>
      </c>
      <c r="M43" s="143">
        <f>Z43/'Численность населения'!M42*1000000</f>
        <v>499044.82136031048</v>
      </c>
      <c r="N43" s="143">
        <f>AA43/'Численность населения'!N42*1000000</f>
        <v>544007.35933173564</v>
      </c>
      <c r="O43" s="194">
        <v>759203.3</v>
      </c>
      <c r="P43" s="5">
        <v>941023.6</v>
      </c>
      <c r="Q43" s="5">
        <v>1149384.6000000001</v>
      </c>
      <c r="R43" s="5">
        <v>1163219</v>
      </c>
      <c r="S43" s="5">
        <v>1260010.3999999999</v>
      </c>
      <c r="T43" s="5">
        <v>1316598.3</v>
      </c>
      <c r="U43" s="5">
        <v>1421517.6</v>
      </c>
      <c r="V43" s="5">
        <v>1487892.2</v>
      </c>
      <c r="W43" s="5">
        <v>1739362.9</v>
      </c>
      <c r="X43" s="5">
        <v>1803321.7</v>
      </c>
      <c r="Y43" s="5">
        <v>1694189.7</v>
      </c>
      <c r="Z43" s="5">
        <v>2000037.9</v>
      </c>
      <c r="AA43" s="204">
        <v>2222057.9000000004</v>
      </c>
      <c r="AB43" s="219"/>
      <c r="AC43" s="241">
        <f>B43/'Индекс потребительских цен'!X42</f>
        <v>186522.00136844447</v>
      </c>
      <c r="AD43" s="241">
        <f>C43/'Индекс потребительских цен'!Y42</f>
        <v>217502.60456737279</v>
      </c>
      <c r="AE43" s="241">
        <f>D43/'Индекс потребительских цен'!Z42</f>
        <v>250400.76226376113</v>
      </c>
      <c r="AF43" s="241">
        <f>E43/'Индекс потребительских цен'!AA42</f>
        <v>238977.77446344268</v>
      </c>
      <c r="AG43" s="241">
        <f>F43/'Индекс потребительских цен'!AB42</f>
        <v>232537.97895008573</v>
      </c>
      <c r="AH43" s="241">
        <f>G43/'Индекс потребительских цен'!AC42</f>
        <v>219023.25405197221</v>
      </c>
      <c r="AI43" s="241">
        <f>H43/'Индекс потребительских цен'!AD42</f>
        <v>225483.93905796093</v>
      </c>
      <c r="AJ43" s="241">
        <f>I43/'Индекс потребительских цен'!AE42</f>
        <v>232540.6261135797</v>
      </c>
      <c r="AK43" s="241">
        <f>J43/'Индекс потребительских цен'!AF42</f>
        <v>261223.35383951929</v>
      </c>
      <c r="AL43" s="241">
        <f>K43/'Индекс потребительских цен'!AG42</f>
        <v>264091.18346571253</v>
      </c>
      <c r="AM43" s="241">
        <f>L43/'Индекс потребительских цен'!AH42</f>
        <v>237341.46228869652</v>
      </c>
      <c r="AN43" s="241">
        <f>M43/'Индекс потребительских цен'!AI42</f>
        <v>258911.86485842153</v>
      </c>
      <c r="AO43" s="241">
        <f>N43/'Индекс потребительских цен'!AJ42</f>
        <v>253675.26273292684</v>
      </c>
      <c r="AP43" s="217">
        <f t="shared" si="0"/>
        <v>77569.182097268058</v>
      </c>
      <c r="AQ43" s="217">
        <f t="shared" si="1"/>
        <v>236787.08215553046</v>
      </c>
      <c r="AR43" s="217">
        <f t="shared" si="2"/>
        <v>237341.46228869652</v>
      </c>
    </row>
    <row r="44" spans="1:44">
      <c r="A44" s="16" t="s">
        <v>48</v>
      </c>
      <c r="B44" s="142">
        <f>O44/'Численность населения'!B43*1000000</f>
        <v>118110.50492160559</v>
      </c>
      <c r="C44" s="143">
        <f>P44/'Численность населения'!C43*1000000</f>
        <v>140243.78996999821</v>
      </c>
      <c r="D44" s="143">
        <f>Q44/'Численность населения'!D43*1000000</f>
        <v>169514.93438589742</v>
      </c>
      <c r="E44" s="143">
        <f>R44/'Численность населения'!E43*1000000</f>
        <v>182664.38680989735</v>
      </c>
      <c r="F44" s="143">
        <f>S44/'Численность населения'!F43*1000000</f>
        <v>208406.38897770544</v>
      </c>
      <c r="G44" s="143">
        <f>T44/'Численность населения'!G43*1000000</f>
        <v>250039.32134275103</v>
      </c>
      <c r="H44" s="143">
        <f>U44/'Численность населения'!H43*1000000</f>
        <v>249375.06840319579</v>
      </c>
      <c r="I44" s="143">
        <f>V44/'Численность населения'!I43*1000000</f>
        <v>260703.89812555234</v>
      </c>
      <c r="J44" s="143">
        <f>W44/'Численность населения'!J43*1000000</f>
        <v>282804.14350207528</v>
      </c>
      <c r="K44" s="143">
        <f>X44/'Численность населения'!K43*1000000</f>
        <v>298988.67331765452</v>
      </c>
      <c r="L44" s="143">
        <f>Y44/'Численность населения'!L43*1000000</f>
        <v>292229.11976379406</v>
      </c>
      <c r="M44" s="143">
        <f>Z44/'Численность населения'!M43*1000000</f>
        <v>329659.9019296281</v>
      </c>
      <c r="N44" s="143">
        <f>AA44/'Численность населения'!N43*1000000</f>
        <v>352887.87785317702</v>
      </c>
      <c r="O44" s="194">
        <v>82374.399999999994</v>
      </c>
      <c r="P44" s="5">
        <v>97323.3</v>
      </c>
      <c r="Q44" s="5">
        <v>117201.1</v>
      </c>
      <c r="R44" s="5">
        <v>125950.2</v>
      </c>
      <c r="S44" s="5">
        <v>143396.1</v>
      </c>
      <c r="T44" s="5">
        <v>171689.5</v>
      </c>
      <c r="U44" s="5">
        <v>170890.5</v>
      </c>
      <c r="V44" s="5">
        <v>178193.2</v>
      </c>
      <c r="W44" s="5">
        <v>192690.3</v>
      </c>
      <c r="X44" s="5">
        <v>203282.1</v>
      </c>
      <c r="Y44" s="5">
        <v>197948.7</v>
      </c>
      <c r="Z44" s="5">
        <v>221991</v>
      </c>
      <c r="AA44" s="204">
        <v>237965</v>
      </c>
      <c r="AB44" s="219"/>
      <c r="AC44" s="241">
        <f>B44/'Индекс потребительских цен'!X43</f>
        <v>118110.50492160559</v>
      </c>
      <c r="AD44" s="241">
        <f>C44/'Индекс потребительских цен'!Y43</f>
        <v>132330.43024155332</v>
      </c>
      <c r="AE44" s="241">
        <f>D44/'Индекс потребительских цен'!Z43</f>
        <v>150541.10931998037</v>
      </c>
      <c r="AF44" s="241">
        <f>E44/'Индекс потребительских цен'!AA43</f>
        <v>152260.88051641849</v>
      </c>
      <c r="AG44" s="241">
        <f>F44/'Индекс потребительских цен'!AB43</f>
        <v>155717.34013588118</v>
      </c>
      <c r="AH44" s="241">
        <f>G44/'Индекс потребительских цен'!AC43</f>
        <v>166051.62684675175</v>
      </c>
      <c r="AI44" s="241">
        <f>H44/'Индекс потребительских цен'!AD43</f>
        <v>157155.52771428908</v>
      </c>
      <c r="AJ44" s="241">
        <f>I44/'Индекс потребительских цен'!AE43</f>
        <v>160319.01552787263</v>
      </c>
      <c r="AK44" s="241">
        <f>J44/'Индекс потребительских цен'!AF43</f>
        <v>165077.82596354172</v>
      </c>
      <c r="AL44" s="241">
        <f>K44/'Индекс потребительских цен'!AG43</f>
        <v>170201.89669729481</v>
      </c>
      <c r="AM44" s="241">
        <f>L44/'Индекс потребительских цен'!AH43</f>
        <v>158221.38309126679</v>
      </c>
      <c r="AN44" s="241">
        <f>M44/'Индекс потребительских цен'!AI43</f>
        <v>165649.65393863095</v>
      </c>
      <c r="AO44" s="241">
        <f>N44/'Индекс потребительских цен'!AJ43</f>
        <v>156991.05667830579</v>
      </c>
      <c r="AP44" s="217">
        <f t="shared" si="0"/>
        <v>52091.391775689219</v>
      </c>
      <c r="AQ44" s="217">
        <f t="shared" si="1"/>
        <v>154509.86550718403</v>
      </c>
      <c r="AR44" s="217">
        <f t="shared" si="2"/>
        <v>157155.52771428908</v>
      </c>
    </row>
    <row r="45" spans="1:44">
      <c r="A45" s="16" t="s">
        <v>49</v>
      </c>
      <c r="B45" s="142">
        <f>O45/'Численность населения'!B44*1000000</f>
        <v>125975.57592224093</v>
      </c>
      <c r="C45" s="143">
        <f>P45/'Численность населения'!C44*1000000</f>
        <v>144636.21258853233</v>
      </c>
      <c r="D45" s="143">
        <f>Q45/'Численность населения'!D44*1000000</f>
        <v>163398.98541380276</v>
      </c>
      <c r="E45" s="143">
        <f>R45/'Численность населения'!E44*1000000</f>
        <v>182380.42091836737</v>
      </c>
      <c r="F45" s="143">
        <f>S45/'Численность населения'!F44*1000000</f>
        <v>214519.67314850574</v>
      </c>
      <c r="G45" s="143">
        <f>T45/'Численность населения'!G44*1000000</f>
        <v>223161.06368577934</v>
      </c>
      <c r="H45" s="143">
        <f>U45/'Численность населения'!H44*1000000</f>
        <v>276359.68945429259</v>
      </c>
      <c r="I45" s="143">
        <f>V45/'Численность населения'!I44*1000000</f>
        <v>292626.54019154713</v>
      </c>
      <c r="J45" s="143">
        <f>W45/'Численность населения'!J44*1000000</f>
        <v>306987.05453091417</v>
      </c>
      <c r="K45" s="143">
        <f>X45/'Численность населения'!K44*1000000</f>
        <v>331412.75146622938</v>
      </c>
      <c r="L45" s="143">
        <f>Y45/'Численность населения'!L44*1000000</f>
        <v>339527.72244038538</v>
      </c>
      <c r="M45" s="143">
        <f>Z45/'Численность населения'!M44*1000000</f>
        <v>384635.76654676767</v>
      </c>
      <c r="N45" s="143">
        <f>AA45/'Численность населения'!N44*1000000</f>
        <v>387970.61335098726</v>
      </c>
      <c r="O45" s="194">
        <v>105343.8</v>
      </c>
      <c r="P45" s="5">
        <v>119955.2</v>
      </c>
      <c r="Q45" s="5">
        <v>134315.6</v>
      </c>
      <c r="R45" s="5">
        <v>148705.70000000001</v>
      </c>
      <c r="S45" s="5">
        <v>173872.7</v>
      </c>
      <c r="T45" s="5">
        <v>180352.3</v>
      </c>
      <c r="U45" s="5">
        <v>223297.80000000002</v>
      </c>
      <c r="V45" s="5">
        <v>236090.8</v>
      </c>
      <c r="W45" s="5">
        <v>245675.6</v>
      </c>
      <c r="X45" s="5">
        <v>262760.59999999998</v>
      </c>
      <c r="Y45" s="5">
        <v>266387</v>
      </c>
      <c r="Z45" s="5">
        <v>298023.09999999998</v>
      </c>
      <c r="AA45" s="204">
        <v>301223.09999999998</v>
      </c>
      <c r="AB45" s="219"/>
      <c r="AC45" s="241">
        <f>B45/'Индекс потребительских цен'!X44</f>
        <v>125975.57592224093</v>
      </c>
      <c r="AD45" s="241">
        <f>C45/'Индекс потребительских цен'!Y44</f>
        <v>137565.35342261015</v>
      </c>
      <c r="AE45" s="241">
        <f>D45/'Индекс потребительских цен'!Z44</f>
        <v>146558.72015969036</v>
      </c>
      <c r="AF45" s="241">
        <f>E45/'Индекс потребительских цен'!AA44</f>
        <v>153932.3293738116</v>
      </c>
      <c r="AG45" s="241">
        <f>F45/'Индекс потребительских цен'!AB44</f>
        <v>162253.27690649705</v>
      </c>
      <c r="AH45" s="241">
        <f>G45/'Индекс потребительских цен'!AC44</f>
        <v>151898.16945437287</v>
      </c>
      <c r="AI45" s="241">
        <f>H45/'Индекс потребительских цен'!AD44</f>
        <v>181239.68613464592</v>
      </c>
      <c r="AJ45" s="241">
        <f>I45/'Индекс потребительских цен'!AE44</f>
        <v>189763.33781963508</v>
      </c>
      <c r="AK45" s="241">
        <f>J45/'Индекс потребительских цен'!AF44</f>
        <v>192455.4208205051</v>
      </c>
      <c r="AL45" s="241">
        <f>K45/'Индекс потребительских цен'!AG44</f>
        <v>203734.36640801432</v>
      </c>
      <c r="AM45" s="241">
        <f>L45/'Индекс потребительских цен'!AH44</f>
        <v>199715.82153332914</v>
      </c>
      <c r="AN45" s="241">
        <f>M45/'Индекс потребительских цен'!AI44</f>
        <v>209937.01316206032</v>
      </c>
      <c r="AO45" s="241">
        <f>N45/'Индекс потребительских цен'!AJ44</f>
        <v>191168.36411153121</v>
      </c>
      <c r="AP45" s="217">
        <f t="shared" si="0"/>
        <v>83961.437239819395</v>
      </c>
      <c r="AQ45" s="217">
        <f t="shared" si="1"/>
        <v>172784.41809453414</v>
      </c>
      <c r="AR45" s="217">
        <f t="shared" si="2"/>
        <v>181239.68613464592</v>
      </c>
    </row>
    <row r="46" spans="1:44">
      <c r="A46" s="16" t="s">
        <v>50</v>
      </c>
      <c r="B46" s="142">
        <f>O46/'Численность населения'!B45*1000000</f>
        <v>264561.66727109108</v>
      </c>
      <c r="C46" s="143">
        <f>P46/'Численность населения'!C45*1000000</f>
        <v>344092.50087673374</v>
      </c>
      <c r="D46" s="143">
        <f>Q46/'Численность населения'!D45*1000000</f>
        <v>376907.12380196992</v>
      </c>
      <c r="E46" s="143">
        <f>R46/'Численность населения'!E45*1000000</f>
        <v>405069.92705738236</v>
      </c>
      <c r="F46" s="143">
        <f>S46/'Численность населения'!F45*1000000</f>
        <v>431913.78018126503</v>
      </c>
      <c r="G46" s="143">
        <f>T46/'Численность населения'!G45*1000000</f>
        <v>483509.90954412654</v>
      </c>
      <c r="H46" s="143">
        <f>U46/'Численность населения'!H45*1000000</f>
        <v>530860.11806578864</v>
      </c>
      <c r="I46" s="143">
        <f>V46/'Численность населения'!I45*1000000</f>
        <v>582208.45047828043</v>
      </c>
      <c r="J46" s="143">
        <f>W46/'Численность населения'!J45*1000000</f>
        <v>673117.80243380135</v>
      </c>
      <c r="K46" s="143">
        <f>X46/'Численность населения'!K45*1000000</f>
        <v>720053.20504373754</v>
      </c>
      <c r="L46" s="143">
        <f>Y46/'Численность населения'!L45*1000000</f>
        <v>674947.82614048873</v>
      </c>
      <c r="M46" s="143">
        <f>Z46/'Численность населения'!M45*1000000</f>
        <v>888039.01644544303</v>
      </c>
      <c r="N46" s="143">
        <f>AA46/'Численность населения'!N45*1000000</f>
        <v>935725.22266496101</v>
      </c>
      <c r="O46" s="194">
        <v>1001622.8</v>
      </c>
      <c r="P46" s="5">
        <v>1305947</v>
      </c>
      <c r="Q46" s="5">
        <v>1437001</v>
      </c>
      <c r="R46" s="5">
        <v>1551472.1</v>
      </c>
      <c r="S46" s="5">
        <v>1661413.8</v>
      </c>
      <c r="T46" s="5">
        <v>1867258.7</v>
      </c>
      <c r="U46" s="5">
        <v>2058139.9</v>
      </c>
      <c r="V46" s="5">
        <v>2264655.7999999998</v>
      </c>
      <c r="W46" s="5">
        <v>2622773.9</v>
      </c>
      <c r="X46" s="5">
        <v>2808753.3</v>
      </c>
      <c r="Y46" s="5">
        <v>2631286.7999999998</v>
      </c>
      <c r="Z46" s="5">
        <v>3454700</v>
      </c>
      <c r="AA46" s="204">
        <v>3743700</v>
      </c>
      <c r="AB46" s="219"/>
      <c r="AC46" s="241">
        <f>B46/'Индекс потребительских цен'!X45</f>
        <v>264561.66727109108</v>
      </c>
      <c r="AD46" s="241">
        <f>C46/'Индекс потребительских цен'!Y45</f>
        <v>324922.09714516875</v>
      </c>
      <c r="AE46" s="241">
        <f>D46/'Индекс потребительских цен'!Z45</f>
        <v>334374.78491118154</v>
      </c>
      <c r="AF46" s="241">
        <f>E46/'Индекс потребительских цен'!AA45</f>
        <v>337934.49089372979</v>
      </c>
      <c r="AG46" s="241">
        <f>F46/'Индекс потребительских цен'!AB45</f>
        <v>328527.80850212718</v>
      </c>
      <c r="AH46" s="241">
        <f>G46/'Индекс потребительских цен'!AC45</f>
        <v>332105.39940435067</v>
      </c>
      <c r="AI46" s="241">
        <f>H46/'Индекс потребительских цен'!AD45</f>
        <v>350840.50633374177</v>
      </c>
      <c r="AJ46" s="241">
        <f>I46/'Индекс потребительских цен'!AE45</f>
        <v>376530.13097607379</v>
      </c>
      <c r="AK46" s="241">
        <f>J46/'Индекс потребительских цен'!AF45</f>
        <v>419670.00450243196</v>
      </c>
      <c r="AL46" s="241">
        <f>K46/'Индекс потребительских цен'!AG45</f>
        <v>436492.86048023211</v>
      </c>
      <c r="AM46" s="241">
        <f>L46/'Индекс потребительских цен'!AH45</f>
        <v>390485.00887189555</v>
      </c>
      <c r="AN46" s="241">
        <f>M46/'Индекс потребительских цен'!AI45</f>
        <v>472820.72986458929</v>
      </c>
      <c r="AO46" s="241">
        <f>N46/'Индекс потребительских цен'!AJ45</f>
        <v>447347.05062932434</v>
      </c>
      <c r="AP46" s="217">
        <f t="shared" si="0"/>
        <v>208259.06259349821</v>
      </c>
      <c r="AQ46" s="217">
        <f t="shared" si="1"/>
        <v>370508.65690661065</v>
      </c>
      <c r="AR46" s="217">
        <f t="shared" si="2"/>
        <v>350840.50633374177</v>
      </c>
    </row>
    <row r="47" spans="1:44">
      <c r="A47" s="16" t="s">
        <v>51</v>
      </c>
      <c r="B47" s="142">
        <f>O47/'Численность населения'!B46*1000000</f>
        <v>180316.8997204405</v>
      </c>
      <c r="C47" s="143">
        <f>P47/'Численность населения'!C46*1000000</f>
        <v>221152.68160395988</v>
      </c>
      <c r="D47" s="143">
        <f>Q47/'Численность населения'!D46*1000000</f>
        <v>245592.53595943321</v>
      </c>
      <c r="E47" s="143">
        <f>R47/'Численность населения'!E46*1000000</f>
        <v>266992.31763359124</v>
      </c>
      <c r="F47" s="143">
        <f>S47/'Численность населения'!F46*1000000</f>
        <v>296948.84400244913</v>
      </c>
      <c r="G47" s="143">
        <f>T47/'Численность населения'!G46*1000000</f>
        <v>341391.71880910924</v>
      </c>
      <c r="H47" s="143">
        <f>U47/'Численность населения'!H46*1000000</f>
        <v>375910.79733288515</v>
      </c>
      <c r="I47" s="143">
        <f>V47/'Численность населения'!I46*1000000</f>
        <v>390800.66141451616</v>
      </c>
      <c r="J47" s="143">
        <f>W47/'Численность населения'!J46*1000000</f>
        <v>450226.25902519911</v>
      </c>
      <c r="K47" s="143">
        <f>X47/'Численность населения'!K46*1000000</f>
        <v>480560.73374587484</v>
      </c>
      <c r="L47" s="143">
        <f>Y47/'Численность населения'!L46*1000000</f>
        <v>457154.13567733468</v>
      </c>
      <c r="M47" s="143">
        <f>Z47/'Численность населения'!M46*1000000</f>
        <v>565472.27901253803</v>
      </c>
      <c r="N47" s="143">
        <f>AA47/'Численность населения'!N46*1000000</f>
        <v>664835.26897846488</v>
      </c>
      <c r="O47" s="194">
        <v>274578.09999999998</v>
      </c>
      <c r="P47" s="5">
        <v>335984</v>
      </c>
      <c r="Q47" s="5">
        <v>372782.7</v>
      </c>
      <c r="R47" s="5">
        <v>405126.40000000002</v>
      </c>
      <c r="S47" s="5">
        <v>450548.9</v>
      </c>
      <c r="T47" s="5">
        <v>517999.8</v>
      </c>
      <c r="U47" s="5">
        <v>570254.80000000005</v>
      </c>
      <c r="V47" s="5">
        <v>592037.6</v>
      </c>
      <c r="W47" s="5">
        <v>679938.9</v>
      </c>
      <c r="X47" s="5">
        <v>722846</v>
      </c>
      <c r="Y47" s="5">
        <v>684430.6</v>
      </c>
      <c r="Z47" s="5">
        <v>841936.2</v>
      </c>
      <c r="AA47" s="204">
        <v>961085.2</v>
      </c>
      <c r="AB47" s="219"/>
      <c r="AC47" s="241">
        <f>B47/'Индекс потребительских цен'!X46</f>
        <v>180316.8997204405</v>
      </c>
      <c r="AD47" s="241">
        <f>C47/'Индекс потребительских цен'!Y46</f>
        <v>207227.02549096692</v>
      </c>
      <c r="AE47" s="241">
        <f>D47/'Индекс потребительских цен'!Z46</f>
        <v>214691.61161742915</v>
      </c>
      <c r="AF47" s="241">
        <f>E47/'Индекс потребительских цен'!AA46</f>
        <v>219112.68464126016</v>
      </c>
      <c r="AG47" s="241">
        <f>F47/'Индекс потребительских цен'!AB46</f>
        <v>222391.96776883473</v>
      </c>
      <c r="AH47" s="241">
        <f>G47/'Индекс потребительских цен'!AC46</f>
        <v>229738.77360829298</v>
      </c>
      <c r="AI47" s="241">
        <f>H47/'Индекс потребительских цен'!AD46</f>
        <v>243871.88689142416</v>
      </c>
      <c r="AJ47" s="241">
        <f>I47/'Индекс потребительских цен'!AE46</f>
        <v>250006.58376289249</v>
      </c>
      <c r="AK47" s="241">
        <f>J47/'Индекс потребительских цен'!AF46</f>
        <v>277612.40689282049</v>
      </c>
      <c r="AL47" s="241">
        <f>K47/'Индекс потребительских цен'!AG46</f>
        <v>289287.1610839006</v>
      </c>
      <c r="AM47" s="241">
        <f>L47/'Индекс потребительских цен'!AH46</f>
        <v>261718.39812514171</v>
      </c>
      <c r="AN47" s="241">
        <f>M47/'Индекс потребительских цен'!AI46</f>
        <v>297792.27271329192</v>
      </c>
      <c r="AO47" s="241">
        <f>N47/'Индекс потребительских цен'!AJ46</f>
        <v>310306.99594632955</v>
      </c>
      <c r="AP47" s="217">
        <f t="shared" si="0"/>
        <v>129990.09622588905</v>
      </c>
      <c r="AQ47" s="217">
        <f t="shared" si="1"/>
        <v>246467.28217407889</v>
      </c>
      <c r="AR47" s="217">
        <f t="shared" si="2"/>
        <v>243871.88689142416</v>
      </c>
    </row>
    <row r="48" spans="1:44">
      <c r="A48" s="16" t="s">
        <v>52</v>
      </c>
      <c r="B48" s="142">
        <f>O48/'Численность населения'!B47*1000000</f>
        <v>125843.03195457974</v>
      </c>
      <c r="C48" s="143">
        <f>P48/'Численность населения'!C47*1000000</f>
        <v>151177.92378870325</v>
      </c>
      <c r="D48" s="143">
        <f>Q48/'Численность населения'!D47*1000000</f>
        <v>174925.51528964314</v>
      </c>
      <c r="E48" s="143">
        <f>R48/'Численность населения'!E47*1000000</f>
        <v>179710.59195124131</v>
      </c>
      <c r="F48" s="143">
        <f>S48/'Численность населения'!F47*1000000</f>
        <v>191639.89837194962</v>
      </c>
      <c r="G48" s="143">
        <f>T48/'Численность населения'!G47*1000000</f>
        <v>203100.98193720452</v>
      </c>
      <c r="H48" s="143">
        <f>U48/'Численность населения'!H47*1000000</f>
        <v>230260.88658729731</v>
      </c>
      <c r="I48" s="143">
        <f>V48/'Численность населения'!I47*1000000</f>
        <v>240379.57340554037</v>
      </c>
      <c r="J48" s="143">
        <f>W48/'Численность населения'!J47*1000000</f>
        <v>257992.54597247846</v>
      </c>
      <c r="K48" s="143">
        <f>X48/'Численность населения'!K47*1000000</f>
        <v>278132.89311448013</v>
      </c>
      <c r="L48" s="143">
        <f>Y48/'Численность населения'!L47*1000000</f>
        <v>285317.43905043259</v>
      </c>
      <c r="M48" s="143">
        <f>Z48/'Численность населения'!M47*1000000</f>
        <v>326607.02887083264</v>
      </c>
      <c r="N48" s="143">
        <f>AA48/'Численность населения'!N47*1000000</f>
        <v>350990.92693266174</v>
      </c>
      <c r="O48" s="194">
        <v>157704.6</v>
      </c>
      <c r="P48" s="5">
        <v>188785.7</v>
      </c>
      <c r="Q48" s="5">
        <v>217821.1</v>
      </c>
      <c r="R48" s="5">
        <v>223147.9</v>
      </c>
      <c r="S48" s="5">
        <v>237447.19999999998</v>
      </c>
      <c r="T48" s="5">
        <v>251307</v>
      </c>
      <c r="U48" s="5">
        <v>284659.09999999998</v>
      </c>
      <c r="V48" s="5">
        <v>296505.8</v>
      </c>
      <c r="W48" s="5">
        <v>316622.90000000002</v>
      </c>
      <c r="X48" s="5">
        <v>339490.4</v>
      </c>
      <c r="Y48" s="5">
        <v>346046.4</v>
      </c>
      <c r="Z48" s="5">
        <v>392957.9</v>
      </c>
      <c r="AA48" s="205">
        <v>413657.9</v>
      </c>
      <c r="AC48" s="241">
        <f>B48/'Индекс потребительских цен'!X47</f>
        <v>125843.03195457974</v>
      </c>
      <c r="AD48" s="241">
        <f>C48/'Индекс потребительских цен'!Y47</f>
        <v>142419.14629176</v>
      </c>
      <c r="AE48" s="241">
        <f>D48/'Индекс потребительских цен'!Z47</f>
        <v>155698.1069459203</v>
      </c>
      <c r="AF48" s="241">
        <f>E48/'Индекс потребительских цен'!AA47</f>
        <v>150434.70237975428</v>
      </c>
      <c r="AG48" s="241">
        <f>F48/'Индекс потребительских цен'!AB47</f>
        <v>144601.27648951349</v>
      </c>
      <c r="AH48" s="241">
        <f>G48/'Индекс потребительских цен'!AC47</f>
        <v>137492.55399478425</v>
      </c>
      <c r="AI48" s="241">
        <f>H48/'Индекс потребительских цен'!AD47</f>
        <v>149797.13498386423</v>
      </c>
      <c r="AJ48" s="241">
        <f>I48/'Индекс потребительских цен'!AE47</f>
        <v>154296.8790449583</v>
      </c>
      <c r="AK48" s="241">
        <f>J48/'Индекс потребительских цен'!AF47</f>
        <v>158153.41728373116</v>
      </c>
      <c r="AL48" s="241">
        <f>K48/'Индекс потребительских цен'!AG47</f>
        <v>167156.62872389008</v>
      </c>
      <c r="AM48" s="241">
        <f>L48/'Индекс потребительских цен'!AH47</f>
        <v>162983.08981993524</v>
      </c>
      <c r="AN48" s="241">
        <f>M48/'Индекс потребительских цен'!AI47</f>
        <v>171384.45451868506</v>
      </c>
      <c r="AO48" s="241">
        <f>N48/'Индекс потребительских цен'!AJ47</f>
        <v>164094.54037657095</v>
      </c>
      <c r="AP48" s="217">
        <f t="shared" si="0"/>
        <v>45541.42256410532</v>
      </c>
      <c r="AQ48" s="217">
        <f t="shared" si="1"/>
        <v>152642.68944676517</v>
      </c>
      <c r="AR48" s="217">
        <f t="shared" si="2"/>
        <v>154296.8790449583</v>
      </c>
    </row>
    <row r="49" spans="1:44">
      <c r="A49" s="16" t="s">
        <v>53</v>
      </c>
      <c r="B49" s="142">
        <f>O49/'Численность населения'!B48*1000000</f>
        <v>235930.60775388457</v>
      </c>
      <c r="C49" s="143">
        <f>P49/'Численность населения'!C48*1000000</f>
        <v>319149.51571090356</v>
      </c>
      <c r="D49" s="143">
        <f>Q49/'Численность населения'!D48*1000000</f>
        <v>326782.69668375514</v>
      </c>
      <c r="E49" s="143">
        <f>R49/'Численность населения'!E48*1000000</f>
        <v>334027.14217844745</v>
      </c>
      <c r="F49" s="143">
        <f>S49/'Численность населения'!F48*1000000</f>
        <v>369489.29925855075</v>
      </c>
      <c r="G49" s="143">
        <f>T49/'Численность населения'!G48*1000000</f>
        <v>403601.40682621824</v>
      </c>
      <c r="H49" s="143">
        <f>U49/'Численность населения'!H48*1000000</f>
        <v>435823.67512730451</v>
      </c>
      <c r="I49" s="143">
        <f>V49/'Численность населения'!I48*1000000</f>
        <v>474129.48425736098</v>
      </c>
      <c r="J49" s="143">
        <f>W49/'Численность населения'!J48*1000000</f>
        <v>543647.61263159837</v>
      </c>
      <c r="K49" s="143">
        <f>X49/'Численность населения'!K48*1000000</f>
        <v>574427.7033277927</v>
      </c>
      <c r="L49" s="143">
        <f>Y49/'Численность населения'!L48*1000000</f>
        <v>535037.79649869213</v>
      </c>
      <c r="M49" s="143">
        <f>Z49/'Численность населения'!M48*1000000</f>
        <v>677759.86972246715</v>
      </c>
      <c r="N49" s="143">
        <f>AA49/'Численность населения'!N48*1000000</f>
        <v>771043.81800186029</v>
      </c>
      <c r="O49" s="194">
        <v>623116.80000000005</v>
      </c>
      <c r="P49" s="5">
        <v>840101.1</v>
      </c>
      <c r="Q49" s="5">
        <v>860342.7</v>
      </c>
      <c r="R49" s="5">
        <v>880264.4</v>
      </c>
      <c r="S49" s="5">
        <v>974192.9</v>
      </c>
      <c r="T49" s="5">
        <v>1063780.3</v>
      </c>
      <c r="U49" s="5">
        <v>1147634</v>
      </c>
      <c r="V49" s="5">
        <v>1245826.8999999999</v>
      </c>
      <c r="W49" s="5">
        <v>1422704.6</v>
      </c>
      <c r="X49" s="5">
        <v>1496401.4</v>
      </c>
      <c r="Y49" s="5">
        <v>1385352.5</v>
      </c>
      <c r="Z49" s="5">
        <v>1740525.3</v>
      </c>
      <c r="AA49" s="205">
        <v>1940525.2999999998</v>
      </c>
      <c r="AC49" s="241">
        <f>B49/'Индекс потребительских цен'!X48</f>
        <v>235930.60775388457</v>
      </c>
      <c r="AD49" s="241">
        <f>C49/'Индекс потребительских цен'!Y48</f>
        <v>299221.37231474178</v>
      </c>
      <c r="AE49" s="241">
        <f>D49/'Индекс потребительских цен'!Z48</f>
        <v>285533.94851951819</v>
      </c>
      <c r="AF49" s="241">
        <f>E49/'Индекс потребительских цен'!AA48</f>
        <v>274050.65777446138</v>
      </c>
      <c r="AG49" s="241">
        <f>F49/'Индекс потребительских цен'!AB48</f>
        <v>274488.75558296475</v>
      </c>
      <c r="AH49" s="241">
        <f>G49/'Индекс потребительских цен'!AC48</f>
        <v>266373.66116603476</v>
      </c>
      <c r="AI49" s="241">
        <f>H49/'Индекс потребительских цен'!AD48</f>
        <v>272929.21281966951</v>
      </c>
      <c r="AJ49" s="241">
        <f>I49/'Индекс потребительских цен'!AE48</f>
        <v>292731.69116992794</v>
      </c>
      <c r="AK49" s="241">
        <f>J49/'Индекс потребительских цен'!AF48</f>
        <v>323364.92462311825</v>
      </c>
      <c r="AL49" s="241">
        <f>K49/'Индекс потребительских цен'!AG48</f>
        <v>331560.5150918882</v>
      </c>
      <c r="AM49" s="241">
        <f>L49/'Индекс потребительских цен'!AH48</f>
        <v>295525.93583240488</v>
      </c>
      <c r="AN49" s="241">
        <f>M49/'Индекс потребительских цен'!AI48</f>
        <v>343889.29681085289</v>
      </c>
      <c r="AO49" s="241">
        <f>N49/'Индекс потребительских цен'!AJ48</f>
        <v>347968.28065997479</v>
      </c>
      <c r="AP49" s="217">
        <f t="shared" si="0"/>
        <v>112037.67290609021</v>
      </c>
      <c r="AQ49" s="217">
        <f t="shared" si="1"/>
        <v>295659.14308611088</v>
      </c>
      <c r="AR49" s="217">
        <f t="shared" si="2"/>
        <v>292731.69116992794</v>
      </c>
    </row>
    <row r="50" spans="1:44">
      <c r="A50" s="16" t="s">
        <v>54</v>
      </c>
      <c r="B50" s="142">
        <f>O50/'Численность населения'!B49*1000000</f>
        <v>128073.71491203626</v>
      </c>
      <c r="C50" s="143">
        <f>P50/'Численность населения'!C49*1000000</f>
        <v>146451.8320963358</v>
      </c>
      <c r="D50" s="143">
        <f>Q50/'Численность населения'!D49*1000000</f>
        <v>157541.50941257805</v>
      </c>
      <c r="E50" s="143">
        <f>R50/'Численность населения'!E49*1000000</f>
        <v>170457.63393695679</v>
      </c>
      <c r="F50" s="143">
        <f>S50/'Численность населения'!F49*1000000</f>
        <v>194311.57987793264</v>
      </c>
      <c r="G50" s="143">
        <f>T50/'Численность населения'!G49*1000000</f>
        <v>216917.99054662464</v>
      </c>
      <c r="H50" s="143">
        <f>U50/'Численность населения'!H49*1000000</f>
        <v>242189.77752613011</v>
      </c>
      <c r="I50" s="143">
        <f>V50/'Численность населения'!I49*1000000</f>
        <v>257681.12587488091</v>
      </c>
      <c r="J50" s="143">
        <f>W50/'Численность населения'!J49*1000000</f>
        <v>276491.32446251897</v>
      </c>
      <c r="K50" s="143">
        <f>X50/'Численность населения'!K49*1000000</f>
        <v>292342.58298448217</v>
      </c>
      <c r="L50" s="143">
        <f>Y50/'Численность населения'!L49*1000000</f>
        <v>315968.24610936828</v>
      </c>
      <c r="M50" s="143">
        <f>Z50/'Численность населения'!M49*1000000</f>
        <v>387457.47406189411</v>
      </c>
      <c r="N50" s="143">
        <f>AA50/'Численность населения'!N49*1000000</f>
        <v>422965.45078713307</v>
      </c>
      <c r="O50" s="194">
        <v>172352</v>
      </c>
      <c r="P50" s="5">
        <v>195269.5</v>
      </c>
      <c r="Q50" s="5">
        <v>208505.4</v>
      </c>
      <c r="R50" s="5">
        <v>224152.3</v>
      </c>
      <c r="S50" s="5">
        <v>254089.4</v>
      </c>
      <c r="T50" s="5">
        <v>282191</v>
      </c>
      <c r="U50" s="5">
        <v>313533.8</v>
      </c>
      <c r="V50" s="5">
        <v>331754.40000000002</v>
      </c>
      <c r="W50" s="5">
        <v>353265.5</v>
      </c>
      <c r="X50" s="5">
        <v>370472.6</v>
      </c>
      <c r="Y50" s="5">
        <v>396946.8</v>
      </c>
      <c r="Z50" s="5">
        <v>481407</v>
      </c>
      <c r="AA50" s="205">
        <v>483721.89999999997</v>
      </c>
      <c r="AC50" s="241">
        <f>B50/'Индекс потребительских цен'!X49</f>
        <v>128073.71491203626</v>
      </c>
      <c r="AD50" s="241">
        <f>C50/'Индекс потребительских цен'!Y49</f>
        <v>137281.43241126341</v>
      </c>
      <c r="AE50" s="241">
        <f>D50/'Индекс потребительских цен'!Z49</f>
        <v>138196.43036319126</v>
      </c>
      <c r="AF50" s="241">
        <f>E50/'Индекс потребительских цен'!AA49</f>
        <v>139340.73085674681</v>
      </c>
      <c r="AG50" s="241">
        <f>F50/'Индекс потребительских цен'!AB49</f>
        <v>143099.24169126124</v>
      </c>
      <c r="AH50" s="241">
        <f>G50/'Индекс потребительских цен'!AC49</f>
        <v>143748.36303199414</v>
      </c>
      <c r="AI50" s="241">
        <f>H50/'Индекс потребительских цен'!AD49</f>
        <v>153496.17893756417</v>
      </c>
      <c r="AJ50" s="241">
        <f>I50/'Индекс потребительских цен'!AE49</f>
        <v>160096.42066830103</v>
      </c>
      <c r="AK50" s="241">
        <f>J50/'Индекс потребительских цен'!AF49</f>
        <v>164700.99143374607</v>
      </c>
      <c r="AL50" s="241">
        <f>K50/'Индекс потребительских цен'!AG49</f>
        <v>169614.59604552161</v>
      </c>
      <c r="AM50" s="241">
        <f>L50/'Индекс потребительских цен'!AH49</f>
        <v>174144.57874740928</v>
      </c>
      <c r="AN50" s="241">
        <f>M50/'Индекс потребительских цен'!AI49</f>
        <v>195482.9440277149</v>
      </c>
      <c r="AO50" s="241">
        <f>N50/'Индекс потребительских цен'!AJ49</f>
        <v>189653.12312423025</v>
      </c>
      <c r="AP50" s="217">
        <f t="shared" si="0"/>
        <v>67409.229115678638</v>
      </c>
      <c r="AQ50" s="217">
        <f t="shared" si="1"/>
        <v>156686.82663469078</v>
      </c>
      <c r="AR50" s="217">
        <f t="shared" si="2"/>
        <v>153496.17893756417</v>
      </c>
    </row>
    <row r="51" spans="1:44">
      <c r="A51" s="16" t="s">
        <v>55</v>
      </c>
      <c r="B51" s="142">
        <f>O51/'Численность населения'!B50*1000000</f>
        <v>196792.47444403917</v>
      </c>
      <c r="C51" s="143">
        <f>P51/'Численность населения'!C50*1000000</f>
        <v>233405.34379392775</v>
      </c>
      <c r="D51" s="143">
        <f>Q51/'Численность населения'!D50*1000000</f>
        <v>255722.66786178638</v>
      </c>
      <c r="E51" s="143">
        <f>R51/'Численность населения'!E50*1000000</f>
        <v>281581.09705545421</v>
      </c>
      <c r="F51" s="143">
        <f>S51/'Численность населения'!F50*1000000</f>
        <v>308152.113191996</v>
      </c>
      <c r="G51" s="143">
        <f>T51/'Численность населения'!G50*1000000</f>
        <v>338304.3486915949</v>
      </c>
      <c r="H51" s="143">
        <f>U51/'Численность населения'!H50*1000000</f>
        <v>394208.86357978976</v>
      </c>
      <c r="I51" s="143">
        <f>V51/'Численность населения'!I50*1000000</f>
        <v>428207.82344491227</v>
      </c>
      <c r="J51" s="143">
        <f>W51/'Численность населения'!J50*1000000</f>
        <v>465830.07901231968</v>
      </c>
      <c r="K51" s="143">
        <f>X51/'Численность населения'!K50*1000000</f>
        <v>503982.56661010318</v>
      </c>
      <c r="L51" s="143">
        <f>Y51/'Численность населения'!L50*1000000</f>
        <v>501711.38857634243</v>
      </c>
      <c r="M51" s="143">
        <f>Z51/'Численность населения'!M50*1000000</f>
        <v>597430.58084680967</v>
      </c>
      <c r="N51" s="143">
        <f>AA51/'Численность населения'!N50*1000000</f>
        <v>668845.21286167356</v>
      </c>
      <c r="O51" s="194">
        <v>652805.9</v>
      </c>
      <c r="P51" s="5">
        <v>770774</v>
      </c>
      <c r="Q51" s="5">
        <v>842195.5</v>
      </c>
      <c r="R51" s="5">
        <v>925182</v>
      </c>
      <c r="S51" s="5">
        <v>1009460.1</v>
      </c>
      <c r="T51" s="5">
        <v>1104643.2</v>
      </c>
      <c r="U51" s="5">
        <v>1282751.7</v>
      </c>
      <c r="V51" s="5">
        <v>1387920.9</v>
      </c>
      <c r="W51" s="5">
        <v>1502156.2</v>
      </c>
      <c r="X51" s="5">
        <v>1617171.7</v>
      </c>
      <c r="Y51" s="5">
        <v>1600333.4</v>
      </c>
      <c r="Z51" s="5">
        <v>1888121.4</v>
      </c>
      <c r="AA51" s="205">
        <v>2070321.4</v>
      </c>
      <c r="AC51" s="241">
        <f>B51/'Индекс потребительских цен'!X50</f>
        <v>196792.47444403917</v>
      </c>
      <c r="AD51" s="241">
        <f>C51/'Индекс потребительских цен'!Y50</f>
        <v>218790.16103667769</v>
      </c>
      <c r="AE51" s="241">
        <f>D51/'Индекс потребительских цен'!Z50</f>
        <v>224342.57123608238</v>
      </c>
      <c r="AF51" s="241">
        <f>E51/'Индекс потребительских цен'!AA50</f>
        <v>231083.13878979755</v>
      </c>
      <c r="AG51" s="241">
        <f>F51/'Индекс потребительских цен'!AB50</f>
        <v>227050.62307029552</v>
      </c>
      <c r="AH51" s="241">
        <f>G51/'Индекс потребительских цен'!AC50</f>
        <v>222262.32356072555</v>
      </c>
      <c r="AI51" s="241">
        <f>H51/'Индекс потребительских цен'!AD50</f>
        <v>245815.28986758567</v>
      </c>
      <c r="AJ51" s="241">
        <f>I51/'Индекс потребительских цен'!AE50</f>
        <v>258962.16585312923</v>
      </c>
      <c r="AK51" s="241">
        <f>J51/'Индекс потребительских цен'!AF50</f>
        <v>269068.32002480753</v>
      </c>
      <c r="AL51" s="241">
        <f>K51/'Индекс потребительских цен'!AG50</f>
        <v>282571.9233439102</v>
      </c>
      <c r="AM51" s="241">
        <f>L51/'Индекс потребительских цен'!AH50</f>
        <v>265953.03379976295</v>
      </c>
      <c r="AN51" s="241">
        <f>M51/'Индекс потребительских цен'!AI50</f>
        <v>293071.42459809803</v>
      </c>
      <c r="AO51" s="241">
        <f>N51/'Индекс потребительских цен'!AJ50</f>
        <v>294316.5535103092</v>
      </c>
      <c r="AP51" s="217">
        <f t="shared" si="0"/>
        <v>97524.079066270031</v>
      </c>
      <c r="AQ51" s="217">
        <f t="shared" si="1"/>
        <v>248467.69254886309</v>
      </c>
      <c r="AR51" s="217">
        <f t="shared" si="2"/>
        <v>245815.28986758567</v>
      </c>
    </row>
    <row r="52" spans="1:44">
      <c r="A52" s="16" t="s">
        <v>56</v>
      </c>
      <c r="B52" s="142">
        <f>O52/'Численность населения'!B51*1000000</f>
        <v>224937.22904402562</v>
      </c>
      <c r="C52" s="143">
        <f>P52/'Численность населения'!C51*1000000</f>
        <v>272897.06305198162</v>
      </c>
      <c r="D52" s="143">
        <f>Q52/'Численность населения'!D51*1000000</f>
        <v>311189.35577696637</v>
      </c>
      <c r="E52" s="143">
        <f>R52/'Численность населения'!E51*1000000</f>
        <v>356311.45251813071</v>
      </c>
      <c r="F52" s="143">
        <f>S52/'Численность населения'!F51*1000000</f>
        <v>364756.50401678338</v>
      </c>
      <c r="G52" s="143">
        <f>T52/'Численность населения'!G51*1000000</f>
        <v>387881.34354654001</v>
      </c>
      <c r="H52" s="143">
        <f>U52/'Численность населения'!H51*1000000</f>
        <v>408983.05067730031</v>
      </c>
      <c r="I52" s="143">
        <f>V52/'Численность населения'!I51*1000000</f>
        <v>440024.87328939419</v>
      </c>
      <c r="J52" s="143">
        <f>W52/'Численность населения'!J51*1000000</f>
        <v>537212.81956024375</v>
      </c>
      <c r="K52" s="143">
        <f>X52/'Численность населения'!K51*1000000</f>
        <v>564476.47634777124</v>
      </c>
      <c r="L52" s="143">
        <f>Y52/'Численность населения'!L51*1000000</f>
        <v>536818.43031908723</v>
      </c>
      <c r="M52" s="143">
        <f>Z52/'Численность населения'!M51*1000000</f>
        <v>721025.19098930724</v>
      </c>
      <c r="N52" s="143">
        <f>AA52/'Численность населения'!N51*1000000</f>
        <v>831779.38297470647</v>
      </c>
      <c r="O52" s="194">
        <v>458145.4</v>
      </c>
      <c r="P52" s="5">
        <v>553320.9</v>
      </c>
      <c r="Q52" s="5">
        <v>628563.6</v>
      </c>
      <c r="R52" s="5">
        <v>717014.79999999993</v>
      </c>
      <c r="S52" s="5">
        <v>731277.7</v>
      </c>
      <c r="T52" s="5">
        <v>774962.1</v>
      </c>
      <c r="U52" s="5">
        <v>814765.4</v>
      </c>
      <c r="V52" s="5">
        <v>872857.1</v>
      </c>
      <c r="W52" s="5">
        <v>1058504.8</v>
      </c>
      <c r="X52" s="5">
        <v>1106329.3</v>
      </c>
      <c r="Y52" s="5">
        <v>1046728.3</v>
      </c>
      <c r="Z52" s="5">
        <v>1394280.3</v>
      </c>
      <c r="AA52" s="204">
        <v>1537609.9</v>
      </c>
      <c r="AB52" s="219"/>
      <c r="AC52" s="241">
        <f>B52/'Индекс потребительских цен'!X51</f>
        <v>224937.22904402562</v>
      </c>
      <c r="AD52" s="241">
        <f>C52/'Индекс потребительских цен'!Y51</f>
        <v>258229.62060179943</v>
      </c>
      <c r="AE52" s="241">
        <f>D52/'Индекс потребительских цен'!Z51</f>
        <v>276907.85339043476</v>
      </c>
      <c r="AF52" s="241">
        <f>E52/'Индекс потребительских цен'!AA51</f>
        <v>298999.59631013108</v>
      </c>
      <c r="AG52" s="241">
        <f>F52/'Индекс потребительских цен'!AB51</f>
        <v>276002.05699401716</v>
      </c>
      <c r="AH52" s="241">
        <f>G52/'Индекс потребительских цен'!AC51</f>
        <v>265803.33314982889</v>
      </c>
      <c r="AI52" s="241">
        <f>H52/'Индекс потребительских цен'!AD51</f>
        <v>270681.56628481537</v>
      </c>
      <c r="AJ52" s="241">
        <f>I52/'Индекс потребительских цен'!AE51</f>
        <v>285712.06040014903</v>
      </c>
      <c r="AK52" s="241">
        <f>J52/'Индекс потребительских цен'!AF51</f>
        <v>334500.43877129897</v>
      </c>
      <c r="AL52" s="241">
        <f>K52/'Индекс потребительских цен'!AG51</f>
        <v>343171.64827389835</v>
      </c>
      <c r="AM52" s="241">
        <f>L52/'Индекс потребительских цен'!AH51</f>
        <v>311439.0959415175</v>
      </c>
      <c r="AN52" s="241">
        <f>M52/'Индекс потребительских цен'!AI51</f>
        <v>385359.72434909042</v>
      </c>
      <c r="AO52" s="241">
        <f>N52/'Индекс потребительских цен'!AJ51</f>
        <v>396922.76971452346</v>
      </c>
      <c r="AP52" s="217">
        <f t="shared" si="0"/>
        <v>171985.54067049784</v>
      </c>
      <c r="AQ52" s="217">
        <f t="shared" si="1"/>
        <v>302205.15332504077</v>
      </c>
      <c r="AR52" s="217">
        <f t="shared" si="2"/>
        <v>285712.06040014903</v>
      </c>
    </row>
    <row r="53" spans="1:44">
      <c r="A53" s="15" t="s">
        <v>57</v>
      </c>
      <c r="B53" s="142">
        <f>O53/'Численность населения'!B52*1000000</f>
        <v>124020.64529141846</v>
      </c>
      <c r="C53" s="143">
        <f>P53/'Численность населения'!C52*1000000</f>
        <v>154608.07724854234</v>
      </c>
      <c r="D53" s="143">
        <f>Q53/'Численность населения'!D52*1000000</f>
        <v>174823.58272414794</v>
      </c>
      <c r="E53" s="143">
        <f>R53/'Численность населения'!E52*1000000</f>
        <v>198177.07760830471</v>
      </c>
      <c r="F53" s="143">
        <f>S53/'Численность населения'!F52*1000000</f>
        <v>217390.66726946874</v>
      </c>
      <c r="G53" s="143">
        <f>T53/'Численность населения'!G52*1000000</f>
        <v>253911.0357420455</v>
      </c>
      <c r="H53" s="143">
        <f>U53/'Численность населения'!H52*1000000</f>
        <v>266340.20139541978</v>
      </c>
      <c r="I53" s="143">
        <f>V53/'Численность населения'!I52*1000000</f>
        <v>281369.69349636504</v>
      </c>
      <c r="J53" s="143">
        <f>W53/'Численность населения'!J52*1000000</f>
        <v>310238.90501615999</v>
      </c>
      <c r="K53" s="143">
        <f>X53/'Численность населения'!K52*1000000</f>
        <v>341904.11431942933</v>
      </c>
      <c r="L53" s="143">
        <f>Y53/'Численность населения'!L52*1000000</f>
        <v>373420.27221678745</v>
      </c>
      <c r="M53" s="143">
        <f>Z53/'Численность населения'!M52*1000000</f>
        <v>418946.10442268103</v>
      </c>
      <c r="N53" s="143">
        <f>AA53/'Численность населения'!N52*1000000</f>
        <v>463786.11259985197</v>
      </c>
      <c r="O53" s="194">
        <v>172166.7</v>
      </c>
      <c r="P53" s="5">
        <v>213401.2</v>
      </c>
      <c r="Q53" s="5">
        <v>239962.5</v>
      </c>
      <c r="R53" s="5">
        <v>270436.8</v>
      </c>
      <c r="S53" s="5">
        <v>295238.7</v>
      </c>
      <c r="T53" s="5">
        <v>343328.6</v>
      </c>
      <c r="U53" s="5">
        <v>358258.2</v>
      </c>
      <c r="V53" s="5">
        <v>376076.2</v>
      </c>
      <c r="W53" s="5">
        <v>411028.7</v>
      </c>
      <c r="X53" s="5">
        <v>448521.1</v>
      </c>
      <c r="Y53" s="5">
        <v>484785.4</v>
      </c>
      <c r="Z53" s="5">
        <v>537290</v>
      </c>
      <c r="AA53" s="205">
        <v>581521</v>
      </c>
      <c r="AC53" s="241">
        <f>B53/'Индекс потребительских цен'!X52</f>
        <v>124020.64529141846</v>
      </c>
      <c r="AD53" s="241">
        <f>C53/'Индекс потребительских цен'!Y52</f>
        <v>146423.02987834296</v>
      </c>
      <c r="AE53" s="241">
        <f>D53/'Индекс потребительских цен'!Z52</f>
        <v>156477.00025806084</v>
      </c>
      <c r="AF53" s="241">
        <f>E53/'Индекс потребительских цен'!AA52</f>
        <v>167055.66002469725</v>
      </c>
      <c r="AG53" s="241">
        <f>F53/'Индекс потребительских цен'!AB52</f>
        <v>165270.54264681705</v>
      </c>
      <c r="AH53" s="241">
        <f>G53/'Индекс потребительских цен'!AC52</f>
        <v>173405.52743613659</v>
      </c>
      <c r="AI53" s="241">
        <f>H53/'Индекс потребительских цен'!AD52</f>
        <v>174629.29969320443</v>
      </c>
      <c r="AJ53" s="241">
        <f>I53/'Индекс потребительских цен'!AE52</f>
        <v>181667.72529736956</v>
      </c>
      <c r="AK53" s="241">
        <f>J53/'Индекс потребительских цен'!AF52</f>
        <v>192325.75476007047</v>
      </c>
      <c r="AL53" s="241">
        <f>K53/'Индекс потребительских цен'!AG52</f>
        <v>206846.78604263996</v>
      </c>
      <c r="AM53" s="241">
        <f>L53/'Индекс потребительских цен'!AH52</f>
        <v>212885.0188046142</v>
      </c>
      <c r="AN53" s="241">
        <f>M53/'Индекс потребительских цен'!AI52</f>
        <v>220555.05285828401</v>
      </c>
      <c r="AO53" s="241">
        <f>N53/'Индекс потребительских цен'!AJ52</f>
        <v>217321.91272066263</v>
      </c>
      <c r="AP53" s="217">
        <f t="shared" si="0"/>
        <v>96534.407566865542</v>
      </c>
      <c r="AQ53" s="217">
        <f t="shared" si="1"/>
        <v>179914.1504394091</v>
      </c>
      <c r="AR53" s="217">
        <f t="shared" si="2"/>
        <v>174629.29969320443</v>
      </c>
    </row>
    <row r="54" spans="1:44">
      <c r="A54" s="15" t="s">
        <v>58</v>
      </c>
      <c r="B54" s="142">
        <f>O54/'Численность населения'!B53*1000000</f>
        <v>216167.62633968383</v>
      </c>
      <c r="C54" s="143">
        <f>P54/'Численность населения'!C53*1000000</f>
        <v>259480.64011188643</v>
      </c>
      <c r="D54" s="143">
        <f>Q54/'Численность населения'!D53*1000000</f>
        <v>291701.53067654278</v>
      </c>
      <c r="E54" s="143">
        <f>R54/'Численность населения'!E53*1000000</f>
        <v>326422.20159278362</v>
      </c>
      <c r="F54" s="143">
        <f>S54/'Численность населения'!F53*1000000</f>
        <v>357774.74671778444</v>
      </c>
      <c r="G54" s="143">
        <f>T54/'Численность населения'!G53*1000000</f>
        <v>394135.93201062531</v>
      </c>
      <c r="H54" s="143">
        <f>U54/'Численность населения'!H53*1000000</f>
        <v>425864.54744671081</v>
      </c>
      <c r="I54" s="143">
        <f>V54/'Численность населения'!I53*1000000</f>
        <v>453013.04072161659</v>
      </c>
      <c r="J54" s="143">
        <f>W54/'Численность населения'!J53*1000000</f>
        <v>509855.07528206462</v>
      </c>
      <c r="K54" s="143">
        <f>X54/'Численность населения'!K53*1000000</f>
        <v>531098.4083475701</v>
      </c>
      <c r="L54" s="143">
        <f>Y54/'Численность населения'!L53*1000000</f>
        <v>513274.33460652363</v>
      </c>
      <c r="M54" s="143">
        <f>Z54/'Численность населения'!M53*1000000</f>
        <v>675334.51142273715</v>
      </c>
      <c r="N54" s="143">
        <f>AA54/'Численность населения'!N53*1000000</f>
        <v>755006.27391563694</v>
      </c>
      <c r="O54" s="194">
        <v>695651.2</v>
      </c>
      <c r="P54" s="5">
        <v>834149.3</v>
      </c>
      <c r="Q54" s="5">
        <v>937434.5</v>
      </c>
      <c r="R54" s="5">
        <v>1048545.8</v>
      </c>
      <c r="S54" s="5">
        <v>1149147.8</v>
      </c>
      <c r="T54" s="5">
        <v>1264910.3</v>
      </c>
      <c r="U54" s="5">
        <v>1364822.2</v>
      </c>
      <c r="V54" s="5">
        <v>1449005.7</v>
      </c>
      <c r="W54" s="5">
        <v>1625558.7</v>
      </c>
      <c r="X54" s="5">
        <v>1689575.4</v>
      </c>
      <c r="Y54" s="5">
        <v>1625461.8</v>
      </c>
      <c r="Z54" s="5">
        <v>2122537.2000000002</v>
      </c>
      <c r="AA54" s="204">
        <v>2380937.2000000002</v>
      </c>
      <c r="AB54" s="219"/>
      <c r="AC54" s="241">
        <f>B54/'Индекс потребительских цен'!X53</f>
        <v>216167.62633968383</v>
      </c>
      <c r="AD54" s="241">
        <f>C54/'Индекс потребительских цен'!Y53</f>
        <v>245511.06075493086</v>
      </c>
      <c r="AE54" s="241">
        <f>D54/'Индекс потребительских цен'!Z53</f>
        <v>260842.34491203722</v>
      </c>
      <c r="AF54" s="241">
        <f>E54/'Индекс потребительских цен'!AA53</f>
        <v>276410.89624100935</v>
      </c>
      <c r="AG54" s="241">
        <f>F54/'Индекс потребительских цен'!AB53</f>
        <v>271032.29788367829</v>
      </c>
      <c r="AH54" s="241">
        <f>G54/'Индекс потребительских цен'!AC53</f>
        <v>264860.92230626917</v>
      </c>
      <c r="AI54" s="241">
        <f>H54/'Индекс потребительских цен'!AD53</f>
        <v>272062.62833883188</v>
      </c>
      <c r="AJ54" s="241">
        <f>I54/'Индекс потребительских цен'!AE53</f>
        <v>285101.35305263835</v>
      </c>
      <c r="AK54" s="241">
        <f>J54/'Индекс потребительских цен'!AF53</f>
        <v>307204.00751021819</v>
      </c>
      <c r="AL54" s="241">
        <f>K54/'Индекс потребительских цен'!AG53</f>
        <v>310622.98180540715</v>
      </c>
      <c r="AM54" s="241">
        <f>L54/'Индекс потребительских цен'!AH53</f>
        <v>284386.35284492397</v>
      </c>
      <c r="AN54" s="241">
        <f>M54/'Индекс потребительских цен'!AI53</f>
        <v>343850.31400754437</v>
      </c>
      <c r="AO54" s="241">
        <f>N54/'Индекс потребительских цен'!AJ53</f>
        <v>341217.49865923636</v>
      </c>
      <c r="AP54" s="217">
        <f t="shared" si="0"/>
        <v>127682.68766786053</v>
      </c>
      <c r="AQ54" s="217">
        <f t="shared" si="1"/>
        <v>283020.79112741607</v>
      </c>
      <c r="AR54" s="217">
        <f t="shared" si="2"/>
        <v>276410.89624100935</v>
      </c>
    </row>
    <row r="55" spans="1:44">
      <c r="A55" s="15" t="s">
        <v>59</v>
      </c>
      <c r="B55" s="142">
        <f>O55/'Численность населения'!B54*1000000</f>
        <v>148838.98521697361</v>
      </c>
      <c r="C55" s="143">
        <f>P55/'Численность населения'!C54*1000000</f>
        <v>171449.84642114735</v>
      </c>
      <c r="D55" s="143">
        <f>Q55/'Численность населения'!D54*1000000</f>
        <v>190850.06598088049</v>
      </c>
      <c r="E55" s="143">
        <f>R55/'Численность населения'!E54*1000000</f>
        <v>210477.62175550658</v>
      </c>
      <c r="F55" s="143">
        <f>S55/'Численность населения'!F54*1000000</f>
        <v>227131.96472004836</v>
      </c>
      <c r="G55" s="143">
        <f>T55/'Численность населения'!G54*1000000</f>
        <v>251047.13250774913</v>
      </c>
      <c r="H55" s="143">
        <f>U55/'Численность населения'!H54*1000000</f>
        <v>282214.01839579217</v>
      </c>
      <c r="I55" s="143">
        <f>V55/'Численность населения'!I54*1000000</f>
        <v>294988.03167004231</v>
      </c>
      <c r="J55" s="143">
        <f>W55/'Численность населения'!J54*1000000</f>
        <v>315610.04974953935</v>
      </c>
      <c r="K55" s="143">
        <f>X55/'Численность населения'!K54*1000000</f>
        <v>333074.60243362241</v>
      </c>
      <c r="L55" s="143">
        <f>Y55/'Численность населения'!L54*1000000</f>
        <v>355621.60395897366</v>
      </c>
      <c r="M55" s="143">
        <f>Z55/'Численность населения'!M54*1000000</f>
        <v>422954.6243011562</v>
      </c>
      <c r="N55" s="143">
        <f>AA55/'Численность населения'!N54*1000000</f>
        <v>450211.25088813872</v>
      </c>
      <c r="O55" s="194">
        <v>376169.4</v>
      </c>
      <c r="P55" s="5">
        <v>431028</v>
      </c>
      <c r="Q55" s="5">
        <v>478275.8</v>
      </c>
      <c r="R55" s="5">
        <v>526178.9</v>
      </c>
      <c r="S55" s="5">
        <v>566646.1</v>
      </c>
      <c r="T55" s="5">
        <v>625176.9</v>
      </c>
      <c r="U55" s="5">
        <v>700848.6</v>
      </c>
      <c r="V55" s="5">
        <v>728946.4</v>
      </c>
      <c r="W55" s="5">
        <v>773838.6</v>
      </c>
      <c r="X55" s="5">
        <v>809822.6</v>
      </c>
      <c r="Y55" s="5">
        <v>856515.7</v>
      </c>
      <c r="Z55" s="5">
        <v>1005800.9</v>
      </c>
      <c r="AA55" s="205">
        <v>1088600.8999999999</v>
      </c>
      <c r="AC55" s="241">
        <f>B55/'Индекс потребительских цен'!X54</f>
        <v>148838.98521697361</v>
      </c>
      <c r="AD55" s="241">
        <f>C55/'Индекс потребительских цен'!Y54</f>
        <v>162758.54036562305</v>
      </c>
      <c r="AE55" s="241">
        <f>D55/'Индекс потребительских цен'!Z54</f>
        <v>170968.48608983541</v>
      </c>
      <c r="AF55" s="241">
        <f>E55/'Индекс потребительских цен'!AA54</f>
        <v>177577.09969542688</v>
      </c>
      <c r="AG55" s="241">
        <f>F55/'Индекс потребительских цен'!AB54</f>
        <v>172746.90505650995</v>
      </c>
      <c r="AH55" s="241">
        <f>G55/'Индекс потребительских цен'!AC54</f>
        <v>170966.83720088381</v>
      </c>
      <c r="AI55" s="241">
        <f>H55/'Индекс потребительских цен'!AD54</f>
        <v>184924.42105060111</v>
      </c>
      <c r="AJ55" s="241">
        <f>I55/'Индекс потребительских цен'!AE54</f>
        <v>190927.26201825848</v>
      </c>
      <c r="AK55" s="241">
        <f>J55/'Индекс потребительских цен'!AF54</f>
        <v>195965.65777137683</v>
      </c>
      <c r="AL55" s="241">
        <f>K55/'Индекс потребительских цен'!AG54</f>
        <v>201706.41319702938</v>
      </c>
      <c r="AM55" s="241">
        <f>L55/'Индекс потребительских цен'!AH54</f>
        <v>201856.44008163968</v>
      </c>
      <c r="AN55" s="241">
        <f>M55/'Индекс потребительских цен'!AI54</f>
        <v>220799.89521976167</v>
      </c>
      <c r="AO55" s="241">
        <f>N55/'Индекс потребительских цен'!AJ54</f>
        <v>211224.03819433125</v>
      </c>
      <c r="AP55" s="217">
        <f t="shared" si="0"/>
        <v>71960.910002788063</v>
      </c>
      <c r="AQ55" s="217">
        <f t="shared" si="1"/>
        <v>185481.61393525012</v>
      </c>
      <c r="AR55" s="217">
        <f t="shared" si="2"/>
        <v>184924.42105060111</v>
      </c>
    </row>
    <row r="56" spans="1:44">
      <c r="A56" s="15" t="s">
        <v>60</v>
      </c>
      <c r="B56" s="142">
        <f>O56/'Численность населения'!B55*1000000</f>
        <v>137518.40158508244</v>
      </c>
      <c r="C56" s="143">
        <f>P56/'Численность населения'!C55*1000000</f>
        <v>173890.33232111679</v>
      </c>
      <c r="D56" s="143">
        <f>Q56/'Численность населения'!D55*1000000</f>
        <v>188185.71045247131</v>
      </c>
      <c r="E56" s="143">
        <f>R56/'Численность населения'!E55*1000000</f>
        <v>208720.44902377925</v>
      </c>
      <c r="F56" s="143">
        <f>S56/'Численность населения'!F55*1000000</f>
        <v>220392.15686274509</v>
      </c>
      <c r="G56" s="143">
        <f>T56/'Численность населения'!G55*1000000</f>
        <v>241633.77867366091</v>
      </c>
      <c r="H56" s="143">
        <f>U56/'Численность населения'!H55*1000000</f>
        <v>292335.01745463471</v>
      </c>
      <c r="I56" s="143">
        <f>V56/'Численность населения'!I55*1000000</f>
        <v>299921.82448997884</v>
      </c>
      <c r="J56" s="143">
        <f>W56/'Численность населения'!J55*1000000</f>
        <v>311203.55794211105</v>
      </c>
      <c r="K56" s="143">
        <f>X56/'Численность населения'!K55*1000000</f>
        <v>344371.37393446342</v>
      </c>
      <c r="L56" s="143">
        <f>Y56/'Численность населения'!L55*1000000</f>
        <v>358613.92027096468</v>
      </c>
      <c r="M56" s="143">
        <f>Z56/'Численность населения'!M55*1000000</f>
        <v>411847.56878419803</v>
      </c>
      <c r="N56" s="143">
        <f>AA56/'Численность населения'!N55*1000000</f>
        <v>414897.2506033298</v>
      </c>
      <c r="O56" s="194">
        <v>178235.4</v>
      </c>
      <c r="P56" s="5">
        <v>223672.7</v>
      </c>
      <c r="Q56" s="5">
        <v>240556.1</v>
      </c>
      <c r="R56" s="5">
        <v>265288.7</v>
      </c>
      <c r="S56" s="5">
        <v>278808.2</v>
      </c>
      <c r="T56" s="5">
        <v>304479.09999999998</v>
      </c>
      <c r="U56" s="5">
        <v>366954.7</v>
      </c>
      <c r="V56" s="5">
        <v>374827.9</v>
      </c>
      <c r="W56" s="5">
        <v>386675.4</v>
      </c>
      <c r="X56" s="5">
        <v>424995.6</v>
      </c>
      <c r="Y56" s="5">
        <v>438968.9</v>
      </c>
      <c r="Z56" s="5">
        <v>498806.3</v>
      </c>
      <c r="AA56" s="205">
        <v>492206.30000000005</v>
      </c>
      <c r="AC56" s="241">
        <f>B56/'Индекс потребительских цен'!X55</f>
        <v>137518.40158508244</v>
      </c>
      <c r="AD56" s="241">
        <f>C56/'Индекс потребительских цен'!Y55</f>
        <v>163032.37607455166</v>
      </c>
      <c r="AE56" s="241">
        <f>D56/'Индекс потребительских цен'!Z55</f>
        <v>165697.90640952613</v>
      </c>
      <c r="AF56" s="241">
        <f>E56/'Индекс потребительских цен'!AA55</f>
        <v>172773.13725562222</v>
      </c>
      <c r="AG56" s="241">
        <f>F56/'Индекс потребительских цен'!AB55</f>
        <v>163736.00882259011</v>
      </c>
      <c r="AH56" s="241">
        <f>G56/'Индекс потребительских цен'!AC55</f>
        <v>157775.57835859666</v>
      </c>
      <c r="AI56" s="241">
        <f>H56/'Индекс потребительских цен'!AD55</f>
        <v>180964.2781779271</v>
      </c>
      <c r="AJ56" s="241">
        <f>I56/'Индекс потребительских цен'!AE55</f>
        <v>181114.76223892352</v>
      </c>
      <c r="AK56" s="241">
        <f>J56/'Индекс потребительских цен'!AF55</f>
        <v>179817.71993966235</v>
      </c>
      <c r="AL56" s="241">
        <f>K56/'Индекс потребительских цен'!AG55</f>
        <v>193393.47142959179</v>
      </c>
      <c r="AM56" s="241">
        <f>L56/'Индекс потребительских цен'!AH55</f>
        <v>190495.51485656653</v>
      </c>
      <c r="AN56" s="241">
        <f>M56/'Индекс потребительских цен'!AI55</f>
        <v>201152.26123473482</v>
      </c>
      <c r="AO56" s="241">
        <f>N56/'Индекс потребительских цен'!AJ55</f>
        <v>178539.00404226678</v>
      </c>
      <c r="AP56" s="217">
        <f t="shared" si="0"/>
        <v>63633.859649652382</v>
      </c>
      <c r="AQ56" s="217">
        <f t="shared" si="1"/>
        <v>174308.49387889553</v>
      </c>
      <c r="AR56" s="217">
        <f t="shared" si="2"/>
        <v>178539.00404226678</v>
      </c>
    </row>
    <row r="57" spans="1:44">
      <c r="A57" s="16" t="s">
        <v>62</v>
      </c>
      <c r="B57" s="142">
        <f>O57/'Численность населения'!B56*1000000</f>
        <v>129013.63470205692</v>
      </c>
      <c r="C57" s="143">
        <f>P57/'Численность населения'!C56*1000000</f>
        <v>151046.38253458581</v>
      </c>
      <c r="D57" s="143">
        <f>Q57/'Численность населения'!D56*1000000</f>
        <v>163909.87316654902</v>
      </c>
      <c r="E57" s="143">
        <f>R57/'Численность населения'!E56*1000000</f>
        <v>189502.90032480459</v>
      </c>
      <c r="F57" s="143">
        <f>S57/'Численность населения'!F56*1000000</f>
        <v>194978.82609925116</v>
      </c>
      <c r="G57" s="143">
        <f>T57/'Численность населения'!G56*1000000</f>
        <v>207235.96907103382</v>
      </c>
      <c r="H57" s="143">
        <f>U57/'Численность населения'!H56*1000000</f>
        <v>235547.97721680976</v>
      </c>
      <c r="I57" s="143">
        <f>V57/'Численность населения'!I56*1000000</f>
        <v>247093.21823485597</v>
      </c>
      <c r="J57" s="143">
        <f>W57/'Численность населения'!J56*1000000</f>
        <v>256618.59405464472</v>
      </c>
      <c r="K57" s="143">
        <f>X57/'Численность населения'!K56*1000000</f>
        <v>285011.90830066922</v>
      </c>
      <c r="L57" s="143">
        <f>Y57/'Численность населения'!L56*1000000</f>
        <v>291891.88532290148</v>
      </c>
      <c r="M57" s="143">
        <f>Z57/'Численность населения'!M56*1000000</f>
        <v>330642.61691864557</v>
      </c>
      <c r="N57" s="143">
        <f>AA57/'Численность населения'!N56*1000000</f>
        <v>367301.33853483497</v>
      </c>
      <c r="O57" s="194">
        <v>117879.5</v>
      </c>
      <c r="P57" s="5">
        <v>136325.1</v>
      </c>
      <c r="Q57" s="5">
        <v>146045.5</v>
      </c>
      <c r="R57" s="5">
        <v>167037.9</v>
      </c>
      <c r="S57" s="5">
        <v>170310.3</v>
      </c>
      <c r="T57" s="5">
        <v>179436.3</v>
      </c>
      <c r="U57" s="5">
        <v>202100.4</v>
      </c>
      <c r="V57" s="5">
        <v>209985.5</v>
      </c>
      <c r="W57" s="5">
        <v>215589.9</v>
      </c>
      <c r="X57" s="5">
        <v>236825.8</v>
      </c>
      <c r="Y57" s="5">
        <v>240188.2</v>
      </c>
      <c r="Z57" s="5">
        <v>268494.7</v>
      </c>
      <c r="AA57" s="204">
        <v>281704.69999999995</v>
      </c>
      <c r="AB57" s="219"/>
      <c r="AC57" s="241">
        <f>B57/'Индекс потребительских цен'!X56</f>
        <v>129013.63470205692</v>
      </c>
      <c r="AD57" s="241">
        <f>C57/'Индекс потребительских цен'!Y56</f>
        <v>141164.84349026711</v>
      </c>
      <c r="AE57" s="241">
        <f>D57/'Индекс потребительских цен'!Z56</f>
        <v>142738.35012291744</v>
      </c>
      <c r="AF57" s="241">
        <f>E57/'Индекс потребительских цен'!AA56</f>
        <v>155861.01024416499</v>
      </c>
      <c r="AG57" s="241">
        <f>F57/'Индекс потребительских цен'!AB56</f>
        <v>143157.30324264208</v>
      </c>
      <c r="AH57" s="241">
        <f>G57/'Индекс потребительских цен'!AC56</f>
        <v>133459.11725596266</v>
      </c>
      <c r="AI57" s="241">
        <f>H57/'Индекс потребительских цен'!AD56</f>
        <v>143674.87669144996</v>
      </c>
      <c r="AJ57" s="241">
        <f>I57/'Индекс потребительских цен'!AE56</f>
        <v>147098.39302770959</v>
      </c>
      <c r="AK57" s="241">
        <f>J57/'Индекс потребительских цен'!AF56</f>
        <v>146386.54249748931</v>
      </c>
      <c r="AL57" s="241">
        <f>K57/'Индекс потребительских цен'!AG56</f>
        <v>157526.7307702559</v>
      </c>
      <c r="AM57" s="241">
        <f>L57/'Индекс потребительских цен'!AH56</f>
        <v>152326.79608921841</v>
      </c>
      <c r="AN57" s="241">
        <f>M57/'Индекс потребительских цен'!AI56</f>
        <v>158287.55685955778</v>
      </c>
      <c r="AO57" s="241">
        <f>N57/'Индекс потребительских цен'!AJ56</f>
        <v>157942.2237108259</v>
      </c>
      <c r="AP57" s="217">
        <f t="shared" si="0"/>
        <v>29273.922157500856</v>
      </c>
      <c r="AQ57" s="217">
        <f t="shared" si="1"/>
        <v>146818.25990034753</v>
      </c>
      <c r="AR57" s="217">
        <f t="shared" si="2"/>
        <v>146386.54249748931</v>
      </c>
    </row>
    <row r="58" spans="1:44">
      <c r="A58" s="16" t="s">
        <v>63</v>
      </c>
      <c r="B58" s="142">
        <f>O58/'Численность населения'!B57*1000000</f>
        <v>243234.21528387355</v>
      </c>
      <c r="C58" s="143">
        <f>P58/'Численность населения'!C57*1000000</f>
        <v>300068.82189284614</v>
      </c>
      <c r="D58" s="143">
        <f>Q58/'Численность населения'!D57*1000000</f>
        <v>344382.69531916786</v>
      </c>
      <c r="E58" s="143">
        <f>R58/'Численность населения'!E57*1000000</f>
        <v>363261.53192043171</v>
      </c>
      <c r="F58" s="143">
        <f>S58/'Численность населения'!F57*1000000</f>
        <v>383847.24683250097</v>
      </c>
      <c r="G58" s="143">
        <f>T58/'Численность населения'!G57*1000000</f>
        <v>421100.6946826778</v>
      </c>
      <c r="H58" s="143">
        <f>U58/'Численность населения'!H57*1000000</f>
        <v>487246.63796858606</v>
      </c>
      <c r="I58" s="143">
        <f>V58/'Численность населения'!I57*1000000</f>
        <v>522156.19951383065</v>
      </c>
      <c r="J58" s="143">
        <f>W58/'Численность населения'!J57*1000000</f>
        <v>560977.27172254352</v>
      </c>
      <c r="K58" s="143">
        <f>X58/'Численность населения'!K57*1000000</f>
        <v>587781.89692547743</v>
      </c>
      <c r="L58" s="143">
        <f>Y58/'Численность населения'!L57*1000000</f>
        <v>584287.52941023267</v>
      </c>
      <c r="M58" s="143">
        <f>Z58/'Численность населения'!M57*1000000</f>
        <v>710380.77921482804</v>
      </c>
      <c r="N58" s="143">
        <f>AA58/'Численность населения'!N57*1000000</f>
        <v>830790.13959081017</v>
      </c>
      <c r="O58" s="194">
        <v>1046600.1</v>
      </c>
      <c r="P58" s="5">
        <v>1291019.1000000001</v>
      </c>
      <c r="Q58" s="5">
        <v>1484879</v>
      </c>
      <c r="R58" s="5">
        <v>1568655.2</v>
      </c>
      <c r="S58" s="5">
        <v>1659783.9</v>
      </c>
      <c r="T58" s="5">
        <v>1822835</v>
      </c>
      <c r="U58" s="5">
        <v>2109619.1</v>
      </c>
      <c r="V58" s="5">
        <v>2259526</v>
      </c>
      <c r="W58" s="5">
        <v>2423689.4</v>
      </c>
      <c r="X58" s="5">
        <v>2535215</v>
      </c>
      <c r="Y58" s="5">
        <v>2512654.9</v>
      </c>
      <c r="Z58" s="5">
        <v>3038442.8</v>
      </c>
      <c r="AA58" s="204">
        <v>3532042.8</v>
      </c>
      <c r="AB58" s="219"/>
      <c r="AC58" s="241">
        <f>B58/'Индекс потребительских цен'!X57</f>
        <v>243234.21528387355</v>
      </c>
      <c r="AD58" s="241">
        <f>C58/'Индекс потребительских цен'!Y57</f>
        <v>281913.58689669875</v>
      </c>
      <c r="AE58" s="241">
        <f>D58/'Индекс потребительских цен'!Z57</f>
        <v>301506.20890538592</v>
      </c>
      <c r="AF58" s="241">
        <f>E58/'Индекс потребительских цен'!AA57</f>
        <v>297367.54021049902</v>
      </c>
      <c r="AG58" s="241">
        <f>F58/'Индекс потребительских цен'!AB57</f>
        <v>284129.75852410536</v>
      </c>
      <c r="AH58" s="241">
        <f>G58/'Индекс потребительских цен'!AC57</f>
        <v>273329.83646402921</v>
      </c>
      <c r="AI58" s="241">
        <f>H58/'Индекс потребительских цен'!AD57</f>
        <v>298982.91519220313</v>
      </c>
      <c r="AJ58" s="241">
        <f>I58/'Индекс потребительских цен'!AE57</f>
        <v>313414.8708022795</v>
      </c>
      <c r="AK58" s="241">
        <f>J58/'Индекс потребительских цен'!AF57</f>
        <v>324202.31217345921</v>
      </c>
      <c r="AL58" s="241">
        <f>K58/'Индекс потребительских цен'!AG57</f>
        <v>327731.16485654109</v>
      </c>
      <c r="AM58" s="241">
        <f>L58/'Индекс потребительских цен'!AH57</f>
        <v>312531.46659077151</v>
      </c>
      <c r="AN58" s="241">
        <f>M58/'Индекс потребительских цен'!AI57</f>
        <v>351473.40409443382</v>
      </c>
      <c r="AO58" s="241">
        <f>N58/'Индекс потребительских цен'!AJ57</f>
        <v>367565.10434472311</v>
      </c>
      <c r="AP58" s="217">
        <f t="shared" si="0"/>
        <v>124330.88906084956</v>
      </c>
      <c r="AQ58" s="217">
        <f t="shared" si="1"/>
        <v>305952.49110300024</v>
      </c>
      <c r="AR58" s="217">
        <f t="shared" si="2"/>
        <v>301506.20890538592</v>
      </c>
    </row>
    <row r="59" spans="1:44">
      <c r="A59" s="16" t="s">
        <v>64</v>
      </c>
      <c r="B59" s="142">
        <f>O59/'Численность населения'!B58*1000000</f>
        <v>973332.57665763563</v>
      </c>
      <c r="C59" s="143">
        <f>P59/'Численность населения'!C58*1000000</f>
        <v>1198185.9669404537</v>
      </c>
      <c r="D59" s="143">
        <f>Q59/'Численность населения'!D58*1000000</f>
        <v>1327227.1274448282</v>
      </c>
      <c r="E59" s="143">
        <f>R59/'Численность населения'!E58*1000000</f>
        <v>1402915.6183027758</v>
      </c>
      <c r="F59" s="143">
        <f>S59/'Численность населения'!F58*1000000</f>
        <v>1485863.4795987112</v>
      </c>
      <c r="G59" s="143">
        <f>T59/'Численность населения'!G58*1000000</f>
        <v>1626160.4290142059</v>
      </c>
      <c r="H59" s="143">
        <f>U59/'Численность населения'!H58*1000000</f>
        <v>1683993.7675898175</v>
      </c>
      <c r="I59" s="143">
        <f>V59/'Численность населения'!I58*1000000</f>
        <v>1930537.3053534683</v>
      </c>
      <c r="J59" s="143">
        <f>W59/'Численность населения'!J58*1000000</f>
        <v>2393355.1589254579</v>
      </c>
      <c r="K59" s="143">
        <f>X59/'Численность населения'!K58*1000000</f>
        <v>2393544.7397661977</v>
      </c>
      <c r="L59" s="143">
        <f>Y59/'Численность населения'!L58*1000000</f>
        <v>1932579.1051669698</v>
      </c>
      <c r="M59" s="143">
        <f>Z59/'Численность населения'!M58*1000000</f>
        <v>2992775.3733309177</v>
      </c>
      <c r="N59" s="143">
        <f>AA59/'Численность населения'!N58*1000000</f>
        <v>2992986.2980588917</v>
      </c>
      <c r="O59" s="194">
        <v>3301573.3</v>
      </c>
      <c r="P59" s="5">
        <v>4112596</v>
      </c>
      <c r="Q59" s="5">
        <v>4625467.5</v>
      </c>
      <c r="R59" s="5">
        <v>4950207.4000000004</v>
      </c>
      <c r="S59" s="5">
        <v>5295348.5</v>
      </c>
      <c r="T59" s="5">
        <v>5851557.7999999998</v>
      </c>
      <c r="U59" s="5">
        <v>6125961.7999999998</v>
      </c>
      <c r="V59" s="5">
        <v>7097070.2000000002</v>
      </c>
      <c r="W59" s="5">
        <v>8875003.6999999993</v>
      </c>
      <c r="X59" s="5">
        <v>8952460.5</v>
      </c>
      <c r="Y59" s="5">
        <v>7280595.5999999996</v>
      </c>
      <c r="Z59" s="5">
        <v>11349439.199999999</v>
      </c>
      <c r="AA59" s="204">
        <v>11491439.199999999</v>
      </c>
      <c r="AB59" s="219"/>
      <c r="AC59" s="241">
        <f>B59/'Индекс потребительских цен'!X58</f>
        <v>973332.57665763563</v>
      </c>
      <c r="AD59" s="241">
        <f>C59/'Индекс потребительских цен'!Y58</f>
        <v>1141781.9391466114</v>
      </c>
      <c r="AE59" s="241">
        <f>D59/'Индекс потребительских цен'!Z58</f>
        <v>1199041.0970026359</v>
      </c>
      <c r="AF59" s="241">
        <f>E59/'Индекс потребительских цен'!AA58</f>
        <v>1196355.9133297126</v>
      </c>
      <c r="AG59" s="241">
        <f>F59/'Индекс потребительских цен'!AB58</f>
        <v>1166106.0759050676</v>
      </c>
      <c r="AH59" s="241">
        <f>G59/'Индекс потребительских цен'!AC58</f>
        <v>1133100.5604110125</v>
      </c>
      <c r="AI59" s="241">
        <f>H59/'Индекс потребительских цен'!AD58</f>
        <v>1097865.405382032</v>
      </c>
      <c r="AJ59" s="241">
        <f>I59/'Индекс потребительских цен'!AE58</f>
        <v>1225747.337993823</v>
      </c>
      <c r="AK59" s="241">
        <f>J59/'Индекс потребительских цен'!AF58</f>
        <v>1484421.4016591429</v>
      </c>
      <c r="AL59" s="241">
        <f>K59/'Индекс потребительских цен'!AG58</f>
        <v>1448472.0310760268</v>
      </c>
      <c r="AM59" s="241">
        <f>L59/'Индекс потребительских цен'!AH58</f>
        <v>1128548.8059169382</v>
      </c>
      <c r="AN59" s="241">
        <f>M59/'Индекс потребительских цен'!AI58</f>
        <v>1648114.8342261289</v>
      </c>
      <c r="AO59" s="241">
        <f>N59/'Индекс потребительских цен'!AJ58</f>
        <v>1531243.9520728504</v>
      </c>
      <c r="AP59" s="217">
        <f t="shared" si="0"/>
        <v>674782.25756849325</v>
      </c>
      <c r="AQ59" s="217">
        <f t="shared" si="1"/>
        <v>1259548.6100599708</v>
      </c>
      <c r="AR59" s="217">
        <f t="shared" si="2"/>
        <v>1196355.9133297126</v>
      </c>
    </row>
    <row r="60" spans="1:44" ht="24">
      <c r="A60" s="17" t="s">
        <v>65</v>
      </c>
      <c r="B60" s="142">
        <f>O60/'Численность населения'!B59*1000000</f>
        <v>1289497.0369701893</v>
      </c>
      <c r="C60" s="143">
        <f>P60/'Численность населения'!C59*1000000</f>
        <v>1575299.9317060702</v>
      </c>
      <c r="D60" s="143">
        <f>Q60/'Численность населения'!D59*1000000</f>
        <v>1719109.1984171949</v>
      </c>
      <c r="E60" s="143">
        <f>R60/'Численность населения'!E59*1000000</f>
        <v>1715723.4697174872</v>
      </c>
      <c r="F60" s="143">
        <f>S60/'Численность населения'!F59*1000000</f>
        <v>1782617.7101470591</v>
      </c>
      <c r="G60" s="143">
        <f>T60/'Численность населения'!G59*1000000</f>
        <v>1947654.3366921616</v>
      </c>
      <c r="H60" s="143">
        <f>U60/'Численность населения'!H59*1000000</f>
        <v>1912836.5892291446</v>
      </c>
      <c r="I60" s="143">
        <f>V60/'Численность населения'!I59*1000000</f>
        <v>2155227.6902123862</v>
      </c>
      <c r="J60" s="143">
        <f>W60/'Численность населения'!J59*1000000</f>
        <v>2715827.7968103602</v>
      </c>
      <c r="K60" s="143">
        <f>X60/'Численность населения'!K59*1000000</f>
        <v>2731117.5891246055</v>
      </c>
      <c r="L60" s="143">
        <f>Y60/'Численность населения'!L59*1000000</f>
        <v>1987807.2646051995</v>
      </c>
      <c r="M60" s="143">
        <f>Z60/'Численность населения'!M59*1000000</f>
        <v>3334556.8917494174</v>
      </c>
      <c r="N60" s="143">
        <f>AA60/'Численность населения'!N59*1000000</f>
        <v>4065314.4086900665</v>
      </c>
      <c r="O60" s="194">
        <v>1971870.5</v>
      </c>
      <c r="P60" s="5">
        <v>2440432.6</v>
      </c>
      <c r="Q60" s="5">
        <v>2703558.8</v>
      </c>
      <c r="R60" s="5">
        <v>2729122.4</v>
      </c>
      <c r="S60" s="5">
        <v>2860498.9</v>
      </c>
      <c r="T60" s="5">
        <v>3154058.7</v>
      </c>
      <c r="U60" s="5">
        <v>3130196.4</v>
      </c>
      <c r="V60" s="5">
        <v>3557367.1</v>
      </c>
      <c r="W60" s="5">
        <v>4506739.7</v>
      </c>
      <c r="X60" s="5">
        <v>4558879.8</v>
      </c>
      <c r="Y60" s="5">
        <v>3341832</v>
      </c>
      <c r="Z60" s="5">
        <v>5651897.2000000002</v>
      </c>
      <c r="AA60" s="204">
        <v>7000707.1999999993</v>
      </c>
      <c r="AB60" s="219"/>
      <c r="AC60" s="241">
        <f>B60/'Индекс потребительских цен'!X59</f>
        <v>1289497.0369701893</v>
      </c>
      <c r="AD60" s="241">
        <f>C60/'Индекс потребительских цен'!Y59</f>
        <v>1496437.666672433</v>
      </c>
      <c r="AE60" s="241">
        <f>D60/'Индекс потребительских цен'!Z59</f>
        <v>1558400.2198711317</v>
      </c>
      <c r="AF60" s="241">
        <f>E60/'Индекс потребительских цен'!AA59</f>
        <v>1464668.0498997676</v>
      </c>
      <c r="AG60" s="241">
        <f>F60/'Индекс потребительских цен'!AB59</f>
        <v>1406315.4102959849</v>
      </c>
      <c r="AH60" s="241">
        <f>G60/'Индекс потребительских цен'!AC59</f>
        <v>1355428.3462292291</v>
      </c>
      <c r="AI60" s="241">
        <f>H60/'Индекс потребительских цен'!AD59</f>
        <v>1226684.1873880909</v>
      </c>
      <c r="AJ60" s="241">
        <f>I60/'Индекс потребительских цен'!AE59</f>
        <v>1340049.7673100755</v>
      </c>
      <c r="AK60" s="241">
        <f>J60/'Индекс потребительских цен'!AF59</f>
        <v>1654853.4838857348</v>
      </c>
      <c r="AL60" s="241">
        <f>K60/'Индекс потребительских цен'!AG59</f>
        <v>1627072.8540478812</v>
      </c>
      <c r="AM60" s="241">
        <f>L60/'Индекс потребительских цен'!AH59</f>
        <v>1139900.9808121482</v>
      </c>
      <c r="AN60" s="241">
        <f>M60/'Индекс потребительских цен'!AI59</f>
        <v>1813189.595626574</v>
      </c>
      <c r="AO60" s="241">
        <f>N60/'Индекс потребительских цен'!AJ59</f>
        <v>2064964.3321859955</v>
      </c>
      <c r="AP60" s="217">
        <f t="shared" si="0"/>
        <v>925063.35137384734</v>
      </c>
      <c r="AQ60" s="217">
        <f t="shared" si="1"/>
        <v>1495189.3793227102</v>
      </c>
      <c r="AR60" s="217">
        <f t="shared" si="2"/>
        <v>1464668.0498997676</v>
      </c>
    </row>
    <row r="61" spans="1:44">
      <c r="A61" s="16" t="s">
        <v>67</v>
      </c>
      <c r="B61" s="142">
        <f>O61/'Численность населения'!B60*1000000</f>
        <v>187673.73457984332</v>
      </c>
      <c r="C61" s="143">
        <f>P61/'Численность населения'!C60*1000000</f>
        <v>222664.15709764085</v>
      </c>
      <c r="D61" s="143">
        <f>Q61/'Численность населения'!D60*1000000</f>
        <v>241758.00605678282</v>
      </c>
      <c r="E61" s="143">
        <f>R61/'Численность населения'!E60*1000000</f>
        <v>252988.77787217399</v>
      </c>
      <c r="F61" s="143">
        <f>S61/'Численность населения'!F60*1000000</f>
        <v>284486.68346088327</v>
      </c>
      <c r="G61" s="143">
        <f>T61/'Численность населения'!G60*1000000</f>
        <v>345597.15003879683</v>
      </c>
      <c r="H61" s="143">
        <f>U61/'Численность населения'!H60*1000000</f>
        <v>380623.78070774424</v>
      </c>
      <c r="I61" s="143">
        <f>V61/'Численность населения'!I60*1000000</f>
        <v>405015.24010636768</v>
      </c>
      <c r="J61" s="143">
        <f>W61/'Численность населения'!J60*1000000</f>
        <v>436611.06160466879</v>
      </c>
      <c r="K61" s="143">
        <f>X61/'Численность населения'!K60*1000000</f>
        <v>445834.2852516853</v>
      </c>
      <c r="L61" s="143">
        <f>Y61/'Численность населения'!L60*1000000</f>
        <v>463945.03079816443</v>
      </c>
      <c r="M61" s="143">
        <f>Z61/'Численность населения'!M60*1000000</f>
        <v>595385.38400819886</v>
      </c>
      <c r="N61" s="143">
        <f>AA61/'Численность населения'!N60*1000000</f>
        <v>570780.03989630821</v>
      </c>
      <c r="O61" s="194">
        <v>652865.5</v>
      </c>
      <c r="P61" s="5">
        <v>774401</v>
      </c>
      <c r="Q61" s="5">
        <v>841972.29999999993</v>
      </c>
      <c r="R61" s="5">
        <v>882339.6</v>
      </c>
      <c r="S61" s="5">
        <v>993900.6</v>
      </c>
      <c r="T61" s="5">
        <v>1209242.7</v>
      </c>
      <c r="U61" s="5">
        <v>1332761.3999999999</v>
      </c>
      <c r="V61" s="5">
        <v>1416613.3</v>
      </c>
      <c r="W61" s="5">
        <v>1521325.4</v>
      </c>
      <c r="X61" s="5">
        <v>1547518</v>
      </c>
      <c r="Y61" s="5">
        <v>1602739.4</v>
      </c>
      <c r="Z61" s="5">
        <v>2042593.4</v>
      </c>
      <c r="AA61" s="205">
        <v>1948843.4</v>
      </c>
      <c r="AC61" s="241">
        <f>B61/'Индекс потребительских цен'!X60</f>
        <v>187673.73457984332</v>
      </c>
      <c r="AD61" s="241">
        <f>C61/'Индекс потребительских цен'!Y60</f>
        <v>205694.371452786</v>
      </c>
      <c r="AE61" s="241">
        <f>D61/'Индекс потребительских цен'!Z60</f>
        <v>210037.64788802547</v>
      </c>
      <c r="AF61" s="241">
        <f>E61/'Индекс потребительских цен'!AA60</f>
        <v>208613.1958117614</v>
      </c>
      <c r="AG61" s="241">
        <f>F61/'Индекс потребительских цен'!AB60</f>
        <v>213531.95032626324</v>
      </c>
      <c r="AH61" s="241">
        <f>G61/'Индекс потребительских цен'!AC60</f>
        <v>231669.78662537003</v>
      </c>
      <c r="AI61" s="241">
        <f>H61/'Индекс потребительских цен'!AD60</f>
        <v>243324.20417485427</v>
      </c>
      <c r="AJ61" s="241">
        <f>I61/'Индекс потребительских цен'!AE60</f>
        <v>253046.43707227637</v>
      </c>
      <c r="AK61" s="241">
        <f>J61/'Индекс потребительских цен'!AF60</f>
        <v>263613.21379742119</v>
      </c>
      <c r="AL61" s="241">
        <f>K61/'Индекс потребительских цен'!AG60</f>
        <v>261189.53155779862</v>
      </c>
      <c r="AM61" s="241">
        <f>L61/'Индекс потребительских цен'!AH60</f>
        <v>259946.07011498831</v>
      </c>
      <c r="AN61" s="241">
        <f>M61/'Индекс потребительских цен'!AI60</f>
        <v>312761.52233655629</v>
      </c>
      <c r="AO61" s="241">
        <f>N61/'Индекс потребительских цен'!AJ60</f>
        <v>271664.49620953761</v>
      </c>
      <c r="AP61" s="217">
        <f t="shared" si="0"/>
        <v>125087.78775671296</v>
      </c>
      <c r="AQ61" s="217">
        <f t="shared" si="1"/>
        <v>240212.78168826786</v>
      </c>
      <c r="AR61" s="217">
        <f t="shared" si="2"/>
        <v>243324.20417485427</v>
      </c>
    </row>
    <row r="62" spans="1:44">
      <c r="A62" s="16" t="s">
        <v>69</v>
      </c>
      <c r="B62" s="142">
        <f>O62/'Численность населения'!B61*1000000</f>
        <v>108729.44969362686</v>
      </c>
      <c r="C62" s="143">
        <f>P62/'Численность населения'!C61*1000000</f>
        <v>127149.86649186902</v>
      </c>
      <c r="D62" s="143">
        <f>Q62/'Численность населения'!D61*1000000</f>
        <v>145400.10029371732</v>
      </c>
      <c r="E62" s="143">
        <f>R62/'Численность населения'!E61*1000000</f>
        <v>157888.37597277647</v>
      </c>
      <c r="F62" s="143">
        <f>S62/'Численность населения'!F61*1000000</f>
        <v>184281.57649736214</v>
      </c>
      <c r="G62" s="143">
        <f>T62/'Численность населения'!G61*1000000</f>
        <v>196639.94478410305</v>
      </c>
      <c r="H62" s="143">
        <f>U62/'Численность населения'!H61*1000000</f>
        <v>219520.64937709409</v>
      </c>
      <c r="I62" s="143">
        <f>V62/'Численность населения'!I61*1000000</f>
        <v>222562.80598524376</v>
      </c>
      <c r="J62" s="143">
        <f>W62/'Численность населения'!J61*1000000</f>
        <v>247497.98593818661</v>
      </c>
      <c r="K62" s="143">
        <f>X62/'Численность населения'!K61*1000000</f>
        <v>259944.24299848761</v>
      </c>
      <c r="L62" s="143">
        <f>Y62/'Численность населения'!L61*1000000</f>
        <v>284951.05795517919</v>
      </c>
      <c r="M62" s="143">
        <f>Z62/'Численность населения'!M61*1000000</f>
        <v>322414.75937375706</v>
      </c>
      <c r="N62" s="143">
        <f>AA62/'Численность населения'!N61*1000000</f>
        <v>371284.89287815243</v>
      </c>
      <c r="O62" s="194">
        <v>22393.7</v>
      </c>
      <c r="P62" s="5">
        <v>26380.799999999999</v>
      </c>
      <c r="Q62" s="5">
        <v>30444.6</v>
      </c>
      <c r="R62" s="5">
        <v>33313.5</v>
      </c>
      <c r="S62" s="5">
        <v>39191.9</v>
      </c>
      <c r="T62" s="5">
        <v>42165.7</v>
      </c>
      <c r="U62" s="5">
        <v>47434.9</v>
      </c>
      <c r="V62" s="5">
        <v>48415.199999999997</v>
      </c>
      <c r="W62" s="5">
        <v>54069.4</v>
      </c>
      <c r="X62" s="5">
        <v>57064</v>
      </c>
      <c r="Y62" s="5">
        <v>62850.8</v>
      </c>
      <c r="Z62" s="5">
        <v>71336.2</v>
      </c>
      <c r="AA62" s="144">
        <v>78262.399999999994</v>
      </c>
      <c r="AB62" s="143"/>
      <c r="AC62" s="241">
        <f>B62/'Индекс потребительских цен'!X61</f>
        <v>108729.44969362686</v>
      </c>
      <c r="AD62" s="241">
        <f>C62/'Индекс потребительских цен'!Y61</f>
        <v>119524.22118054995</v>
      </c>
      <c r="AE62" s="241">
        <f>D62/'Индекс потребительских цен'!Z61</f>
        <v>127726.30718053554</v>
      </c>
      <c r="AF62" s="241">
        <f>E62/'Индекс потребительских цен'!AA61</f>
        <v>130317.20159453711</v>
      </c>
      <c r="AG62" s="241">
        <f>F62/'Индекс потребительских цен'!AB61</f>
        <v>138098.33248432903</v>
      </c>
      <c r="AH62" s="241">
        <f>G62/'Индекс потребительских цен'!AC61</f>
        <v>130997.90266945632</v>
      </c>
      <c r="AI62" s="241">
        <f>H62/'Индекс потребительских цен'!AD61</f>
        <v>140941.21613109219</v>
      </c>
      <c r="AJ62" s="241">
        <f>I62/'Индекс потребительских цен'!AE61</f>
        <v>140671.79054160017</v>
      </c>
      <c r="AK62" s="241">
        <f>J62/'Индекс потребительских цен'!AF61</f>
        <v>152053.05170724096</v>
      </c>
      <c r="AL62" s="241">
        <f>K62/'Индекс потребительских цен'!AG61</f>
        <v>156644.96684907429</v>
      </c>
      <c r="AM62" s="241">
        <f>L62/'Индекс потребительских цен'!AH61</f>
        <v>164856.29838199975</v>
      </c>
      <c r="AN62" s="241">
        <f>M62/'Индекс потребительских цен'!AI61</f>
        <v>172219.22443253727</v>
      </c>
      <c r="AO62" s="241">
        <f>N62/'Индекс потребительских цен'!AJ61</f>
        <v>174105.35995609526</v>
      </c>
      <c r="AP62" s="217">
        <f t="shared" si="0"/>
        <v>65375.910262468402</v>
      </c>
      <c r="AQ62" s="217">
        <f t="shared" si="1"/>
        <v>142837.33252328268</v>
      </c>
      <c r="AR62" s="217">
        <f t="shared" si="2"/>
        <v>140671.79054160017</v>
      </c>
    </row>
    <row r="63" spans="1:44">
      <c r="A63" s="16" t="s">
        <v>70</v>
      </c>
      <c r="B63" s="142">
        <f>O63/'Численность населения'!B62*1000000</f>
        <v>99999.999999999985</v>
      </c>
      <c r="C63" s="143">
        <f>P63/'Численность населения'!C62*1000000</f>
        <v>108178.42902905043</v>
      </c>
      <c r="D63" s="143">
        <f>Q63/'Численность населения'!D62*1000000</f>
        <v>120582.82564923332</v>
      </c>
      <c r="E63" s="143">
        <f>R63/'Численность населения'!E62*1000000</f>
        <v>132746.295522484</v>
      </c>
      <c r="F63" s="143">
        <f>S63/'Численность населения'!F62*1000000</f>
        <v>146907.29230611827</v>
      </c>
      <c r="G63" s="143">
        <f>T63/'Численность населения'!G62*1000000</f>
        <v>150265.96251739719</v>
      </c>
      <c r="H63" s="143">
        <f>U63/'Численность населения'!H62*1000000</f>
        <v>182915.10692446693</v>
      </c>
      <c r="I63" s="143">
        <f>V63/'Численность населения'!I62*1000000</f>
        <v>203160.85401471253</v>
      </c>
      <c r="J63" s="143">
        <f>W63/'Численность населения'!J62*1000000</f>
        <v>228064.86459716535</v>
      </c>
      <c r="K63" s="143">
        <f>X63/'Численность населения'!K62*1000000</f>
        <v>243390.03749593438</v>
      </c>
      <c r="L63" s="143">
        <f>Y63/'Численность населения'!L62*1000000</f>
        <v>250037.40034177224</v>
      </c>
      <c r="M63" s="143">
        <f>Z63/'Численность населения'!M62*1000000</f>
        <v>267795.41882487095</v>
      </c>
      <c r="N63" s="143">
        <f>AA63/'Численность населения'!N62*1000000</f>
        <v>289195.30468195549</v>
      </c>
      <c r="O63" s="194">
        <v>30772.799999999999</v>
      </c>
      <c r="P63" s="5">
        <v>33398.9</v>
      </c>
      <c r="Q63" s="5">
        <v>37369.1</v>
      </c>
      <c r="R63" s="5">
        <v>41298.699999999997</v>
      </c>
      <c r="S63" s="5">
        <v>45947.9</v>
      </c>
      <c r="T63" s="5">
        <v>47289.599999999999</v>
      </c>
      <c r="U63" s="5">
        <v>58001.1</v>
      </c>
      <c r="V63" s="5">
        <v>65038.9</v>
      </c>
      <c r="W63" s="5">
        <v>73681.600000000006</v>
      </c>
      <c r="X63" s="5">
        <v>79321.3</v>
      </c>
      <c r="Y63" s="5">
        <v>82230.8</v>
      </c>
      <c r="Z63" s="5">
        <v>88770.7</v>
      </c>
      <c r="AA63" s="204">
        <v>97389.700000000012</v>
      </c>
      <c r="AB63" s="219"/>
      <c r="AC63" s="241">
        <f>B63/'Индекс потребительских цен'!X62</f>
        <v>99999.999999999985</v>
      </c>
      <c r="AD63" s="241">
        <f>C63/'Индекс потребительских цен'!Y62</f>
        <v>100846.86215069491</v>
      </c>
      <c r="AE63" s="241">
        <f>D63/'Индекс потребительских цен'!Z62</f>
        <v>104616.63724669597</v>
      </c>
      <c r="AF63" s="241">
        <f>E63/'Индекс потребительских цен'!AA62</f>
        <v>109258.66671881714</v>
      </c>
      <c r="AG63" s="241">
        <f>F63/'Индекс потребительских цен'!AB62</f>
        <v>110433.89364105179</v>
      </c>
      <c r="AH63" s="241">
        <f>G63/'Индекс потребительских цен'!AC62</f>
        <v>101444.71505970707</v>
      </c>
      <c r="AI63" s="241">
        <f>H63/'Индекс потребительских цен'!AD62</f>
        <v>118372.49619527045</v>
      </c>
      <c r="AJ63" s="241">
        <f>I63/'Индекс потребительских цен'!AE62</f>
        <v>128055.34143649675</v>
      </c>
      <c r="AK63" s="241">
        <f>J63/'Индекс потребительских цен'!AF62</f>
        <v>138556.83259310527</v>
      </c>
      <c r="AL63" s="241">
        <f>K63/'Индекс потребительских цен'!AG62</f>
        <v>143129.77855140049</v>
      </c>
      <c r="AM63" s="241">
        <f>L63/'Индекс потребительских цен'!AH62</f>
        <v>139943.7297148529</v>
      </c>
      <c r="AN63" s="241">
        <f>M63/'Индекс потребительских цен'!AI62</f>
        <v>139011.99794229135</v>
      </c>
      <c r="AO63" s="241">
        <f>N63/'Индекс потребительских цен'!AJ62</f>
        <v>136163.83712171161</v>
      </c>
      <c r="AP63" s="217">
        <f t="shared" si="0"/>
        <v>43129.778551400508</v>
      </c>
      <c r="AQ63" s="217">
        <f t="shared" si="1"/>
        <v>120756.52218246889</v>
      </c>
      <c r="AR63" s="217">
        <f t="shared" si="2"/>
        <v>118372.49619527045</v>
      </c>
    </row>
    <row r="64" spans="1:44">
      <c r="A64" s="16" t="s">
        <v>71</v>
      </c>
      <c r="B64" s="142">
        <f>O64/'Численность населения'!B63*1000000</f>
        <v>180352.02896455111</v>
      </c>
      <c r="C64" s="143">
        <f>P64/'Численность населения'!C63*1000000</f>
        <v>212487.73980195791</v>
      </c>
      <c r="D64" s="143">
        <f>Q64/'Численность населения'!D63*1000000</f>
        <v>245293.66480153217</v>
      </c>
      <c r="E64" s="143">
        <f>R64/'Численность населения'!E63*1000000</f>
        <v>265860.68461930606</v>
      </c>
      <c r="F64" s="143">
        <f>S64/'Численность населения'!F63*1000000</f>
        <v>296058.23478608736</v>
      </c>
      <c r="G64" s="143">
        <f>T64/'Численность населения'!G63*1000000</f>
        <v>317763.5565898238</v>
      </c>
      <c r="H64" s="143">
        <f>U64/'Численность населения'!H63*1000000</f>
        <v>386695.70477918937</v>
      </c>
      <c r="I64" s="143">
        <f>V64/'Численность населения'!I63*1000000</f>
        <v>405788.78738669358</v>
      </c>
      <c r="J64" s="143">
        <f>W64/'Численность населения'!J63*1000000</f>
        <v>451421.46635869163</v>
      </c>
      <c r="K64" s="143">
        <f>X64/'Численность населения'!K63*1000000</f>
        <v>478914.64177947177</v>
      </c>
      <c r="L64" s="143">
        <f>Y64/'Численность населения'!L63*1000000</f>
        <v>499322.32827971166</v>
      </c>
      <c r="M64" s="143">
        <f>Z64/'Численность населения'!M63*1000000</f>
        <v>580017.0128973606</v>
      </c>
      <c r="N64" s="143">
        <f>AA64/'Численность населения'!N63*1000000</f>
        <v>709219.52329805074</v>
      </c>
      <c r="O64" s="194">
        <v>96039.8</v>
      </c>
      <c r="P64" s="5">
        <v>113088.1</v>
      </c>
      <c r="Q64" s="5">
        <v>130638.5</v>
      </c>
      <c r="R64" s="5">
        <v>141850.5</v>
      </c>
      <c r="S64" s="5">
        <v>158372.79999999999</v>
      </c>
      <c r="T64" s="5">
        <v>170413.1</v>
      </c>
      <c r="U64" s="5">
        <v>207742.6</v>
      </c>
      <c r="V64" s="5">
        <v>218148.4</v>
      </c>
      <c r="W64" s="5">
        <v>242341.1</v>
      </c>
      <c r="X64" s="5">
        <v>256322.3</v>
      </c>
      <c r="Y64" s="5">
        <v>266213.2</v>
      </c>
      <c r="Z64" s="5">
        <v>307516.90000000002</v>
      </c>
      <c r="AA64" s="205">
        <v>377028.9</v>
      </c>
      <c r="AC64" s="241">
        <f>B64/'Индекс потребительских цен'!X63</f>
        <v>180352.02896455111</v>
      </c>
      <c r="AD64" s="241">
        <f>C64/'Индекс потребительских цен'!Y63</f>
        <v>197497.66688535913</v>
      </c>
      <c r="AE64" s="241">
        <f>D64/'Индекс потребительских цен'!Z63</f>
        <v>215124.81464324475</v>
      </c>
      <c r="AF64" s="241">
        <f>E64/'Индекс потребительских цен'!AA63</f>
        <v>221237.57605690189</v>
      </c>
      <c r="AG64" s="241">
        <f>F64/'Индекс потребительских цен'!AB63</f>
        <v>223036.98171077424</v>
      </c>
      <c r="AH64" s="241">
        <f>G64/'Индекс потребительских цен'!AC63</f>
        <v>216975.25300055399</v>
      </c>
      <c r="AI64" s="241">
        <f>H64/'Индекс потребительских цен'!AD63</f>
        <v>252866.77809929897</v>
      </c>
      <c r="AJ64" s="241">
        <f>I64/'Индекс потребительских цен'!AE63</f>
        <v>260098.08235423715</v>
      </c>
      <c r="AK64" s="241">
        <f>J64/'Индекс потребительских цен'!AF63</f>
        <v>275149.50597453333</v>
      </c>
      <c r="AL64" s="241">
        <f>K64/'Индекс потребительских цен'!AG63</f>
        <v>282199.43065175338</v>
      </c>
      <c r="AM64" s="241">
        <f>L64/'Индекс потребительских цен'!AH63</f>
        <v>277544.2093872886</v>
      </c>
      <c r="AN64" s="241">
        <f>M64/'Индекс потребительских цен'!AI63</f>
        <v>292503.7979864974</v>
      </c>
      <c r="AO64" s="241">
        <f>N64/'Индекс потребительских цен'!AJ63</f>
        <v>317272.15061124065</v>
      </c>
      <c r="AP64" s="217">
        <f t="shared" si="0"/>
        <v>136920.12164668954</v>
      </c>
      <c r="AQ64" s="217">
        <f t="shared" si="1"/>
        <v>247066.02125586418</v>
      </c>
      <c r="AR64" s="217">
        <f t="shared" si="2"/>
        <v>252866.77809929897</v>
      </c>
    </row>
    <row r="65" spans="1:44">
      <c r="A65" s="16" t="s">
        <v>72</v>
      </c>
      <c r="B65" s="142">
        <f>O65/'Численность населения'!B64*1000000</f>
        <v>124955.83858828693</v>
      </c>
      <c r="C65" s="143">
        <f>P65/'Численность населения'!C64*1000000</f>
        <v>137677.1653869719</v>
      </c>
      <c r="D65" s="143">
        <f>Q65/'Численность населения'!D64*1000000</f>
        <v>153556.69395211799</v>
      </c>
      <c r="E65" s="143">
        <f>R65/'Численность населения'!E64*1000000</f>
        <v>173763.45370222669</v>
      </c>
      <c r="F65" s="143">
        <f>S65/'Численность населения'!F64*1000000</f>
        <v>186798.64724790331</v>
      </c>
      <c r="G65" s="143">
        <f>T65/'Численность населения'!G64*1000000</f>
        <v>204933.10422199662</v>
      </c>
      <c r="H65" s="143">
        <f>U65/'Численность населения'!H64*1000000</f>
        <v>224525.74131451774</v>
      </c>
      <c r="I65" s="143">
        <f>V65/'Численность населения'!I64*1000000</f>
        <v>231268.34274857075</v>
      </c>
      <c r="J65" s="143">
        <f>W65/'Численность населения'!J64*1000000</f>
        <v>247599.24098217898</v>
      </c>
      <c r="K65" s="143">
        <f>X65/'Численность населения'!K64*1000000</f>
        <v>270172.34104507434</v>
      </c>
      <c r="L65" s="143">
        <f>Y65/'Численность населения'!L64*1000000</f>
        <v>287906.50754545454</v>
      </c>
      <c r="M65" s="143">
        <f>Z65/'Численность населения'!M64*1000000</f>
        <v>370434.29644046747</v>
      </c>
      <c r="N65" s="143">
        <f>AA65/'Численность населения'!N64*1000000</f>
        <v>458542.53570210288</v>
      </c>
      <c r="O65" s="194">
        <v>302900.7</v>
      </c>
      <c r="P65" s="5">
        <v>332117.8</v>
      </c>
      <c r="Q65" s="5">
        <v>368995.2</v>
      </c>
      <c r="R65" s="5">
        <v>416110.3</v>
      </c>
      <c r="S65" s="5">
        <v>446023.8</v>
      </c>
      <c r="T65" s="5">
        <v>487903.3</v>
      </c>
      <c r="U65" s="5">
        <v>532401.5</v>
      </c>
      <c r="V65" s="5">
        <v>545303</v>
      </c>
      <c r="W65" s="5">
        <v>579740.5</v>
      </c>
      <c r="X65" s="5">
        <v>628146.1</v>
      </c>
      <c r="Y65" s="5">
        <v>664129.19999999995</v>
      </c>
      <c r="Z65" s="5">
        <v>845429.6</v>
      </c>
      <c r="AA65" s="205">
        <v>982629.60000000009</v>
      </c>
      <c r="AC65" s="241">
        <f>B65/'Индекс потребительских цен'!X64</f>
        <v>124955.83858828693</v>
      </c>
      <c r="AD65" s="241">
        <f>C65/'Индекс потребительских цен'!Y64</f>
        <v>131358.80678081472</v>
      </c>
      <c r="AE65" s="241">
        <f>D65/'Индекс потребительских цен'!Z64</f>
        <v>136707.644872042</v>
      </c>
      <c r="AF65" s="241">
        <f>E65/'Индекс потребительских цен'!AA64</f>
        <v>144536.3099456926</v>
      </c>
      <c r="AG65" s="241">
        <f>F65/'Индекс потребительских цен'!AB64</f>
        <v>139729.29327472142</v>
      </c>
      <c r="AH65" s="241">
        <f>G65/'Индекс потребительских цен'!AC64</f>
        <v>136419.19213545349</v>
      </c>
      <c r="AI65" s="241">
        <f>H65/'Индекс потребительских цен'!AD64</f>
        <v>141254.65844522737</v>
      </c>
      <c r="AJ65" s="241">
        <f>I65/'Индекс потребительских цен'!AE64</f>
        <v>142938.00433505265</v>
      </c>
      <c r="AK65" s="241">
        <f>J65/'Индекс потребительских цен'!AF64</f>
        <v>147018.44552417801</v>
      </c>
      <c r="AL65" s="241">
        <f>K65/'Индекс потребительских цен'!AG64</f>
        <v>155327.07863453976</v>
      </c>
      <c r="AM65" s="241">
        <f>L65/'Индекс потребительских цен'!AH64</f>
        <v>157117.01864391254</v>
      </c>
      <c r="AN65" s="241">
        <f>M65/'Индекс потребительских цен'!AI64</f>
        <v>183443.08378661197</v>
      </c>
      <c r="AO65" s="241">
        <f>N65/'Индекс потребительских цен'!AJ64</f>
        <v>202655.27896099267</v>
      </c>
      <c r="AP65" s="217">
        <f t="shared" ref="AP65:AP82" si="3">MAX(AC65:AO65)-MIN(AC65:AO65)</f>
        <v>77699.440372705736</v>
      </c>
      <c r="AQ65" s="217">
        <f t="shared" si="1"/>
        <v>149496.97337904046</v>
      </c>
      <c r="AR65" s="217">
        <f t="shared" si="2"/>
        <v>142938.00433505265</v>
      </c>
    </row>
    <row r="66" spans="1:44">
      <c r="A66" s="16" t="s">
        <v>73</v>
      </c>
      <c r="B66" s="142">
        <f>O66/'Численность населения'!B65*1000000</f>
        <v>372848.05009150546</v>
      </c>
      <c r="C66" s="143">
        <f>P66/'Численность населения'!C65*1000000</f>
        <v>413172.40405822673</v>
      </c>
      <c r="D66" s="143">
        <f>Q66/'Численность населения'!D65*1000000</f>
        <v>416272.66762476537</v>
      </c>
      <c r="E66" s="143">
        <f>R66/'Численность населения'!E65*1000000</f>
        <v>441084.91522794793</v>
      </c>
      <c r="F66" s="143">
        <f>S66/'Численность населения'!F65*1000000</f>
        <v>493985.6943312728</v>
      </c>
      <c r="G66" s="143">
        <f>T66/'Численность населения'!G65*1000000</f>
        <v>582345.78609677602</v>
      </c>
      <c r="H66" s="143">
        <f>U66/'Численность населения'!H65*1000000</f>
        <v>634610.42636529717</v>
      </c>
      <c r="I66" s="143">
        <f>V66/'Численность населения'!I65*1000000</f>
        <v>687443.05257001473</v>
      </c>
      <c r="J66" s="143">
        <f>W66/'Численность населения'!J65*1000000</f>
        <v>825924.9855926123</v>
      </c>
      <c r="K66" s="143">
        <f>X66/'Численность населения'!K65*1000000</f>
        <v>939382.36462332844</v>
      </c>
      <c r="L66" s="143">
        <f>Y66/'Численность населения'!L65*1000000</f>
        <v>952472.33821389638</v>
      </c>
      <c r="M66" s="143">
        <f>Z66/'Численность населения'!M65*1000000</f>
        <v>1074424.213699118</v>
      </c>
      <c r="N66" s="143">
        <f>AA66/'Численность населения'!N65*1000000</f>
        <v>1220593.1036659901</v>
      </c>
      <c r="O66" s="194">
        <v>1055525</v>
      </c>
      <c r="P66" s="5">
        <v>1170827.3</v>
      </c>
      <c r="Q66" s="5">
        <v>1183228</v>
      </c>
      <c r="R66" s="5">
        <v>1256934.1000000001</v>
      </c>
      <c r="S66" s="5">
        <v>1410719.9</v>
      </c>
      <c r="T66" s="5">
        <v>1667041.1</v>
      </c>
      <c r="U66" s="5">
        <v>1821899.9</v>
      </c>
      <c r="V66" s="5">
        <v>1977016.1</v>
      </c>
      <c r="W66" s="5">
        <v>2374749.9</v>
      </c>
      <c r="X66" s="5">
        <v>2696158.9</v>
      </c>
      <c r="Y66" s="5">
        <v>2725096.7</v>
      </c>
      <c r="Z66" s="5">
        <v>3064831.6</v>
      </c>
      <c r="AA66" s="204">
        <v>3479831.5999999996</v>
      </c>
      <c r="AB66" s="219"/>
      <c r="AC66" s="241">
        <f>B66/'Индекс потребительских цен'!X65</f>
        <v>372848.05009150546</v>
      </c>
      <c r="AD66" s="241">
        <f>C66/'Индекс потребительских цен'!Y65</f>
        <v>389344.51946685516</v>
      </c>
      <c r="AE66" s="241">
        <f>D66/'Индекс потребительских цен'!Z65</f>
        <v>367221.4838909526</v>
      </c>
      <c r="AF66" s="241">
        <f>E66/'Индекс потребительских цен'!AA65</f>
        <v>371288.1665462777</v>
      </c>
      <c r="AG66" s="241">
        <f>F66/'Индекс потребительских цен'!AB65</f>
        <v>379881.22576790262</v>
      </c>
      <c r="AH66" s="241">
        <f>G66/'Индекс потребительских цен'!AC65</f>
        <v>405057.20888126089</v>
      </c>
      <c r="AI66" s="241">
        <f>H66/'Индекс потребительских цен'!AD65</f>
        <v>421635.75463092013</v>
      </c>
      <c r="AJ66" s="241">
        <f>I66/'Индекс потребительских цен'!AE65</f>
        <v>449500.83690557076</v>
      </c>
      <c r="AK66" s="241">
        <f>J66/'Индекс потребительских цен'!AF65</f>
        <v>517835.37406539352</v>
      </c>
      <c r="AL66" s="241">
        <f>K66/'Индекс потребительских цен'!AG65</f>
        <v>567244.9767665182</v>
      </c>
      <c r="AM66" s="241">
        <f>L66/'Индекс потребительских цен'!AH65</f>
        <v>549383.26725680975</v>
      </c>
      <c r="AN66" s="241">
        <f>M66/'Индекс потребительских цен'!AI65</f>
        <v>568346.25222213473</v>
      </c>
      <c r="AO66" s="241">
        <f>N66/'Индекс потребительских цен'!AJ65</f>
        <v>576024.89840779651</v>
      </c>
      <c r="AP66" s="217">
        <f t="shared" si="3"/>
        <v>208803.41451684391</v>
      </c>
      <c r="AQ66" s="217">
        <f t="shared" ref="AQ66:AQ82" si="4">AVERAGE(AC66:AO66)</f>
        <v>456585.53960768442</v>
      </c>
      <c r="AR66" s="217">
        <f t="shared" ref="AR66:AR82" si="5">MEDIAN(AC66:AO66)</f>
        <v>421635.75463092013</v>
      </c>
    </row>
    <row r="67" spans="1:44">
      <c r="A67" s="16" t="s">
        <v>74</v>
      </c>
      <c r="B67" s="142">
        <f>O67/'Численность населения'!B66*1000000</f>
        <v>224364.17804493682</v>
      </c>
      <c r="C67" s="143">
        <f>P67/'Численность населения'!C66*1000000</f>
        <v>261550.33851931908</v>
      </c>
      <c r="D67" s="143">
        <f>Q67/'Численность населения'!D66*1000000</f>
        <v>304545.49581336998</v>
      </c>
      <c r="E67" s="143">
        <f>R67/'Численность населения'!E66*1000000</f>
        <v>332700.53099202662</v>
      </c>
      <c r="F67" s="143">
        <f>S67/'Численность населения'!F66*1000000</f>
        <v>379171.771918652</v>
      </c>
      <c r="G67" s="143">
        <f>T67/'Численность населения'!G66*1000000</f>
        <v>414986.47806662862</v>
      </c>
      <c r="H67" s="143">
        <f>U67/'Численность населения'!H66*1000000</f>
        <v>472533.25590559345</v>
      </c>
      <c r="I67" s="143">
        <f>V67/'Численность населения'!I66*1000000</f>
        <v>527025.30761904595</v>
      </c>
      <c r="J67" s="143">
        <f>W67/'Численность населения'!J66*1000000</f>
        <v>608298.6148566897</v>
      </c>
      <c r="K67" s="143">
        <f>X67/'Численность населения'!K66*1000000</f>
        <v>643245.75126603805</v>
      </c>
      <c r="L67" s="143">
        <f>Y67/'Численность населения'!L66*1000000</f>
        <v>627049.72961767984</v>
      </c>
      <c r="M67" s="143">
        <f>Z67/'Численность населения'!M66*1000000</f>
        <v>813312.4520831519</v>
      </c>
      <c r="N67" s="143">
        <f>AA67/'Численность населения'!N66*1000000</f>
        <v>911851.41789979546</v>
      </c>
      <c r="O67" s="194">
        <v>546141</v>
      </c>
      <c r="P67" s="5">
        <v>634561.4</v>
      </c>
      <c r="Q67" s="5">
        <v>737971.6</v>
      </c>
      <c r="R67" s="5">
        <v>805197.5</v>
      </c>
      <c r="S67" s="5">
        <v>916317.5</v>
      </c>
      <c r="T67" s="5">
        <v>1001717.6</v>
      </c>
      <c r="U67" s="5">
        <v>1139206.8</v>
      </c>
      <c r="V67" s="5">
        <v>1268311.7</v>
      </c>
      <c r="W67" s="5">
        <v>1460512.2</v>
      </c>
      <c r="X67" s="5">
        <v>1540237.8</v>
      </c>
      <c r="Y67" s="5">
        <v>1494326.6</v>
      </c>
      <c r="Z67" s="5">
        <v>1924360.7</v>
      </c>
      <c r="AA67" s="205">
        <v>2146410.7000000002</v>
      </c>
      <c r="AC67" s="241">
        <f>B67/'Индекс потребительских цен'!X66</f>
        <v>224364.17804493682</v>
      </c>
      <c r="AD67" s="241">
        <f>C67/'Индекс потребительских цен'!Y66</f>
        <v>243597.22317157403</v>
      </c>
      <c r="AE67" s="241">
        <f>D67/'Индекс потребительских цен'!Z66</f>
        <v>265308.33741918567</v>
      </c>
      <c r="AF67" s="241">
        <f>E67/'Индекс потребительских цен'!AA66</f>
        <v>275771.57235484489</v>
      </c>
      <c r="AG67" s="241">
        <f>F67/'Индекс потребительских цен'!AB66</f>
        <v>283681.77590100112</v>
      </c>
      <c r="AH67" s="241">
        <f>G67/'Индекс потребительских цен'!AC66</f>
        <v>276840.80722274323</v>
      </c>
      <c r="AI67" s="241">
        <f>H67/'Индекс потребительских цен'!AD66</f>
        <v>295574.9875074859</v>
      </c>
      <c r="AJ67" s="241">
        <f>I67/'Индекс потребительских цен'!AE66</f>
        <v>321149.91984522372</v>
      </c>
      <c r="AK67" s="241">
        <f>J67/'Индекс потребительских цен'!AF66</f>
        <v>353124.60378417262</v>
      </c>
      <c r="AL67" s="241">
        <f>K67/'Индекс потребительских цен'!AG66</f>
        <v>358773.8599523388</v>
      </c>
      <c r="AM67" s="241">
        <f>L67/'Индекс потребительских цен'!AH66</f>
        <v>332800.87514584872</v>
      </c>
      <c r="AN67" s="241">
        <f>M67/'Индекс потребительских цен'!AI66</f>
        <v>396489.4842288589</v>
      </c>
      <c r="AO67" s="241">
        <f>N67/'Индекс потребительских цен'!AJ66</f>
        <v>387725.41590574651</v>
      </c>
      <c r="AP67" s="217">
        <f t="shared" si="3"/>
        <v>172125.30618392208</v>
      </c>
      <c r="AQ67" s="217">
        <f t="shared" si="4"/>
        <v>308861.77234492009</v>
      </c>
      <c r="AR67" s="217">
        <f t="shared" si="5"/>
        <v>295574.9875074859</v>
      </c>
    </row>
    <row r="68" spans="1:44">
      <c r="A68" s="16" t="s">
        <v>75</v>
      </c>
      <c r="B68" s="142">
        <f>O68/'Численность населения'!B67*1000000</f>
        <v>226198.13675572592</v>
      </c>
      <c r="C68" s="143">
        <f>P68/'Численность населения'!C67*1000000</f>
        <v>272564.20620585611</v>
      </c>
      <c r="D68" s="143">
        <f>Q68/'Численность населения'!D67*1000000</f>
        <v>261527.05178947799</v>
      </c>
      <c r="E68" s="143">
        <f>R68/'Численность населения'!E67*1000000</f>
        <v>243932.37167676855</v>
      </c>
      <c r="F68" s="143">
        <f>S68/'Численность населения'!F67*1000000</f>
        <v>275513.79668243614</v>
      </c>
      <c r="G68" s="143">
        <f>T68/'Численность населения'!G67*1000000</f>
        <v>309904.31443103298</v>
      </c>
      <c r="H68" s="143">
        <f>U68/'Численность населения'!H67*1000000</f>
        <v>332941.63609123428</v>
      </c>
      <c r="I68" s="143">
        <f>V68/'Численность населения'!I67*1000000</f>
        <v>406335.26533573167</v>
      </c>
      <c r="J68" s="143">
        <f>W68/'Численность населения'!J67*1000000</f>
        <v>471742.73234481848</v>
      </c>
      <c r="K68" s="143">
        <f>X68/'Численность населения'!K67*1000000</f>
        <v>416418.56600857823</v>
      </c>
      <c r="L68" s="143">
        <f>Y68/'Численность населения'!L67*1000000</f>
        <v>395017.14134522708</v>
      </c>
      <c r="M68" s="143">
        <f>Z68/'Численность населения'!M67*1000000</f>
        <v>690142.95920475305</v>
      </c>
      <c r="N68" s="143">
        <f>AA68/'Численность населения'!N67*1000000</f>
        <v>749035.37619301409</v>
      </c>
      <c r="O68" s="194">
        <v>625914.9</v>
      </c>
      <c r="P68" s="5">
        <v>751198.4</v>
      </c>
      <c r="Q68" s="5">
        <v>718320.4</v>
      </c>
      <c r="R68" s="5">
        <v>667950.5</v>
      </c>
      <c r="S68" s="5">
        <v>752024</v>
      </c>
      <c r="T68" s="5">
        <v>843345.4</v>
      </c>
      <c r="U68" s="5">
        <v>903348.9</v>
      </c>
      <c r="V68" s="5">
        <v>1097861</v>
      </c>
      <c r="W68" s="5">
        <v>1266424.5</v>
      </c>
      <c r="X68" s="5">
        <v>1110194.8</v>
      </c>
      <c r="Y68" s="5">
        <v>1045077.1</v>
      </c>
      <c r="Z68" s="5">
        <v>1807387.1</v>
      </c>
      <c r="AA68" s="204">
        <v>1932604.9000000004</v>
      </c>
      <c r="AB68" s="219"/>
      <c r="AC68" s="241">
        <f>B68/'Индекс потребительских цен'!X67</f>
        <v>226198.13675572592</v>
      </c>
      <c r="AD68" s="241">
        <f>C68/'Индекс потребительских цен'!Y67</f>
        <v>256000.94506044532</v>
      </c>
      <c r="AE68" s="241">
        <f>D68/'Индекс потребительских цен'!Z67</f>
        <v>228454.70578625961</v>
      </c>
      <c r="AF68" s="241">
        <f>E68/'Индекс потребительских цен'!AA67</f>
        <v>199648.66894676816</v>
      </c>
      <c r="AG68" s="241">
        <f>F68/'Индекс потребительских цен'!AB67</f>
        <v>201498.3232750337</v>
      </c>
      <c r="AH68" s="241">
        <f>G68/'Индекс потребительских цен'!AC67</f>
        <v>203310.00332628164</v>
      </c>
      <c r="AI68" s="241">
        <f>H68/'Индекс потребительских цен'!AD67</f>
        <v>208957.6541135005</v>
      </c>
      <c r="AJ68" s="241">
        <f>I68/'Индекс потребительских цен'!AE67</f>
        <v>249872.88231071891</v>
      </c>
      <c r="AK68" s="241">
        <f>J68/'Индекс потребительских цен'!AF67</f>
        <v>277310.69973585993</v>
      </c>
      <c r="AL68" s="241">
        <f>K68/'Индекс потребительских цен'!AG67</f>
        <v>235623.03543861012</v>
      </c>
      <c r="AM68" s="241">
        <f>L68/'Индекс потребительских цен'!AH67</f>
        <v>213724.82322586494</v>
      </c>
      <c r="AN68" s="241">
        <f>M68/'Индекс потребительских цен'!AI67</f>
        <v>342069.66274728382</v>
      </c>
      <c r="AO68" s="241">
        <f>N68/'Индекс потребительских цен'!AJ67</f>
        <v>329774.12973509257</v>
      </c>
      <c r="AP68" s="217">
        <f t="shared" si="3"/>
        <v>142420.99380051566</v>
      </c>
      <c r="AQ68" s="217">
        <f t="shared" si="4"/>
        <v>244034.12849672657</v>
      </c>
      <c r="AR68" s="217">
        <f t="shared" si="5"/>
        <v>228454.70578625961</v>
      </c>
    </row>
    <row r="69" spans="1:44">
      <c r="A69" s="16" t="s">
        <v>76</v>
      </c>
      <c r="B69" s="142">
        <f>O69/'Численность населения'!B68*1000000</f>
        <v>181732.74390031039</v>
      </c>
      <c r="C69" s="143">
        <f>P69/'Численность населения'!C68*1000000</f>
        <v>223622.95006022422</v>
      </c>
      <c r="D69" s="143">
        <f>Q69/'Численность населения'!D68*1000000</f>
        <v>269870.47844809853</v>
      </c>
      <c r="E69" s="143">
        <f>R69/'Численность населения'!E68*1000000</f>
        <v>300522.47568115196</v>
      </c>
      <c r="F69" s="143">
        <f>S69/'Численность населения'!F68*1000000</f>
        <v>332683.33894365747</v>
      </c>
      <c r="G69" s="143">
        <f>T69/'Численность населения'!G68*1000000</f>
        <v>370895.67762764526</v>
      </c>
      <c r="H69" s="143">
        <f>U69/'Численность населения'!H68*1000000</f>
        <v>387887.05891523894</v>
      </c>
      <c r="I69" s="143">
        <f>V69/'Численность населения'!I68*1000000</f>
        <v>423663.29741879361</v>
      </c>
      <c r="J69" s="143">
        <f>W69/'Численность населения'!J68*1000000</f>
        <v>466347.90528233157</v>
      </c>
      <c r="K69" s="143">
        <f>X69/'Численность населения'!K68*1000000</f>
        <v>476753.26036375575</v>
      </c>
      <c r="L69" s="143">
        <f>Y69/'Численность населения'!L68*1000000</f>
        <v>486514.55603736819</v>
      </c>
      <c r="M69" s="143">
        <f>Z69/'Численность населения'!M68*1000000</f>
        <v>581018.29494398984</v>
      </c>
      <c r="N69" s="143">
        <f>AA69/'Численность населения'!N68*1000000</f>
        <v>558647.60241770127</v>
      </c>
      <c r="O69" s="194">
        <v>484141.3</v>
      </c>
      <c r="P69" s="5">
        <v>598563.5</v>
      </c>
      <c r="Q69" s="5">
        <v>728154</v>
      </c>
      <c r="R69" s="5">
        <v>817516.7</v>
      </c>
      <c r="S69" s="5">
        <v>911219</v>
      </c>
      <c r="T69" s="5">
        <v>1021642.9</v>
      </c>
      <c r="U69" s="5">
        <v>1074794.7</v>
      </c>
      <c r="V69" s="5">
        <v>1179564.2</v>
      </c>
      <c r="W69" s="5">
        <v>1301631.1000000001</v>
      </c>
      <c r="X69" s="5">
        <v>1332895.8</v>
      </c>
      <c r="Y69" s="5">
        <v>1358350.1</v>
      </c>
      <c r="Z69" s="5">
        <v>1617011.1</v>
      </c>
      <c r="AA69" s="205">
        <v>1561911.1</v>
      </c>
      <c r="AC69" s="241">
        <f>B69/'Индекс потребительских цен'!X68</f>
        <v>181732.74390031039</v>
      </c>
      <c r="AD69" s="241">
        <f>C69/'Индекс потребительских цен'!Y68</f>
        <v>210547.92398100387</v>
      </c>
      <c r="AE69" s="241">
        <f>D69/'Индекс потребительских цен'!Z68</f>
        <v>241164.96047973834</v>
      </c>
      <c r="AF69" s="241">
        <f>E69/'Индекс потребительских цен'!AA68</f>
        <v>253954.20658466491</v>
      </c>
      <c r="AG69" s="241">
        <f>F69/'Индекс потребительских цен'!AB68</f>
        <v>255040.82075397848</v>
      </c>
      <c r="AH69" s="241">
        <f>G69/'Индекс потребительских цен'!AC68</f>
        <v>255283.76970317238</v>
      </c>
      <c r="AI69" s="241">
        <f>H69/'Индекс потребительских цен'!AD68</f>
        <v>255677.8076854205</v>
      </c>
      <c r="AJ69" s="241">
        <f>I69/'Индекс потребительских цен'!AE68</f>
        <v>275051.61492406612</v>
      </c>
      <c r="AK69" s="241">
        <f>J69/'Индекс потребительских цен'!AF68</f>
        <v>292440.26817010512</v>
      </c>
      <c r="AL69" s="241">
        <f>K69/'Индекс потребительских цен'!AG68</f>
        <v>290454.9900308426</v>
      </c>
      <c r="AM69" s="241">
        <f>L69/'Индекс потребительских цен'!AH68</f>
        <v>283964.28190535068</v>
      </c>
      <c r="AN69" s="241">
        <f>M69/'Индекс потребительских цен'!AI68</f>
        <v>310524.07607844012</v>
      </c>
      <c r="AO69" s="241">
        <f>N69/'Индекс потребительских цен'!AJ68</f>
        <v>270442.12300671049</v>
      </c>
      <c r="AP69" s="217">
        <f t="shared" si="3"/>
        <v>128791.33217812973</v>
      </c>
      <c r="AQ69" s="217">
        <f t="shared" si="4"/>
        <v>259713.81440029264</v>
      </c>
      <c r="AR69" s="217">
        <f t="shared" si="5"/>
        <v>255677.8076854205</v>
      </c>
    </row>
    <row r="70" spans="1:44">
      <c r="A70" s="16" t="s">
        <v>77</v>
      </c>
      <c r="B70" s="142">
        <f>O70/'Численность населения'!B69*1000000</f>
        <v>193216.08344712242</v>
      </c>
      <c r="C70" s="143">
        <f>P70/'Численность населения'!C69*1000000</f>
        <v>228486.65529511208</v>
      </c>
      <c r="D70" s="143">
        <f>Q70/'Численность населения'!D69*1000000</f>
        <v>248939.98284037394</v>
      </c>
      <c r="E70" s="143">
        <f>R70/'Численность населения'!E69*1000000</f>
        <v>279510.41830257408</v>
      </c>
      <c r="F70" s="143">
        <f>S70/'Численность населения'!F69*1000000</f>
        <v>304957.61954910576</v>
      </c>
      <c r="G70" s="143">
        <f>T70/'Численность населения'!G69*1000000</f>
        <v>312450.18510618078</v>
      </c>
      <c r="H70" s="143">
        <f>U70/'Численность населения'!H69*1000000</f>
        <v>338878.92835196253</v>
      </c>
      <c r="I70" s="143">
        <f>V70/'Численность населения'!I69*1000000</f>
        <v>355839.55711555539</v>
      </c>
      <c r="J70" s="143">
        <f>W70/'Численность населения'!J69*1000000</f>
        <v>377062.0607057804</v>
      </c>
      <c r="K70" s="143">
        <f>X70/'Численность населения'!K69*1000000</f>
        <v>398927.31847703096</v>
      </c>
      <c r="L70" s="143">
        <f>Y70/'Численность населения'!L69*1000000</f>
        <v>402199.49142895936</v>
      </c>
      <c r="M70" s="143">
        <f>Z70/'Численность населения'!M69*1000000</f>
        <v>451536.83736411057</v>
      </c>
      <c r="N70" s="143">
        <f>AA70/'Численность населения'!N69*1000000</f>
        <v>483729.49491231126</v>
      </c>
      <c r="O70" s="194">
        <v>382620.4</v>
      </c>
      <c r="P70" s="5">
        <v>451418.8</v>
      </c>
      <c r="Q70" s="5">
        <v>491507.6</v>
      </c>
      <c r="R70" s="5">
        <v>551734</v>
      </c>
      <c r="S70" s="5">
        <v>602605.1</v>
      </c>
      <c r="T70" s="5">
        <v>618127.69999999995</v>
      </c>
      <c r="U70" s="5">
        <v>669480.4</v>
      </c>
      <c r="V70" s="5">
        <v>699716.5</v>
      </c>
      <c r="W70" s="5">
        <v>736076.80000000005</v>
      </c>
      <c r="X70" s="5">
        <v>772095.9</v>
      </c>
      <c r="Y70" s="5">
        <v>770280.4</v>
      </c>
      <c r="Z70" s="5">
        <v>854132.5</v>
      </c>
      <c r="AA70" s="205">
        <v>890932.5</v>
      </c>
      <c r="AC70" s="241">
        <f>B70/'Индекс потребительских цен'!X69</f>
        <v>193216.08344712242</v>
      </c>
      <c r="AD70" s="241">
        <f>C70/'Индекс потребительских цен'!Y69</f>
        <v>217627.06476341753</v>
      </c>
      <c r="AE70" s="241">
        <f>D70/'Индекс потребительских цен'!Z69</f>
        <v>221845.3215607556</v>
      </c>
      <c r="AF70" s="241">
        <f>E70/'Индекс потребительских цен'!AA69</f>
        <v>234701.27834501391</v>
      </c>
      <c r="AG70" s="241">
        <f>F70/'Индекс потребительских цен'!AB69</f>
        <v>229843.78751304172</v>
      </c>
      <c r="AH70" s="241">
        <f>G70/'Индекс потребительских цен'!AC69</f>
        <v>212364.3846229027</v>
      </c>
      <c r="AI70" s="241">
        <f>H70/'Индекс потребительских цен'!AD69</f>
        <v>220451.11427973019</v>
      </c>
      <c r="AJ70" s="241">
        <f>I70/'Индекс потребительских цен'!AE69</f>
        <v>228265.97216285311</v>
      </c>
      <c r="AK70" s="241">
        <f>J70/'Индекс потребительских цен'!AF69</f>
        <v>232823.08578918496</v>
      </c>
      <c r="AL70" s="241">
        <f>K70/'Индекс потребительских цен'!AG69</f>
        <v>237879.42431790091</v>
      </c>
      <c r="AM70" s="241">
        <f>L70/'Индекс потребительских цен'!AH69</f>
        <v>228715.06139062133</v>
      </c>
      <c r="AN70" s="241">
        <f>M70/'Индекс потребительских цен'!AI69</f>
        <v>234751.57538705601</v>
      </c>
      <c r="AO70" s="241">
        <f>N70/'Индекс потребительских цен'!AJ69</f>
        <v>226688.6290403037</v>
      </c>
      <c r="AP70" s="217">
        <f t="shared" si="3"/>
        <v>44663.340870778484</v>
      </c>
      <c r="AQ70" s="217">
        <f t="shared" si="4"/>
        <v>224551.75250922336</v>
      </c>
      <c r="AR70" s="217">
        <f t="shared" si="5"/>
        <v>228265.97216285311</v>
      </c>
    </row>
    <row r="71" spans="1:44">
      <c r="A71" s="16" t="s">
        <v>78</v>
      </c>
      <c r="B71" s="142">
        <f>O71/'Численность населения'!B70*1000000</f>
        <v>272576.48469157174</v>
      </c>
      <c r="C71" s="143">
        <f>P71/'Численность населения'!C70*1000000</f>
        <v>317037.38238776691</v>
      </c>
      <c r="D71" s="143">
        <f>Q71/'Численность населения'!D70*1000000</f>
        <v>350116.82408150076</v>
      </c>
      <c r="E71" s="143">
        <f>R71/'Численность населения'!E70*1000000</f>
        <v>377217.95711529464</v>
      </c>
      <c r="F71" s="143">
        <f>S71/'Численность населения'!F70*1000000</f>
        <v>401259.7338406588</v>
      </c>
      <c r="G71" s="143">
        <f>T71/'Численность населения'!G70*1000000</f>
        <v>438316.4684531911</v>
      </c>
      <c r="H71" s="143">
        <f>U71/'Численность населения'!H70*1000000</f>
        <v>483420.79333770019</v>
      </c>
      <c r="I71" s="143">
        <f>V71/'Численность населения'!I70*1000000</f>
        <v>514001.12184018875</v>
      </c>
      <c r="J71" s="143">
        <f>W71/'Численность населения'!J70*1000000</f>
        <v>568191.72416480409</v>
      </c>
      <c r="K71" s="143">
        <f>X71/'Численность населения'!K70*1000000</f>
        <v>573005.73558800202</v>
      </c>
      <c r="L71" s="143">
        <f>Y71/'Численность населения'!L70*1000000</f>
        <v>514709.2865303813</v>
      </c>
      <c r="M71" s="143">
        <f>Z71/'Численность населения'!M70*1000000</f>
        <v>660598.17398143304</v>
      </c>
      <c r="N71" s="143">
        <f>AA71/'Численность населения'!N70*1000000</f>
        <v>702071.55934844958</v>
      </c>
      <c r="O71" s="194">
        <v>284676.7</v>
      </c>
      <c r="P71" s="5">
        <v>333885.7</v>
      </c>
      <c r="Q71" s="5">
        <v>371472.9</v>
      </c>
      <c r="R71" s="5">
        <v>402562.1</v>
      </c>
      <c r="S71" s="5">
        <v>430266.8</v>
      </c>
      <c r="T71" s="5">
        <v>471456.7</v>
      </c>
      <c r="U71" s="5">
        <v>521043.5</v>
      </c>
      <c r="V71" s="5">
        <v>554393.9</v>
      </c>
      <c r="W71" s="5">
        <v>612431.69999999995</v>
      </c>
      <c r="X71" s="5">
        <v>617903.6</v>
      </c>
      <c r="Y71" s="5">
        <v>553211.6</v>
      </c>
      <c r="Z71" s="5">
        <v>706391.5</v>
      </c>
      <c r="AA71" s="205">
        <v>742381.70000000019</v>
      </c>
      <c r="AC71" s="241">
        <f>B71/'Индекс потребительских цен'!X70</f>
        <v>272576.48469157174</v>
      </c>
      <c r="AD71" s="241">
        <f>C71/'Индекс потребительских цен'!Y70</f>
        <v>298781.81357814244</v>
      </c>
      <c r="AE71" s="241">
        <f>D71/'Индекс потребительских цен'!Z70</f>
        <v>307307.89137740212</v>
      </c>
      <c r="AF71" s="241">
        <f>E71/'Индекс потребительских цен'!AA70</f>
        <v>310596.02004765073</v>
      </c>
      <c r="AG71" s="241">
        <f>F71/'Индекс потребительских цен'!AB70</f>
        <v>298456.80637990189</v>
      </c>
      <c r="AH71" s="241">
        <f>G71/'Индекс потребительских цен'!AC70</f>
        <v>289975.61916247586</v>
      </c>
      <c r="AI71" s="241">
        <f>H71/'Индекс потребительских цен'!AD70</f>
        <v>303804.6381724833</v>
      </c>
      <c r="AJ71" s="241">
        <f>I71/'Индекс потребительских цен'!AE70</f>
        <v>314163.36537471239</v>
      </c>
      <c r="AK71" s="241">
        <f>J71/'Индекс потребительских цен'!AF70</f>
        <v>332362.21782638429</v>
      </c>
      <c r="AL71" s="241">
        <f>K71/'Индекс потребительских цен'!AG70</f>
        <v>322783.28277645528</v>
      </c>
      <c r="AM71" s="241">
        <f>L71/'Индекс потребительских цен'!AH70</f>
        <v>278043.69191064726</v>
      </c>
      <c r="AN71" s="241">
        <f>M71/'Индекс потребительских цен'!AI70</f>
        <v>332048.22463398892</v>
      </c>
      <c r="AO71" s="241">
        <f>N71/'Индекс потребительских цен'!AJ70</f>
        <v>313016.43685585621</v>
      </c>
      <c r="AP71" s="217">
        <f t="shared" si="3"/>
        <v>59785.733134812559</v>
      </c>
      <c r="AQ71" s="217">
        <f t="shared" si="4"/>
        <v>305685.88406059018</v>
      </c>
      <c r="AR71" s="217">
        <f t="shared" si="5"/>
        <v>307307.89137740212</v>
      </c>
    </row>
    <row r="72" spans="1:44">
      <c r="A72" s="16" t="s">
        <v>80</v>
      </c>
      <c r="B72" s="142">
        <f>O72/'Численность населения'!B71*1000000</f>
        <v>137565.06043460165</v>
      </c>
      <c r="C72" s="143">
        <f>P72/'Численность населения'!C71*1000000</f>
        <v>158136.68854430015</v>
      </c>
      <c r="D72" s="143">
        <f>Q72/'Численность населения'!D71*1000000</f>
        <v>169553.10827501028</v>
      </c>
      <c r="E72" s="143">
        <f>R72/'Численность населения'!E71*1000000</f>
        <v>181828.26481366315</v>
      </c>
      <c r="F72" s="143">
        <f>S72/'Численность населения'!F71*1000000</f>
        <v>191044.14465819212</v>
      </c>
      <c r="G72" s="143">
        <f>T72/'Численность населения'!G71*1000000</f>
        <v>206880.53415532</v>
      </c>
      <c r="H72" s="143">
        <f>U72/'Численность населения'!H71*1000000</f>
        <v>224534.76320904307</v>
      </c>
      <c r="I72" s="143">
        <f>V72/'Численность населения'!I71*1000000</f>
        <v>228171.37075062835</v>
      </c>
      <c r="J72" s="143">
        <f>W72/'Численность населения'!J71*1000000</f>
        <v>262812.24241303152</v>
      </c>
      <c r="K72" s="143">
        <f>X72/'Численность населения'!K71*1000000</f>
        <v>289954.74322671856</v>
      </c>
      <c r="L72" s="143">
        <f>Y72/'Численность населения'!L71*1000000</f>
        <v>307198.56180942559</v>
      </c>
      <c r="M72" s="143">
        <f>Z72/'Численность населения'!M71*1000000</f>
        <v>347738.53209610691</v>
      </c>
      <c r="N72" s="143">
        <f>AA72/'Численность населения'!N71*1000000</f>
        <v>365928.5314082203</v>
      </c>
      <c r="O72" s="194">
        <v>133525.6</v>
      </c>
      <c r="P72" s="5">
        <v>153624.1</v>
      </c>
      <c r="Q72" s="5">
        <v>164737.79999999999</v>
      </c>
      <c r="R72" s="5">
        <v>176888.9</v>
      </c>
      <c r="S72" s="5">
        <v>186492.9</v>
      </c>
      <c r="T72" s="5">
        <v>202823.4</v>
      </c>
      <c r="U72" s="5">
        <v>220764.6</v>
      </c>
      <c r="V72" s="5">
        <v>224594.1</v>
      </c>
      <c r="W72" s="5">
        <v>258578.6</v>
      </c>
      <c r="X72" s="5">
        <v>285490.59999999998</v>
      </c>
      <c r="Y72" s="5">
        <v>302800.40000000002</v>
      </c>
      <c r="Z72" s="5">
        <v>342184.8</v>
      </c>
      <c r="AA72" s="205">
        <v>357252</v>
      </c>
      <c r="AC72" s="241">
        <f>B72/'Индекс потребительских цен'!X71</f>
        <v>137565.06043460165</v>
      </c>
      <c r="AD72" s="241">
        <f>C72/'Индекс потребительских цен'!Y71</f>
        <v>147144.96003005505</v>
      </c>
      <c r="AE72" s="241">
        <f>D72/'Индекс потребительских цен'!Z71</f>
        <v>147667.39974574177</v>
      </c>
      <c r="AF72" s="241">
        <f>E72/'Индекс потребительских цен'!AA71</f>
        <v>147337.26650718198</v>
      </c>
      <c r="AG72" s="241">
        <f>F72/'Индекс потребительских цен'!AB71</f>
        <v>138416.47565262381</v>
      </c>
      <c r="AH72" s="241">
        <f>G72/'Индекс потребительских цен'!AC71</f>
        <v>135402.30688328153</v>
      </c>
      <c r="AI72" s="241">
        <f>H72/'Индекс потребительских цен'!AD71</f>
        <v>140992.91397038606</v>
      </c>
      <c r="AJ72" s="241">
        <f>I72/'Индекс потребительских цен'!AE71</f>
        <v>140384.54037103959</v>
      </c>
      <c r="AK72" s="241">
        <f>J72/'Индекс потребительских цен'!AF71</f>
        <v>154012.43563014062</v>
      </c>
      <c r="AL72" s="241">
        <f>K72/'Индекс потребительских цен'!AG71</f>
        <v>163179.10485532519</v>
      </c>
      <c r="AM72" s="241">
        <f>L72/'Индекс потребительских цен'!AH71</f>
        <v>163128.40574201767</v>
      </c>
      <c r="AN72" s="241">
        <f>M72/'Индекс потребительских цен'!AI71</f>
        <v>168758.83543124323</v>
      </c>
      <c r="AO72" s="241">
        <f>N72/'Индекс потребительских цен'!AJ71</f>
        <v>157728.4940487578</v>
      </c>
      <c r="AP72" s="217">
        <f t="shared" si="3"/>
        <v>33356.528547961701</v>
      </c>
      <c r="AQ72" s="217">
        <f t="shared" si="4"/>
        <v>149362.93840787662</v>
      </c>
      <c r="AR72" s="217">
        <f t="shared" si="5"/>
        <v>147337.26650718198</v>
      </c>
    </row>
    <row r="73" spans="1:44">
      <c r="A73" s="16" t="s">
        <v>81</v>
      </c>
      <c r="B73" s="142">
        <f>O73/'Численность населения'!B72*1000000</f>
        <v>349257.5598340141</v>
      </c>
      <c r="C73" s="143">
        <f>P73/'Численность населения'!C72*1000000</f>
        <v>441459.8626193013</v>
      </c>
      <c r="D73" s="143">
        <f>Q73/'Численность населения'!D72*1000000</f>
        <v>493316.02997224056</v>
      </c>
      <c r="E73" s="143">
        <f>R73/'Численность населения'!E72*1000000</f>
        <v>521876.95892133389</v>
      </c>
      <c r="F73" s="143">
        <f>S73/'Численность населения'!F72*1000000</f>
        <v>604409.59575644368</v>
      </c>
      <c r="G73" s="143">
        <f>T73/'Численность населения'!G72*1000000</f>
        <v>688887.15858651279</v>
      </c>
      <c r="H73" s="143">
        <f>U73/'Численность населения'!H72*1000000</f>
        <v>822803.83497471793</v>
      </c>
      <c r="I73" s="143">
        <f>V73/'Численность населения'!I72*1000000</f>
        <v>875578.44917807879</v>
      </c>
      <c r="J73" s="143">
        <f>W73/'Численность населения'!J72*1000000</f>
        <v>1053753.7781867697</v>
      </c>
      <c r="K73" s="143">
        <f>X73/'Численность населения'!K72*1000000</f>
        <v>1155200.6978175323</v>
      </c>
      <c r="L73" s="143">
        <f>Y73/'Численность населения'!L72*1000000</f>
        <v>1072966.8594878628</v>
      </c>
      <c r="M73" s="143">
        <f>Z73/'Численность населения'!M72*1000000</f>
        <v>1540833.648075874</v>
      </c>
      <c r="N73" s="143">
        <f>AA73/'Численность населения'!N72*1000000</f>
        <v>1906725.0191425155</v>
      </c>
      <c r="O73" s="194">
        <v>386825.1</v>
      </c>
      <c r="P73" s="5">
        <v>486830.9</v>
      </c>
      <c r="Q73" s="5">
        <v>541306.80000000005</v>
      </c>
      <c r="R73" s="5">
        <v>570284.70000000007</v>
      </c>
      <c r="S73" s="5">
        <v>658140.4</v>
      </c>
      <c r="T73" s="5">
        <v>747601.7</v>
      </c>
      <c r="U73" s="5">
        <v>889449.3</v>
      </c>
      <c r="V73" s="5">
        <v>942029.6</v>
      </c>
      <c r="W73" s="5">
        <v>1126774.7</v>
      </c>
      <c r="X73" s="5">
        <v>1227680.3</v>
      </c>
      <c r="Y73" s="5">
        <v>1133688.2</v>
      </c>
      <c r="Z73" s="5">
        <v>1615527.1</v>
      </c>
      <c r="AA73" s="205">
        <v>1900000</v>
      </c>
      <c r="AC73" s="241">
        <f>B73/'Индекс потребительских цен'!X72</f>
        <v>349257.5598340141</v>
      </c>
      <c r="AD73" s="241">
        <f>C73/'Индекс потребительских цен'!Y72</f>
        <v>412617.87327722344</v>
      </c>
      <c r="AE73" s="241">
        <f>D73/'Индекс потребительских цен'!Z72</f>
        <v>437504.61222652596</v>
      </c>
      <c r="AF73" s="241">
        <f>E73/'Индекс потребительских цен'!AA72</f>
        <v>436718.52631250262</v>
      </c>
      <c r="AG73" s="241">
        <f>F73/'Индекс потребительских цен'!AB72</f>
        <v>458635.94188315695</v>
      </c>
      <c r="AH73" s="241">
        <f>G73/'Индекс потребительских цен'!AC72</f>
        <v>473024.07560122077</v>
      </c>
      <c r="AI73" s="241">
        <f>H73/'Индекс потребительских цен'!AD72</f>
        <v>533098.60795463482</v>
      </c>
      <c r="AJ73" s="241">
        <f>I73/'Индекс потребительских цен'!AE72</f>
        <v>543174.58566344704</v>
      </c>
      <c r="AK73" s="241">
        <f>J73/'Индекс потребительских цен'!AF72</f>
        <v>636335.62069082272</v>
      </c>
      <c r="AL73" s="241">
        <f>K73/'Индекс потребительских цен'!AG72</f>
        <v>669800.17749003088</v>
      </c>
      <c r="AM73" s="241">
        <f>L73/'Индекс потребительских цен'!AH72</f>
        <v>598479.98418401764</v>
      </c>
      <c r="AN73" s="241">
        <f>M73/'Индекс потребительских цен'!AI72</f>
        <v>809424.51716256503</v>
      </c>
      <c r="AO73" s="241">
        <f>N73/'Индекс потребительских цен'!AJ72</f>
        <v>891846.76022977661</v>
      </c>
      <c r="AP73" s="217">
        <f t="shared" si="3"/>
        <v>542589.20039576245</v>
      </c>
      <c r="AQ73" s="217">
        <f t="shared" si="4"/>
        <v>557686.06480845693</v>
      </c>
      <c r="AR73" s="217">
        <f t="shared" si="5"/>
        <v>533098.60795463482</v>
      </c>
    </row>
    <row r="74" spans="1:44">
      <c r="A74" s="16" t="s">
        <v>82</v>
      </c>
      <c r="B74" s="142">
        <f>O74/'Численность населения'!B73*1000000</f>
        <v>173998.77073600356</v>
      </c>
      <c r="C74" s="143">
        <f>P74/'Численность населения'!C73*1000000</f>
        <v>213016.57059088437</v>
      </c>
      <c r="D74" s="143">
        <f>Q74/'Численность населения'!D73*1000000</f>
        <v>234346.11464888178</v>
      </c>
      <c r="E74" s="143">
        <f>R74/'Численность населения'!E73*1000000</f>
        <v>239993.50914477746</v>
      </c>
      <c r="F74" s="143">
        <f>S74/'Численность населения'!F73*1000000</f>
        <v>245688.17878137654</v>
      </c>
      <c r="G74" s="143">
        <f>T74/'Численность населения'!G73*1000000</f>
        <v>258445.71221059159</v>
      </c>
      <c r="H74" s="143">
        <f>U74/'Численность населения'!H73*1000000</f>
        <v>290389.82088129979</v>
      </c>
      <c r="I74" s="143">
        <f>V74/'Численность населения'!I73*1000000</f>
        <v>318184.12963297364</v>
      </c>
      <c r="J74" s="143">
        <f>W74/'Численность населения'!J73*1000000</f>
        <v>351920.68918024708</v>
      </c>
      <c r="K74" s="143">
        <f>X74/'Численность населения'!K73*1000000</f>
        <v>381099.26539604872</v>
      </c>
      <c r="L74" s="143">
        <f>Y74/'Численность населения'!L73*1000000</f>
        <v>432694.25639366946</v>
      </c>
      <c r="M74" s="143">
        <f>Z74/'Численность населения'!M73*1000000</f>
        <v>493821.84344739135</v>
      </c>
      <c r="N74" s="143">
        <f>AA74/'Численность населения'!N73*1000000</f>
        <v>577228.88088379451</v>
      </c>
      <c r="O74" s="194">
        <v>166742.5</v>
      </c>
      <c r="P74" s="5">
        <v>203869</v>
      </c>
      <c r="Q74" s="5">
        <v>223968.8</v>
      </c>
      <c r="R74" s="5">
        <v>229239.4</v>
      </c>
      <c r="S74" s="5">
        <v>234840.8</v>
      </c>
      <c r="T74" s="5">
        <v>247666.2</v>
      </c>
      <c r="U74" s="5">
        <v>279140.7</v>
      </c>
      <c r="V74" s="5">
        <v>306596.5</v>
      </c>
      <c r="W74" s="5">
        <v>339838.9</v>
      </c>
      <c r="X74" s="5">
        <v>369476.5</v>
      </c>
      <c r="Y74" s="5">
        <v>422734.5</v>
      </c>
      <c r="Z74" s="5">
        <v>487422.9</v>
      </c>
      <c r="AA74" s="205">
        <v>575900.10000000009</v>
      </c>
      <c r="AC74" s="241">
        <f>B74/'Индекс потребительских цен'!X73</f>
        <v>173998.77073600356</v>
      </c>
      <c r="AD74" s="241">
        <f>C74/'Индекс потребительских цен'!Y73</f>
        <v>197548.52136778666</v>
      </c>
      <c r="AE74" s="241">
        <f>D74/'Индекс потребительских цен'!Z73</f>
        <v>205862.68400924641</v>
      </c>
      <c r="AF74" s="241">
        <f>E74/'Индекс потребительских цен'!AA73</f>
        <v>194702.31805175956</v>
      </c>
      <c r="AG74" s="241">
        <f>F74/'Индекс потребительских цен'!AB73</f>
        <v>179246.67153339673</v>
      </c>
      <c r="AH74" s="241">
        <f>G74/'Индекс потребительских цен'!AC73</f>
        <v>165036.48353799916</v>
      </c>
      <c r="AI74" s="241">
        <f>H74/'Индекс потребительских цен'!AD73</f>
        <v>176655.36107637064</v>
      </c>
      <c r="AJ74" s="241">
        <f>I74/'Индекс потребительских цен'!AE73</f>
        <v>188805.80788747213</v>
      </c>
      <c r="AK74" s="241">
        <f>J74/'Индекс потребительских цен'!AF73</f>
        <v>200792.87384525</v>
      </c>
      <c r="AL74" s="241">
        <f>K74/'Индекс потребительских цен'!AG73</f>
        <v>209379.9572972857</v>
      </c>
      <c r="AM74" s="241">
        <f>L74/'Индекс потребительских цен'!AH73</f>
        <v>225761.43373028582</v>
      </c>
      <c r="AN74" s="241">
        <f>M74/'Индекс потребительских цен'!AI73</f>
        <v>235581.24267797469</v>
      </c>
      <c r="AO74" s="241">
        <f>N74/'Индекс потребительских цен'!AJ73</f>
        <v>243712.86528873176</v>
      </c>
      <c r="AP74" s="217">
        <f t="shared" si="3"/>
        <v>78676.381750732602</v>
      </c>
      <c r="AQ74" s="217">
        <f t="shared" si="4"/>
        <v>199775.7685415048</v>
      </c>
      <c r="AR74" s="217">
        <f t="shared" si="5"/>
        <v>197548.52136778666</v>
      </c>
    </row>
    <row r="75" spans="1:44">
      <c r="A75" s="15" t="s">
        <v>83</v>
      </c>
      <c r="B75" s="142">
        <f>O75/'Численность населения'!B74*1000000</f>
        <v>319849.13712889096</v>
      </c>
      <c r="C75" s="143">
        <f>P75/'Численность населения'!C74*1000000</f>
        <v>356414.47522179323</v>
      </c>
      <c r="D75" s="143">
        <f>Q75/'Численность населения'!D74*1000000</f>
        <v>397727.18759364699</v>
      </c>
      <c r="E75" s="143">
        <f>R75/'Численность населения'!E74*1000000</f>
        <v>416494.38174175372</v>
      </c>
      <c r="F75" s="143">
        <f>S75/'Численность населения'!F74*1000000</f>
        <v>457554.47850680858</v>
      </c>
      <c r="G75" s="143">
        <f>T75/'Численность населения'!G74*1000000</f>
        <v>553865.58549000288</v>
      </c>
      <c r="H75" s="143">
        <f>U75/'Численность населения'!H74*1000000</f>
        <v>710448.22491772927</v>
      </c>
      <c r="I75" s="143">
        <f>V75/'Численность населения'!I74*1000000</f>
        <v>724013.93657462357</v>
      </c>
      <c r="J75" s="143">
        <f>W75/'Численность населения'!J74*1000000</f>
        <v>835032.47773204837</v>
      </c>
      <c r="K75" s="143">
        <f>X75/'Численность населения'!K74*1000000</f>
        <v>889984.96183108818</v>
      </c>
      <c r="L75" s="143">
        <f>Y75/'Численность населения'!L74*1000000</f>
        <v>949056.96018134034</v>
      </c>
      <c r="M75" s="143">
        <f>Z75/'Численность населения'!M74*1000000</f>
        <v>1081101.9712607227</v>
      </c>
      <c r="N75" s="143">
        <f>AA75/'Численность населения'!N74*1000000</f>
        <v>1186032.781470625</v>
      </c>
      <c r="O75" s="194">
        <v>103123.2</v>
      </c>
      <c r="P75" s="5">
        <v>114375.9</v>
      </c>
      <c r="Q75" s="5">
        <v>127412.7</v>
      </c>
      <c r="R75" s="5">
        <v>133364</v>
      </c>
      <c r="S75" s="5">
        <v>145761.29999999999</v>
      </c>
      <c r="T75" s="5">
        <v>175404.79999999999</v>
      </c>
      <c r="U75" s="5">
        <v>224091</v>
      </c>
      <c r="V75" s="5">
        <v>228167.2</v>
      </c>
      <c r="W75" s="5">
        <v>263151.3</v>
      </c>
      <c r="X75" s="5">
        <v>279337.8</v>
      </c>
      <c r="Y75" s="5">
        <v>296429.40000000002</v>
      </c>
      <c r="Z75" s="5">
        <v>337504.9</v>
      </c>
      <c r="AA75" s="205">
        <v>344722.8000000001</v>
      </c>
      <c r="AC75" s="241">
        <f>B75/'Индекс потребительских цен'!X74</f>
        <v>319849.13712889096</v>
      </c>
      <c r="AD75" s="241">
        <f>C75/'Индекс потребительских цен'!Y74</f>
        <v>336875.68546483287</v>
      </c>
      <c r="AE75" s="241">
        <f>D75/'Индекс потребительских цен'!Z74</f>
        <v>356021.98860059795</v>
      </c>
      <c r="AF75" s="241">
        <f>E75/'Индекс потребительских цен'!AA74</f>
        <v>350824.5762037572</v>
      </c>
      <c r="AG75" s="241">
        <f>F75/'Индекс потребительских цен'!AB74</f>
        <v>357457.44340841722</v>
      </c>
      <c r="AH75" s="241">
        <f>G75/'Индекс потребительских цен'!AC74</f>
        <v>384211.52885024424</v>
      </c>
      <c r="AI75" s="241">
        <f>H75/'Индекс потребительских цен'!AD74</f>
        <v>466475.61232096312</v>
      </c>
      <c r="AJ75" s="241">
        <f>I75/'Индекс потребительских цен'!AE74</f>
        <v>465650.6699971077</v>
      </c>
      <c r="AK75" s="241">
        <f>J75/'Индекс потребительских цен'!AF74</f>
        <v>519242.40011556994</v>
      </c>
      <c r="AL75" s="241">
        <f>K75/'Индекс потребительских цен'!AG74</f>
        <v>539757.25994023029</v>
      </c>
      <c r="AM75" s="241">
        <f>L75/'Индекс потребительских цен'!AH74</f>
        <v>557033.96021684096</v>
      </c>
      <c r="AN75" s="241">
        <f>M75/'Индекс потребительских цен'!AI74</f>
        <v>594747.10782443965</v>
      </c>
      <c r="AO75" s="241">
        <f>N75/'Индекс потребительских цен'!AJ74</f>
        <v>581371.06038489554</v>
      </c>
      <c r="AP75" s="217">
        <f t="shared" si="3"/>
        <v>274897.97069554869</v>
      </c>
      <c r="AQ75" s="217">
        <f t="shared" si="4"/>
        <v>448424.49465052213</v>
      </c>
      <c r="AR75" s="217">
        <f t="shared" si="5"/>
        <v>465650.6699971077</v>
      </c>
    </row>
    <row r="76" spans="1:44">
      <c r="A76" s="15" t="s">
        <v>84</v>
      </c>
      <c r="B76" s="142">
        <f>O76/'Численность населения'!B75*1000000</f>
        <v>240220.76585172411</v>
      </c>
      <c r="C76" s="143">
        <f>P76/'Численность населения'!C75*1000000</f>
        <v>281618.26708210085</v>
      </c>
      <c r="D76" s="143">
        <f>Q76/'Численность населения'!D75*1000000</f>
        <v>286057.27515338355</v>
      </c>
      <c r="E76" s="143">
        <f>R76/'Численность населения'!E75*1000000</f>
        <v>297224.33963031339</v>
      </c>
      <c r="F76" s="143">
        <f>S76/'Численность населения'!F75*1000000</f>
        <v>331845.31726923393</v>
      </c>
      <c r="G76" s="143">
        <f>T76/'Численность населения'!G75*1000000</f>
        <v>371595.64365007944</v>
      </c>
      <c r="H76" s="143">
        <f>U76/'Численность населения'!H75*1000000</f>
        <v>446924.13847529312</v>
      </c>
      <c r="I76" s="143">
        <f>V76/'Численность населения'!I75*1000000</f>
        <v>472486.49167186284</v>
      </c>
      <c r="J76" s="143">
        <f>W76/'Численность населения'!J75*1000000</f>
        <v>506052.11971211981</v>
      </c>
      <c r="K76" s="143">
        <f>X76/'Численность населения'!K75*1000000</f>
        <v>563015.13247297809</v>
      </c>
      <c r="L76" s="143">
        <f>Y76/'Численность населения'!L75*1000000</f>
        <v>585987.05252920871</v>
      </c>
      <c r="M76" s="143">
        <f>Z76/'Численность населения'!M75*1000000</f>
        <v>699777.85832975141</v>
      </c>
      <c r="N76" s="143">
        <f>AA76/'Численность населения'!N75*1000000</f>
        <v>828455.5367560559</v>
      </c>
      <c r="O76" s="194">
        <v>470679.2</v>
      </c>
      <c r="P76" s="5">
        <v>549722.80000000005</v>
      </c>
      <c r="Q76" s="5">
        <v>557489.30000000005</v>
      </c>
      <c r="R76" s="5">
        <v>577473.9</v>
      </c>
      <c r="S76" s="5">
        <v>642423</v>
      </c>
      <c r="T76" s="5">
        <v>717609.9</v>
      </c>
      <c r="U76" s="5">
        <v>860803.6</v>
      </c>
      <c r="V76" s="5">
        <v>906265</v>
      </c>
      <c r="W76" s="5">
        <v>965485.2</v>
      </c>
      <c r="X76" s="5">
        <v>1069330.7</v>
      </c>
      <c r="Y76" s="5">
        <v>1105672.6000000001</v>
      </c>
      <c r="Z76" s="5">
        <v>1308884.1000000001</v>
      </c>
      <c r="AA76" s="205">
        <v>1516917</v>
      </c>
      <c r="AC76" s="241">
        <f>B76/'Индекс потребительских цен'!X75</f>
        <v>240220.76585172411</v>
      </c>
      <c r="AD76" s="241">
        <f>C76/'Индекс потребительских цен'!Y75</f>
        <v>266734.48293436336</v>
      </c>
      <c r="AE76" s="241">
        <f>D76/'Индекс потребительских цен'!Z75</f>
        <v>255554.50419808377</v>
      </c>
      <c r="AF76" s="241">
        <f>E76/'Индекс потребительских цен'!AA75</f>
        <v>249911.34654776691</v>
      </c>
      <c r="AG76" s="241">
        <f>F76/'Индекс потребительских цен'!AB75</f>
        <v>249148.37140567228</v>
      </c>
      <c r="AH76" s="241">
        <f>G76/'Индекс потребительских цен'!AC75</f>
        <v>249301.03257133483</v>
      </c>
      <c r="AI76" s="241">
        <f>H76/'Индекс потребительских цен'!AD75</f>
        <v>285968.9232708902</v>
      </c>
      <c r="AJ76" s="241">
        <f>I76/'Индекс потребительских цен'!AE75</f>
        <v>297037.9771127642</v>
      </c>
      <c r="AK76" s="241">
        <f>J76/'Индекс потребительских цен'!AF75</f>
        <v>305257.79408030963</v>
      </c>
      <c r="AL76" s="241">
        <f>K76/'Индекс потребительских цен'!AG75</f>
        <v>329247.39585323696</v>
      </c>
      <c r="AM76" s="241">
        <f>L76/'Индекс потребительских цен'!AH75</f>
        <v>326331.98501892231</v>
      </c>
      <c r="AN76" s="241">
        <f>M76/'Индекс потребительских цен'!AI75</f>
        <v>362985.53307112982</v>
      </c>
      <c r="AO76" s="241">
        <f>N76/'Индекс потребительских цен'!AJ75</f>
        <v>385998.94285685773</v>
      </c>
      <c r="AP76" s="217">
        <f t="shared" si="3"/>
        <v>145778.17700513362</v>
      </c>
      <c r="AQ76" s="217">
        <f t="shared" si="4"/>
        <v>292592.23498254275</v>
      </c>
      <c r="AR76" s="217">
        <f t="shared" si="5"/>
        <v>285968.9232708902</v>
      </c>
    </row>
    <row r="77" spans="1:44">
      <c r="A77" s="15" t="s">
        <v>85</v>
      </c>
      <c r="B77" s="142">
        <f>O77/'Численность населения'!B76*1000000</f>
        <v>262685.97837981599</v>
      </c>
      <c r="C77" s="143">
        <f>P77/'Численность населения'!C76*1000000</f>
        <v>297609.40804957255</v>
      </c>
      <c r="D77" s="143">
        <f>Q77/'Численность населения'!D76*1000000</f>
        <v>326306.45342734258</v>
      </c>
      <c r="E77" s="143">
        <f>R77/'Численность населения'!E76*1000000</f>
        <v>371415.59600804473</v>
      </c>
      <c r="F77" s="143">
        <f>S77/'Численность населения'!F76*1000000</f>
        <v>402759.44882712973</v>
      </c>
      <c r="G77" s="143">
        <f>T77/'Численность населения'!G76*1000000</f>
        <v>445809.83473096555</v>
      </c>
      <c r="H77" s="143">
        <f>U77/'Численность населения'!H76*1000000</f>
        <v>504272.28558170155</v>
      </c>
      <c r="I77" s="143">
        <f>V77/'Численность населения'!I76*1000000</f>
        <v>524460.51166292711</v>
      </c>
      <c r="J77" s="143">
        <f>W77/'Численность населения'!J76*1000000</f>
        <v>574833.32540812914</v>
      </c>
      <c r="K77" s="143">
        <f>X77/'Численность населения'!K76*1000000</f>
        <v>610679.40180060477</v>
      </c>
      <c r="L77" s="143">
        <f>Y77/'Численность населения'!L76*1000000</f>
        <v>654933.2191977133</v>
      </c>
      <c r="M77" s="143">
        <f>Z77/'Численность населения'!M76*1000000</f>
        <v>759343.85701495025</v>
      </c>
      <c r="N77" s="143">
        <f>AA77/'Численность населения'!N76*1000000</f>
        <v>887692.97756101051</v>
      </c>
      <c r="O77" s="194">
        <v>353590.3</v>
      </c>
      <c r="P77" s="5">
        <v>399594.2</v>
      </c>
      <c r="Q77" s="5">
        <v>437994.3</v>
      </c>
      <c r="R77" s="5">
        <v>498067.20000000001</v>
      </c>
      <c r="S77" s="5">
        <v>539338.4</v>
      </c>
      <c r="T77" s="5">
        <v>595792.30000000005</v>
      </c>
      <c r="U77" s="5">
        <v>672660.4</v>
      </c>
      <c r="V77" s="5">
        <v>697951</v>
      </c>
      <c r="W77" s="5">
        <v>761589.2</v>
      </c>
      <c r="X77" s="5">
        <v>805215.6</v>
      </c>
      <c r="Y77" s="5">
        <v>856904.8</v>
      </c>
      <c r="Z77" s="5">
        <v>987186.5</v>
      </c>
      <c r="AA77" s="205">
        <v>1143727.6000000001</v>
      </c>
      <c r="AC77" s="241">
        <f>B77/'Индекс потребительских цен'!X76</f>
        <v>262685.97837981599</v>
      </c>
      <c r="AD77" s="241">
        <f>C77/'Индекс потребительских цен'!Y76</f>
        <v>275768.53970494121</v>
      </c>
      <c r="AE77" s="241">
        <f>D77/'Индекс потребительских цен'!Z76</f>
        <v>286814.24310466013</v>
      </c>
      <c r="AF77" s="241">
        <f>E77/'Индекс потребительских цен'!AA76</f>
        <v>307000.11036464351</v>
      </c>
      <c r="AG77" s="241">
        <f>F77/'Индекс потребительских цен'!AB76</f>
        <v>297904.18310946599</v>
      </c>
      <c r="AH77" s="241">
        <f>G77/'Индекс потребительских цен'!AC76</f>
        <v>291630.61684571614</v>
      </c>
      <c r="AI77" s="241">
        <f>H77/'Индекс потребительских цен'!AD76</f>
        <v>310996.85914840031</v>
      </c>
      <c r="AJ77" s="241">
        <f>I77/'Индекс потребительских цен'!AE76</f>
        <v>315404.60674328625</v>
      </c>
      <c r="AK77" s="241">
        <f>J77/'Индекс потребительских цен'!AF76</f>
        <v>332530.05572677078</v>
      </c>
      <c r="AL77" s="241">
        <f>K77/'Индекс потребительских цен'!AG76</f>
        <v>338962.12198650505</v>
      </c>
      <c r="AM77" s="241">
        <f>L77/'Индекс потребительских цен'!AH76</f>
        <v>346544.83401594369</v>
      </c>
      <c r="AN77" s="241">
        <f>M77/'Индекс потребительских цен'!AI76</f>
        <v>378192.43030069739</v>
      </c>
      <c r="AO77" s="241">
        <f>N77/'Индекс потребительских цен'!AJ76</f>
        <v>399022.48771841562</v>
      </c>
      <c r="AP77" s="217">
        <f t="shared" si="3"/>
        <v>136336.50933859963</v>
      </c>
      <c r="AQ77" s="217">
        <f t="shared" si="4"/>
        <v>318727.46670378937</v>
      </c>
      <c r="AR77" s="217">
        <f t="shared" si="5"/>
        <v>310996.85914840031</v>
      </c>
    </row>
    <row r="78" spans="1:44">
      <c r="A78" s="15" t="s">
        <v>86</v>
      </c>
      <c r="B78" s="142">
        <f>O78/'Численность населения'!B77*1000000</f>
        <v>214827.44276745591</v>
      </c>
      <c r="C78" s="143">
        <f>P78/'Численность населения'!C77*1000000</f>
        <v>273176.10272507468</v>
      </c>
      <c r="D78" s="143">
        <f>Q78/'Численность населения'!D77*1000000</f>
        <v>280024.29080611299</v>
      </c>
      <c r="E78" s="143">
        <f>R78/'Численность населения'!E77*1000000</f>
        <v>258817.38036656837</v>
      </c>
      <c r="F78" s="143">
        <f>S78/'Численность населения'!F77*1000000</f>
        <v>286283.01989212557</v>
      </c>
      <c r="G78" s="143">
        <f>T78/'Численность населения'!G77*1000000</f>
        <v>343385.64536675165</v>
      </c>
      <c r="H78" s="143">
        <f>U78/'Численность населения'!H77*1000000</f>
        <v>370192.35554670781</v>
      </c>
      <c r="I78" s="143">
        <f>V78/'Численность населения'!I77*1000000</f>
        <v>373935.11713711492</v>
      </c>
      <c r="J78" s="143">
        <f>W78/'Численность населения'!J77*1000000</f>
        <v>419905.27877920459</v>
      </c>
      <c r="K78" s="143">
        <f>X78/'Численность населения'!K77*1000000</f>
        <v>499757.08011050773</v>
      </c>
      <c r="L78" s="143">
        <f>Y78/'Численность населения'!L77*1000000</f>
        <v>571691.49455940886</v>
      </c>
      <c r="M78" s="143">
        <f>Z78/'Численность населения'!M77*1000000</f>
        <v>683168.72195001447</v>
      </c>
      <c r="N78" s="143">
        <f>AA78/'Численность населения'!N77*1000000</f>
        <v>767812.67642518657</v>
      </c>
      <c r="O78" s="194">
        <v>178689.6</v>
      </c>
      <c r="P78" s="5">
        <v>225401.7</v>
      </c>
      <c r="Q78" s="5">
        <v>229407.1</v>
      </c>
      <c r="R78" s="5">
        <v>210700.9</v>
      </c>
      <c r="S78" s="5">
        <v>232053</v>
      </c>
      <c r="T78" s="5">
        <v>277380.40000000002</v>
      </c>
      <c r="U78" s="5">
        <v>297531</v>
      </c>
      <c r="V78" s="5">
        <v>299181</v>
      </c>
      <c r="W78" s="5">
        <v>334164.40000000002</v>
      </c>
      <c r="X78" s="5">
        <v>395617.2</v>
      </c>
      <c r="Y78" s="5">
        <v>449317.5</v>
      </c>
      <c r="Z78" s="5">
        <v>530947.80000000005</v>
      </c>
      <c r="AA78" s="205">
        <v>583447.80000000005</v>
      </c>
      <c r="AC78" s="241">
        <f>B78/'Индекс потребительских цен'!X77</f>
        <v>214827.44276745591</v>
      </c>
      <c r="AD78" s="241">
        <f>C78/'Индекс потребительских цен'!Y77</f>
        <v>253833.95532900453</v>
      </c>
      <c r="AE78" s="241">
        <f>D78/'Индекс потребительских цен'!Z77</f>
        <v>242789.26903317319</v>
      </c>
      <c r="AF78" s="241">
        <f>E78/'Индекс потребительских цен'!AA77</f>
        <v>208377.9886731359</v>
      </c>
      <c r="AG78" s="241">
        <f>F78/'Индекс потребительских цен'!AB77</f>
        <v>208551.40410470861</v>
      </c>
      <c r="AH78" s="241">
        <f>G78/'Индекс потребительских цен'!AC77</f>
        <v>221803.08094716902</v>
      </c>
      <c r="AI78" s="241">
        <f>H78/'Индекс потребительских цен'!AD77</f>
        <v>227840.24635910464</v>
      </c>
      <c r="AJ78" s="241">
        <f>I78/'Индекс потребительских цен'!AE77</f>
        <v>226274.4894137423</v>
      </c>
      <c r="AK78" s="241">
        <f>J78/'Индекс потребительских цен'!AF77</f>
        <v>243010.53449925184</v>
      </c>
      <c r="AL78" s="241">
        <f>K78/'Индекс потребительских цен'!AG77</f>
        <v>276081.45308659138</v>
      </c>
      <c r="AM78" s="241">
        <f>L78/'Индекс потребительских цен'!AH77</f>
        <v>294663.44012229721</v>
      </c>
      <c r="AN78" s="241">
        <f>M78/'Индекс потребительских цен'!AI77</f>
        <v>331346.06530833995</v>
      </c>
      <c r="AO78" s="241">
        <f>N78/'Индекс потребительских цен'!AJ77</f>
        <v>331729.49176612619</v>
      </c>
      <c r="AP78" s="217">
        <f t="shared" si="3"/>
        <v>123351.50309299029</v>
      </c>
      <c r="AQ78" s="217">
        <f t="shared" si="4"/>
        <v>252394.52780077697</v>
      </c>
      <c r="AR78" s="217">
        <f t="shared" si="5"/>
        <v>242789.26903317319</v>
      </c>
    </row>
    <row r="79" spans="1:44">
      <c r="A79" s="15" t="s">
        <v>87</v>
      </c>
      <c r="B79" s="142">
        <f>O79/'Численность населения'!B78*1000000</f>
        <v>377897.15212940599</v>
      </c>
      <c r="C79" s="143">
        <f>P79/'Численность населения'!C78*1000000</f>
        <v>464115.90325961838</v>
      </c>
      <c r="D79" s="143">
        <f>Q79/'Численность населения'!D78*1000000</f>
        <v>511125.5230670959</v>
      </c>
      <c r="E79" s="143">
        <f>R79/'Численность населения'!E78*1000000</f>
        <v>587477.45068886899</v>
      </c>
      <c r="F79" s="143">
        <f>S79/'Численность населения'!F78*1000000</f>
        <v>649749.64977780159</v>
      </c>
      <c r="G79" s="143">
        <f>T79/'Численность населения'!G78*1000000</f>
        <v>854561.57274061197</v>
      </c>
      <c r="H79" s="143">
        <f>U79/'Численность населения'!H78*1000000</f>
        <v>1054274.5173269021</v>
      </c>
      <c r="I79" s="143">
        <f>V79/'Численность населения'!I78*1000000</f>
        <v>1117525.3745770906</v>
      </c>
      <c r="J79" s="143">
        <f>W79/'Численность населения'!J78*1000000</f>
        <v>1236274.2967693096</v>
      </c>
      <c r="K79" s="143">
        <f>X79/'Численность населения'!K78*1000000</f>
        <v>1524012.9077197546</v>
      </c>
      <c r="L79" s="143">
        <f>Y79/'Численность населения'!L78*1000000</f>
        <v>2042710.1839646972</v>
      </c>
      <c r="M79" s="143">
        <f>Z79/'Численность населения'!M78*1000000</f>
        <v>2273882.4141444061</v>
      </c>
      <c r="N79" s="143">
        <f>AA79/'Численность населения'!N78*1000000</f>
        <v>2344795.0203906414</v>
      </c>
      <c r="O79" s="194">
        <v>59619.7</v>
      </c>
      <c r="P79" s="5">
        <v>72174.2</v>
      </c>
      <c r="Q79" s="5">
        <v>78417.899999999994</v>
      </c>
      <c r="R79" s="5">
        <v>88905.9</v>
      </c>
      <c r="S79" s="5">
        <v>96936.8</v>
      </c>
      <c r="T79" s="5">
        <v>125798.3</v>
      </c>
      <c r="U79" s="5">
        <v>153879.79999999999</v>
      </c>
      <c r="V79" s="5">
        <v>161851.20000000001</v>
      </c>
      <c r="W79" s="5">
        <v>176370.6</v>
      </c>
      <c r="X79" s="5">
        <v>214414.9</v>
      </c>
      <c r="Y79" s="5">
        <v>285146</v>
      </c>
      <c r="Z79" s="5">
        <v>314707.59999999998</v>
      </c>
      <c r="AA79" s="205">
        <v>316807.59999999998</v>
      </c>
      <c r="AC79" s="241">
        <f>B79/'Индекс потребительских цен'!X78</f>
        <v>377897.15212940599</v>
      </c>
      <c r="AD79" s="241">
        <f>C79/'Индекс потребительских цен'!Y78</f>
        <v>424936.73618349968</v>
      </c>
      <c r="AE79" s="241">
        <f>D79/'Индекс потребительских цен'!Z78</f>
        <v>430720.62178010773</v>
      </c>
      <c r="AF79" s="241">
        <f>E79/'Индекс потребительских цен'!AA78</f>
        <v>454143.34989611933</v>
      </c>
      <c r="AG79" s="241">
        <f>F79/'Индекс потребительских цен'!AB78</f>
        <v>465852.55751255224</v>
      </c>
      <c r="AH79" s="241">
        <f>G79/'Индекс потребительских цен'!AC78</f>
        <v>541682.47799077129</v>
      </c>
      <c r="AI79" s="241">
        <f>H79/'Индекс потребительских цен'!AD78</f>
        <v>644617.42128515104</v>
      </c>
      <c r="AJ79" s="241">
        <f>I79/'Индекс потребительских цен'!AE78</f>
        <v>662745.91087338666</v>
      </c>
      <c r="AK79" s="241">
        <f>J79/'Индекс потребительских цен'!AF78</f>
        <v>700257.58567109297</v>
      </c>
      <c r="AL79" s="241">
        <f>K79/'Индекс потребительских цен'!AG78</f>
        <v>841610.74567228509</v>
      </c>
      <c r="AM79" s="241">
        <f>L79/'Индекс потребительских цен'!AH78</f>
        <v>1074335.8833465003</v>
      </c>
      <c r="AN79" s="241">
        <f>M79/'Индекс потребительских цен'!AI78</f>
        <v>1101416.2841789904</v>
      </c>
      <c r="AO79" s="241">
        <f>N79/'Индекс потребительских цен'!AJ78</f>
        <v>1019903.661860557</v>
      </c>
      <c r="AP79" s="217">
        <f t="shared" si="3"/>
        <v>723519.13204958441</v>
      </c>
      <c r="AQ79" s="217">
        <f t="shared" si="4"/>
        <v>672316.95295234001</v>
      </c>
      <c r="AR79" s="217">
        <f t="shared" si="5"/>
        <v>644617.42128515104</v>
      </c>
    </row>
    <row r="80" spans="1:44">
      <c r="A80" s="15" t="s">
        <v>88</v>
      </c>
      <c r="B80" s="142">
        <f>O80/'Численность населения'!B79*1000000</f>
        <v>977257.87963319221</v>
      </c>
      <c r="C80" s="143">
        <f>P80/'Численность населения'!C79*1000000</f>
        <v>1210006.450702522</v>
      </c>
      <c r="D80" s="143">
        <f>Q80/'Численность населения'!D79*1000000</f>
        <v>1298442.6045461625</v>
      </c>
      <c r="E80" s="143">
        <f>R80/'Численность населения'!E79*1000000</f>
        <v>1364877.5611381573</v>
      </c>
      <c r="F80" s="143">
        <f>S80/'Численность населения'!F79*1000000</f>
        <v>1631922.2883840983</v>
      </c>
      <c r="G80" s="143">
        <f>T80/'Численность населения'!G79*1000000</f>
        <v>1716734.516503294</v>
      </c>
      <c r="H80" s="143">
        <f>U80/'Численность населения'!H79*1000000</f>
        <v>1564711.0607674266</v>
      </c>
      <c r="I80" s="143">
        <f>V80/'Численность населения'!I79*1000000</f>
        <v>1605079.3533880429</v>
      </c>
      <c r="J80" s="143">
        <f>W80/'Численность населения'!J79*1000000</f>
        <v>2517124.9821395767</v>
      </c>
      <c r="K80" s="143">
        <f>X80/'Численность населения'!K79*1000000</f>
        <v>2397450.2348925346</v>
      </c>
      <c r="L80" s="143">
        <f>Y80/'Численность населения'!L79*1000000</f>
        <v>2057114.7515397205</v>
      </c>
      <c r="M80" s="143">
        <f>Z80/'Численность населения'!M79*1000000</f>
        <v>2545597.8370708893</v>
      </c>
      <c r="N80" s="143">
        <f>AA80/'Численность населения'!N79*1000000</f>
        <v>2630323.6543542454</v>
      </c>
      <c r="O80" s="194">
        <v>487659.5</v>
      </c>
      <c r="P80" s="5">
        <v>600247.9</v>
      </c>
      <c r="Q80" s="5">
        <v>641886.4</v>
      </c>
      <c r="R80" s="5">
        <v>671743.6</v>
      </c>
      <c r="S80" s="5">
        <v>799165.4</v>
      </c>
      <c r="T80" s="5">
        <v>837495.2</v>
      </c>
      <c r="U80" s="5">
        <v>762510.3</v>
      </c>
      <c r="V80" s="5">
        <v>784503.4</v>
      </c>
      <c r="W80" s="5">
        <v>1233164.7</v>
      </c>
      <c r="X80" s="5">
        <v>1172226.1000000001</v>
      </c>
      <c r="Y80" s="5">
        <v>1001689.4</v>
      </c>
      <c r="Z80" s="5">
        <v>1234355.3</v>
      </c>
      <c r="AA80" s="204">
        <v>1218555.2999999998</v>
      </c>
      <c r="AB80" s="219"/>
      <c r="AC80" s="241">
        <f>B80/'Индекс потребительских цен'!X79</f>
        <v>977257.87963319221</v>
      </c>
      <c r="AD80" s="241">
        <f>C80/'Индекс потребительских цен'!Y79</f>
        <v>1137651.7964484033</v>
      </c>
      <c r="AE80" s="241">
        <f>D80/'Индекс потребительских цен'!Z79</f>
        <v>1152241.3789688083</v>
      </c>
      <c r="AF80" s="241">
        <f>E80/'Индекс потребительских цен'!AA79</f>
        <v>1137166.4012846358</v>
      </c>
      <c r="AG80" s="241">
        <f>F80/'Индекс потребительских цен'!AB79</f>
        <v>1252218.057603331</v>
      </c>
      <c r="AH80" s="241">
        <f>G80/'Индекс потребительских цен'!AC79</f>
        <v>1190615.3031521353</v>
      </c>
      <c r="AI80" s="241">
        <f>H80/'Индекс потребительских цен'!AD79</f>
        <v>1035874.122575853</v>
      </c>
      <c r="AJ80" s="241">
        <f>I80/'Индекс потребительских цен'!AE79</f>
        <v>1040131.9945099179</v>
      </c>
      <c r="AK80" s="241">
        <f>J80/'Индекс потребительских цен'!AF79</f>
        <v>1586423.4748213727</v>
      </c>
      <c r="AL80" s="241">
        <f>K80/'Индекс потребительских цен'!AG79</f>
        <v>1459478.6110532014</v>
      </c>
      <c r="AM80" s="241">
        <f>L80/'Индекс потребительских цен'!AH79</f>
        <v>1192661.9200358684</v>
      </c>
      <c r="AN80" s="241">
        <f>M80/'Индекс потребительских цен'!AI79</f>
        <v>1389709.7712561449</v>
      </c>
      <c r="AO80" s="241">
        <f>N80/'Индекс потребительских цен'!AJ79</f>
        <v>1281309.7664356716</v>
      </c>
      <c r="AP80" s="217">
        <f t="shared" si="3"/>
        <v>609165.59518818045</v>
      </c>
      <c r="AQ80" s="217">
        <f t="shared" si="4"/>
        <v>1217903.1136752719</v>
      </c>
      <c r="AR80" s="217">
        <f t="shared" si="5"/>
        <v>1190615.3031521353</v>
      </c>
    </row>
    <row r="81" spans="1:44" ht="24">
      <c r="A81" s="16" t="s">
        <v>89</v>
      </c>
      <c r="B81" s="142">
        <f>O81/'Численность населения'!B80*1000000</f>
        <v>178381.6937156941</v>
      </c>
      <c r="C81" s="143">
        <f>P81/'Численность населения'!C80*1000000</f>
        <v>225066.57846564439</v>
      </c>
      <c r="D81" s="143">
        <f>Q81/'Численность населения'!D80*1000000</f>
        <v>246302.60284313216</v>
      </c>
      <c r="E81" s="143">
        <f>R81/'Численность населения'!E80*1000000</f>
        <v>224042.69956390941</v>
      </c>
      <c r="F81" s="143">
        <f>S81/'Численность населения'!F80*1000000</f>
        <v>247668.44578796969</v>
      </c>
      <c r="G81" s="143">
        <f>T81/'Численность населения'!G80*1000000</f>
        <v>266407.56264836196</v>
      </c>
      <c r="H81" s="143">
        <f>U81/'Численность населения'!H80*1000000</f>
        <v>294021.27517875633</v>
      </c>
      <c r="I81" s="143">
        <f>V81/'Численность населения'!I80*1000000</f>
        <v>338828.43392698403</v>
      </c>
      <c r="J81" s="143">
        <f>W81/'Численность населения'!J80*1000000</f>
        <v>339068.36311224871</v>
      </c>
      <c r="K81" s="143">
        <f>X81/'Численность населения'!K80*1000000</f>
        <v>357287.14277633571</v>
      </c>
      <c r="L81" s="143">
        <f>Y81/'Численность населения'!L80*1000000</f>
        <v>401374.18838388327</v>
      </c>
      <c r="M81" s="143">
        <f>Z81/'Численность населения'!M80*1000000</f>
        <v>507212.32236651314</v>
      </c>
      <c r="N81" s="143">
        <f>AA81/'Численность населения'!N80*1000000</f>
        <v>580071.23667678889</v>
      </c>
      <c r="O81" s="194">
        <v>31555.9</v>
      </c>
      <c r="P81" s="5">
        <v>39467</v>
      </c>
      <c r="Q81" s="5">
        <v>42743.6</v>
      </c>
      <c r="R81" s="5">
        <v>38428.699999999997</v>
      </c>
      <c r="S81" s="5">
        <v>41948.1</v>
      </c>
      <c r="T81" s="5">
        <v>44554.8</v>
      </c>
      <c r="U81" s="5">
        <v>48563.199999999997</v>
      </c>
      <c r="V81" s="5">
        <v>55268</v>
      </c>
      <c r="W81" s="5">
        <v>54577.8</v>
      </c>
      <c r="X81" s="5">
        <v>56847.6</v>
      </c>
      <c r="Y81" s="5">
        <v>63177.1</v>
      </c>
      <c r="Z81" s="5">
        <v>78701.600000000006</v>
      </c>
      <c r="AA81" s="205">
        <v>86151.6</v>
      </c>
      <c r="AC81" s="241">
        <f>B81/'Индекс потребительских цен'!X80</f>
        <v>178381.6937156941</v>
      </c>
      <c r="AD81" s="241">
        <f>C81/'Индекс потребительских цен'!Y80</f>
        <v>206729.65781725396</v>
      </c>
      <c r="AE81" s="241">
        <f>D81/'Индекс потребительских цен'!Z80</f>
        <v>212507.52663259939</v>
      </c>
      <c r="AF81" s="241">
        <f>E81/'Индекс потребительских цен'!AA80</f>
        <v>178125.59462764114</v>
      </c>
      <c r="AG81" s="241">
        <f>F81/'Индекс потребительских цен'!AB80</f>
        <v>176142.13367067618</v>
      </c>
      <c r="AH81" s="241">
        <f>G81/'Индекс потребительских цен'!AC80</f>
        <v>170616.31601132947</v>
      </c>
      <c r="AI81" s="241">
        <f>H81/'Индекс потребительских цен'!AD80</f>
        <v>176559.83249508133</v>
      </c>
      <c r="AJ81" s="241">
        <f>I81/'Индекс потребительских цен'!AE80</f>
        <v>198503.94143590576</v>
      </c>
      <c r="AK81" s="241">
        <f>J81/'Индекс потребительских цен'!AF80</f>
        <v>189945.02282660449</v>
      </c>
      <c r="AL81" s="241">
        <f>K81/'Индекс потребительских цен'!AG80</f>
        <v>191129.79896508894</v>
      </c>
      <c r="AM81" s="241">
        <f>L81/'Индекс потребительских цен'!AH80</f>
        <v>202445.82858167554</v>
      </c>
      <c r="AN81" s="241">
        <f>M81/'Индекс потребительских цен'!AI80</f>
        <v>235895.48663441386</v>
      </c>
      <c r="AO81" s="241">
        <f>N81/'Индекс потребительских цен'!AJ80</f>
        <v>238659.66026866375</v>
      </c>
      <c r="AP81" s="217">
        <f t="shared" si="3"/>
        <v>68043.344257334276</v>
      </c>
      <c r="AQ81" s="217">
        <f t="shared" si="4"/>
        <v>196587.88412943293</v>
      </c>
      <c r="AR81" s="217">
        <f t="shared" si="5"/>
        <v>191129.79896508894</v>
      </c>
    </row>
    <row r="82" spans="1:44" ht="15.75" thickBot="1">
      <c r="A82" s="18" t="s">
        <v>90</v>
      </c>
      <c r="B82" s="142">
        <f>O82/'Численность населения'!B81*1000000</f>
        <v>767844.69003013999</v>
      </c>
      <c r="C82" s="143">
        <f>P82/'Численность населения'!C81*1000000</f>
        <v>883367.87257978565</v>
      </c>
      <c r="D82" s="143">
        <f>Q82/'Численность населения'!D81*1000000</f>
        <v>896822.18379058258</v>
      </c>
      <c r="E82" s="143">
        <f>R82/'Численность населения'!E81*1000000</f>
        <v>877613.08912923338</v>
      </c>
      <c r="F82" s="143">
        <f>S82/'Численность населения'!F81*1000000</f>
        <v>1142504.1544670414</v>
      </c>
      <c r="G82" s="143">
        <f>T82/'Численность населения'!G81*1000000</f>
        <v>1226151.4627897276</v>
      </c>
      <c r="H82" s="143">
        <f>U82/'Численность населения'!H81*1000000</f>
        <v>1443770.7541508302</v>
      </c>
      <c r="I82" s="143">
        <f>V82/'Численность населения'!I81*1000000</f>
        <v>1469674.2966622971</v>
      </c>
      <c r="J82" s="143">
        <f>W82/'Численность населения'!J81*1000000</f>
        <v>1685168.8752424049</v>
      </c>
      <c r="K82" s="143">
        <f>X82/'Численность населения'!K81*1000000</f>
        <v>1900850.4252126063</v>
      </c>
      <c r="L82" s="143">
        <f>Y82/'Численность населения'!L81*1000000</f>
        <v>2403410.2749058264</v>
      </c>
      <c r="M82" s="143">
        <f>Z82/'Численность населения'!M81*1000000</f>
        <v>2734862.6064599068</v>
      </c>
      <c r="N82" s="143">
        <f>AA82/'Численность населения'!N81*1000000</f>
        <v>3113253.8173918491</v>
      </c>
      <c r="O82" s="194">
        <v>38978.1</v>
      </c>
      <c r="P82" s="5">
        <v>44757.599999999999</v>
      </c>
      <c r="Q82" s="5">
        <v>45633.9</v>
      </c>
      <c r="R82" s="5">
        <v>44466.9</v>
      </c>
      <c r="S82" s="5">
        <v>57751.3</v>
      </c>
      <c r="T82" s="5">
        <v>61735.5</v>
      </c>
      <c r="U82" s="5">
        <v>72174.100000000006</v>
      </c>
      <c r="V82" s="5">
        <v>72873.8</v>
      </c>
      <c r="W82" s="5">
        <v>83422.600000000006</v>
      </c>
      <c r="X82" s="5">
        <v>94995</v>
      </c>
      <c r="Y82" s="5">
        <v>119949.4</v>
      </c>
      <c r="Z82" s="5">
        <v>136152.4</v>
      </c>
      <c r="AA82" s="205">
        <v>149040.79999999999</v>
      </c>
      <c r="AC82" s="241">
        <f>B82/'Индекс потребительских цен'!X81</f>
        <v>767844.69003013999</v>
      </c>
      <c r="AD82" s="241">
        <f>C82/'Индекс потребительских цен'!Y81</f>
        <v>837791.98841026716</v>
      </c>
      <c r="AE82" s="241">
        <f>D82/'Индекс потребительских цен'!Z81</f>
        <v>802483.39182385453</v>
      </c>
      <c r="AF82" s="241">
        <f>E82/'Индекс потребительских цен'!AA81</f>
        <v>746194.36154641339</v>
      </c>
      <c r="AG82" s="241">
        <f>F82/'Индекс потребительских цен'!AB81</f>
        <v>934146.69354986388</v>
      </c>
      <c r="AH82" s="241">
        <f>G82/'Индекс потребительских цен'!AC81</f>
        <v>902700.62764173246</v>
      </c>
      <c r="AI82" s="241">
        <f>H82/'Индекс потребительских цен'!AD81</f>
        <v>1003884.9222954815</v>
      </c>
      <c r="AJ82" s="241">
        <f>I82/'Индекс потребительских цен'!AE81</f>
        <v>993772.45326361456</v>
      </c>
      <c r="AK82" s="241">
        <f>J82/'Индекс потребительских цен'!AF81</f>
        <v>1086260.0221494942</v>
      </c>
      <c r="AL82" s="241">
        <f>K82/'Индекс потребительских цен'!AG81</f>
        <v>1180659.4434379013</v>
      </c>
      <c r="AM82" s="241">
        <f>L82/'Индекс потребительских цен'!AH81</f>
        <v>1464831.979730071</v>
      </c>
      <c r="AN82" s="241">
        <f>M82/'Индекс потребительских цен'!AI81</f>
        <v>1576064.4398763701</v>
      </c>
      <c r="AO82" s="241">
        <f>N82/'Индекс потребительских цен'!AJ81</f>
        <v>1697857.6625791325</v>
      </c>
      <c r="AP82" s="217">
        <f t="shared" si="3"/>
        <v>951663.30103271909</v>
      </c>
      <c r="AQ82" s="217">
        <f t="shared" si="4"/>
        <v>1076499.4366411029</v>
      </c>
      <c r="AR82" s="217">
        <f t="shared" si="5"/>
        <v>993772.45326361456</v>
      </c>
    </row>
    <row r="83" spans="1:44" ht="16.5" thickTop="1">
      <c r="AB83" s="216" t="s">
        <v>105</v>
      </c>
      <c r="AC83" s="216">
        <f t="shared" ref="AC83:AO83" si="6">AVERAGE(AC3:AC82)</f>
        <v>234515.00149248593</v>
      </c>
      <c r="AD83" s="216">
        <f t="shared" si="6"/>
        <v>265964.77023880125</v>
      </c>
      <c r="AE83" s="216">
        <f t="shared" si="6"/>
        <v>275088.43203411379</v>
      </c>
      <c r="AF83" s="216">
        <f t="shared" si="6"/>
        <v>275672.56832523801</v>
      </c>
      <c r="AG83" s="216">
        <f t="shared" si="6"/>
        <v>274891.84766552778</v>
      </c>
      <c r="AH83" s="216">
        <f t="shared" si="6"/>
        <v>272174.93955925188</v>
      </c>
      <c r="AI83" s="216">
        <f t="shared" si="6"/>
        <v>287362.12423751212</v>
      </c>
      <c r="AJ83" s="216">
        <f t="shared" si="6"/>
        <v>299453.0374176451</v>
      </c>
      <c r="AK83" s="216">
        <f t="shared" si="6"/>
        <v>330801.75980934885</v>
      </c>
      <c r="AL83" s="216">
        <f t="shared" si="6"/>
        <v>339273.67009846447</v>
      </c>
      <c r="AM83" s="216">
        <f t="shared" si="6"/>
        <v>324806.1618057348</v>
      </c>
      <c r="AN83" s="216">
        <f t="shared" si="6"/>
        <v>382666.14483312366</v>
      </c>
      <c r="AO83" s="216">
        <f t="shared" si="6"/>
        <v>376113.10392568354</v>
      </c>
    </row>
    <row r="84" spans="1:44" ht="15.75">
      <c r="AB84" s="216" t="s">
        <v>104</v>
      </c>
      <c r="AC84" s="216">
        <f t="shared" ref="AC84:AO84" si="7">MAX(AC3:AC82)-MIN(AC3:AC82)</f>
        <v>1233501.2983394512</v>
      </c>
      <c r="AD84" s="216">
        <f t="shared" si="7"/>
        <v>1433982.4658264653</v>
      </c>
      <c r="AE84" s="216">
        <f t="shared" si="7"/>
        <v>1490197.3369602533</v>
      </c>
      <c r="AF84" s="216">
        <f t="shared" si="7"/>
        <v>1389092.3834888337</v>
      </c>
      <c r="AG84" s="216">
        <f t="shared" si="7"/>
        <v>1324957.0611405072</v>
      </c>
      <c r="AH84" s="216">
        <f t="shared" si="7"/>
        <v>1283248.4925248534</v>
      </c>
      <c r="AI84" s="216">
        <f t="shared" si="7"/>
        <v>1138547.2386824714</v>
      </c>
      <c r="AJ84" s="216">
        <f t="shared" si="7"/>
        <v>1248920.3485879079</v>
      </c>
      <c r="AK84" s="216">
        <f t="shared" si="7"/>
        <v>1564947.3922701536</v>
      </c>
      <c r="AL84" s="216">
        <f t="shared" si="7"/>
        <v>1534161.3979907189</v>
      </c>
      <c r="AM84" s="216">
        <f t="shared" si="7"/>
        <v>1373905.1594791436</v>
      </c>
      <c r="AN84" s="216">
        <f t="shared" si="7"/>
        <v>1724399.9198488176</v>
      </c>
      <c r="AO84" s="216">
        <f t="shared" si="7"/>
        <v>1982206.1822860721</v>
      </c>
    </row>
    <row r="85" spans="1:44" ht="16.5" thickBot="1">
      <c r="AB85" s="216" t="s">
        <v>106</v>
      </c>
      <c r="AC85" s="216">
        <f>MEDIAN(AC3:AC82)</f>
        <v>181042.38643243077</v>
      </c>
      <c r="AD85" s="216">
        <f t="shared" ref="AD85:AO85" si="8">MEDIAN(AD3:AD82)</f>
        <v>206978.34165411044</v>
      </c>
      <c r="AE85" s="216">
        <f t="shared" si="8"/>
        <v>215864.80540137165</v>
      </c>
      <c r="AF85" s="216">
        <f t="shared" si="8"/>
        <v>219322.29398681031</v>
      </c>
      <c r="AG85" s="216">
        <f t="shared" si="8"/>
        <v>221566.60241021399</v>
      </c>
      <c r="AH85" s="216">
        <f t="shared" si="8"/>
        <v>215289.82602025862</v>
      </c>
      <c r="AI85" s="216">
        <f t="shared" si="8"/>
        <v>226695.80011160549</v>
      </c>
      <c r="AJ85" s="216">
        <f t="shared" si="8"/>
        <v>241696.53829696373</v>
      </c>
      <c r="AK85" s="216">
        <f t="shared" si="8"/>
        <v>255737.44185506646</v>
      </c>
      <c r="AL85" s="216">
        <f t="shared" si="8"/>
        <v>258154.3650438124</v>
      </c>
      <c r="AM85" s="216">
        <f t="shared" si="8"/>
        <v>252643.95082729071</v>
      </c>
      <c r="AN85" s="216">
        <f t="shared" si="8"/>
        <v>292375.43758005311</v>
      </c>
      <c r="AO85" s="216">
        <f t="shared" si="8"/>
        <v>271053.30960812408</v>
      </c>
    </row>
    <row r="86" spans="1:44">
      <c r="A86" s="13" t="s">
        <v>0</v>
      </c>
      <c r="B86" s="153">
        <f>O86/'Численность населения'!B86*1000000</f>
        <v>263828.55132509139</v>
      </c>
      <c r="C86" s="154">
        <f>P86/'Численность населения'!C86*1000000</f>
        <v>317515.30775112315</v>
      </c>
      <c r="D86" s="154">
        <f>Q86/'Численность населения'!D86*1000000</f>
        <v>348641.5411166742</v>
      </c>
      <c r="E86" s="154">
        <f>R86/'Численность населения'!E86*1000000</f>
        <v>377006.01493327908</v>
      </c>
      <c r="F86" s="154">
        <f>S86/'Численность населения'!F86*1000000</f>
        <v>405147.66201987257</v>
      </c>
      <c r="G86" s="154">
        <f>T86/'Численность населения'!G86*1000000</f>
        <v>449097.94714081357</v>
      </c>
      <c r="H86" s="154">
        <f>U86/'Численность населения'!H86*1000000</f>
        <v>505337.69728994748</v>
      </c>
      <c r="I86" s="154">
        <f>V86/'Численность населения'!I86*1000000</f>
        <v>543065.85398314195</v>
      </c>
      <c r="J86" s="154">
        <f>W86/'Численность населения'!J86*1000000</f>
        <v>614333.23066398117</v>
      </c>
      <c r="K86" s="154">
        <f>X86/'Численность населения'!K86*1000000</f>
        <v>647708.14403508801</v>
      </c>
      <c r="L86" s="154">
        <f>Y86/'Численность населения'!L86*1000000</f>
        <v>644615.20066362515</v>
      </c>
      <c r="M86" s="154">
        <f>Z86/'Численность населения'!M86*1000000</f>
        <v>830792.66704170022</v>
      </c>
      <c r="N86" s="154">
        <f>AA86/'Численность населения'!N86*1000000</f>
        <v>995066.70550965355</v>
      </c>
      <c r="O86" s="196">
        <v>37687768.200000003</v>
      </c>
      <c r="P86" s="5">
        <v>45392276.700000003</v>
      </c>
      <c r="Q86" s="5">
        <v>49926068.70000001</v>
      </c>
      <c r="R86" s="5">
        <v>54103000.300000004</v>
      </c>
      <c r="S86" s="5">
        <v>59188270.300000004</v>
      </c>
      <c r="T86" s="5">
        <v>65750633.600000009</v>
      </c>
      <c r="U86" s="5">
        <v>74120174.799999997</v>
      </c>
      <c r="V86" s="5">
        <v>79745093.899999991</v>
      </c>
      <c r="W86" s="5">
        <v>90202901.499999985</v>
      </c>
      <c r="X86" s="5">
        <v>95060662.299999997</v>
      </c>
      <c r="Y86" s="5">
        <v>94410215.299999997</v>
      </c>
      <c r="Z86" s="5">
        <v>121182987.5</v>
      </c>
      <c r="AA86" s="205">
        <v>145989960.90000001</v>
      </c>
    </row>
    <row r="87" spans="1:44" ht="24">
      <c r="A87" s="14" t="s">
        <v>1</v>
      </c>
      <c r="B87" s="142">
        <f>O87/'Численность населения'!B87*1000000</f>
        <v>350204.20920531283</v>
      </c>
      <c r="C87" s="143">
        <f>P87/'Численность населения'!C87*1000000</f>
        <v>417288.12249772274</v>
      </c>
      <c r="D87" s="143">
        <f>Q87/'Численность населения'!D87*1000000</f>
        <v>451517.22973270493</v>
      </c>
      <c r="E87" s="143">
        <f>R87/'Численность населения'!E87*1000000</f>
        <v>494482.71887813258</v>
      </c>
      <c r="F87" s="143">
        <f>S87/'Численность населения'!F87*1000000</f>
        <v>536607.92729950219</v>
      </c>
      <c r="G87" s="143">
        <f>T87/'Численность населения'!G87*1000000</f>
        <v>580706.58889426768</v>
      </c>
      <c r="H87" s="143">
        <f>U87/'Численность населения'!H87*1000000</f>
        <v>663881.82685321511</v>
      </c>
      <c r="I87" s="143">
        <f>V87/'Численность населения'!I87*1000000</f>
        <v>711031.60739326337</v>
      </c>
      <c r="J87" s="143">
        <f>W87/'Численность населения'!J87*1000000</f>
        <v>792780.93262590456</v>
      </c>
      <c r="K87" s="143">
        <f>X87/'Численность населения'!K87*1000000</f>
        <v>840986.66219422943</v>
      </c>
      <c r="L87" s="143">
        <f>Y87/'Численность населения'!L87*1000000</f>
        <v>868476.27556100092</v>
      </c>
      <c r="M87" s="143">
        <f>Z87/'Численность населения'!M87*1000000</f>
        <v>1064007.2791446559</v>
      </c>
      <c r="N87" s="143">
        <f>AA87/'Численность населения'!N87*1000000</f>
        <v>1138741.7025800201</v>
      </c>
      <c r="O87" s="200">
        <v>13444440.100000001</v>
      </c>
      <c r="P87" s="14">
        <v>16062123.800000001</v>
      </c>
      <c r="Q87" s="14">
        <v>17432294.600000001</v>
      </c>
      <c r="R87" s="14">
        <v>19160905.699999999</v>
      </c>
      <c r="S87" s="14">
        <v>20866362</v>
      </c>
      <c r="T87" s="14">
        <v>22663758.100000001</v>
      </c>
      <c r="U87" s="14">
        <v>25995587.5</v>
      </c>
      <c r="V87" s="14">
        <v>27915455</v>
      </c>
      <c r="W87" s="14">
        <v>31191756.5</v>
      </c>
      <c r="X87" s="14">
        <v>33139758.100000001</v>
      </c>
      <c r="Y87" s="14">
        <v>34167817.699999996</v>
      </c>
      <c r="Z87" s="14">
        <v>41685336.700000003</v>
      </c>
      <c r="AA87" s="202">
        <v>45856153.600000001</v>
      </c>
      <c r="AB87" s="221"/>
    </row>
    <row r="88" spans="1:44" ht="24">
      <c r="A88" s="14" t="s">
        <v>20</v>
      </c>
      <c r="B88" s="142">
        <f>O88/'Численность населения'!B88*1000000</f>
        <v>289611.3568412094</v>
      </c>
      <c r="C88" s="143">
        <f>P88/'Численность населения'!C88*1000000</f>
        <v>350764.1931719904</v>
      </c>
      <c r="D88" s="143">
        <f>Q88/'Численность населения'!D88*1000000</f>
        <v>383339.39905921108</v>
      </c>
      <c r="E88" s="143">
        <f>R88/'Численность населения'!E88*1000000</f>
        <v>403612.94392586197</v>
      </c>
      <c r="F88" s="143">
        <f>S88/'Численность населения'!F88*1000000</f>
        <v>430130.60888618499</v>
      </c>
      <c r="G88" s="143">
        <f>T88/'Численность населения'!G88*1000000</f>
        <v>520253.44032349787</v>
      </c>
      <c r="H88" s="143">
        <f>U88/'Численность населения'!H88*1000000</f>
        <v>605320.95192289818</v>
      </c>
      <c r="I88" s="143">
        <f>V88/'Численность населения'!I88*1000000</f>
        <v>632995.73104491457</v>
      </c>
      <c r="J88" s="143">
        <f>W88/'Численность населения'!J88*1000000</f>
        <v>706615.6106018055</v>
      </c>
      <c r="K88" s="143">
        <f>X88/'Численность населения'!K88*1000000</f>
        <v>756785.90825190267</v>
      </c>
      <c r="L88" s="143">
        <f>Y88/'Численность населения'!L88*1000000</f>
        <v>769427.87324659491</v>
      </c>
      <c r="M88" s="143">
        <f>Z88/'Численность населения'!M88*1000000</f>
        <v>1193253.4995834501</v>
      </c>
      <c r="N88" s="143">
        <f>AA88/'Численность населения'!N88*1000000</f>
        <v>1255789.1653660189</v>
      </c>
      <c r="O88" s="200">
        <v>3943053.6999999997</v>
      </c>
      <c r="P88" s="14">
        <v>4785458.7</v>
      </c>
      <c r="Q88" s="14">
        <v>5247508.5000000009</v>
      </c>
      <c r="R88" s="14">
        <v>5553389.2000000002</v>
      </c>
      <c r="S88" s="14">
        <v>5945311.2999999998</v>
      </c>
      <c r="T88" s="14">
        <v>7204794.8000000007</v>
      </c>
      <c r="U88" s="14">
        <v>8399737.4000000004</v>
      </c>
      <c r="V88" s="14">
        <v>8814880.8000000007</v>
      </c>
      <c r="W88" s="14">
        <v>9865793.3000000007</v>
      </c>
      <c r="X88" s="14">
        <v>10577620.1</v>
      </c>
      <c r="Y88" s="14">
        <v>10742733.5</v>
      </c>
      <c r="Z88" s="14">
        <v>16611895.299999995</v>
      </c>
      <c r="AA88" s="202">
        <v>17441142.100000001</v>
      </c>
      <c r="AB88" s="221"/>
    </row>
    <row r="89" spans="1:44">
      <c r="A89" s="14" t="s">
        <v>31</v>
      </c>
      <c r="B89" s="142">
        <f>O89/'Численность населения'!B89*1000000</f>
        <v>168773.1685866396</v>
      </c>
      <c r="C89" s="143">
        <f>P89/'Численность населения'!C89*1000000</f>
        <v>200306.54677948134</v>
      </c>
      <c r="D89" s="143">
        <f>Q89/'Численность населения'!D89*1000000</f>
        <v>229214.51593683637</v>
      </c>
      <c r="E89" s="143">
        <f>R89/'Численность населения'!E89*1000000</f>
        <v>256444.62768135557</v>
      </c>
      <c r="F89" s="143">
        <f>S89/'Численность населения'!F89*1000000</f>
        <v>296500.01991583005</v>
      </c>
      <c r="G89" s="143">
        <f>T89/'Численность населения'!G89*1000000</f>
        <v>330593.8433297177</v>
      </c>
      <c r="H89" s="143">
        <f>U89/'Численность населения'!H89*1000000</f>
        <v>332286.1779427905</v>
      </c>
      <c r="I89" s="143">
        <f>V89/'Численность населения'!I89*1000000</f>
        <v>354937.58349099843</v>
      </c>
      <c r="J89" s="143">
        <f>W89/'Численность населения'!J89*1000000</f>
        <v>384256.795013631</v>
      </c>
      <c r="K89" s="143">
        <f>X89/'Численность населения'!K89*1000000</f>
        <v>401677.05154159549</v>
      </c>
      <c r="L89" s="143">
        <f>Y89/'Численность населения'!L89*1000000</f>
        <v>411785.68224443839</v>
      </c>
      <c r="M89" s="143">
        <f>Z89/'Численность населения'!M89*1000000</f>
        <v>483149.94999906735</v>
      </c>
      <c r="N89" s="143">
        <f>AA89/'Численность населения'!N89*1000000</f>
        <v>530807.41946344776</v>
      </c>
      <c r="O89" s="200">
        <v>2337936.9</v>
      </c>
      <c r="P89" s="14">
        <v>2777791.9000000004</v>
      </c>
      <c r="Q89" s="14">
        <v>3185419.8</v>
      </c>
      <c r="R89" s="14">
        <v>3574075.6999999997</v>
      </c>
      <c r="S89" s="14">
        <v>4146212.1</v>
      </c>
      <c r="T89" s="14">
        <v>4636315.5</v>
      </c>
      <c r="U89" s="14">
        <v>5448896.2000000002</v>
      </c>
      <c r="V89" s="14">
        <v>5833454.2000000002</v>
      </c>
      <c r="W89" s="14">
        <v>6320333</v>
      </c>
      <c r="X89" s="14">
        <v>6611731.6000000006</v>
      </c>
      <c r="Y89" s="14">
        <v>6783875.1000000006</v>
      </c>
      <c r="Z89" s="14">
        <v>7952016.7000000002</v>
      </c>
      <c r="AA89" s="202">
        <v>8853935.7000000011</v>
      </c>
      <c r="AB89" s="221"/>
    </row>
    <row r="90" spans="1:44" ht="24">
      <c r="A90" s="14" t="s">
        <v>38</v>
      </c>
      <c r="B90" s="142">
        <f>O90/'Численность населения'!B90*1000000</f>
        <v>94915.258025368152</v>
      </c>
      <c r="C90" s="143">
        <f>P90/'Численность населения'!C90*1000000</f>
        <v>112647.6247824445</v>
      </c>
      <c r="D90" s="143">
        <f>Q90/'Численность населения'!D90*1000000</f>
        <v>127042.13681168936</v>
      </c>
      <c r="E90" s="143">
        <f>R90/'Численность населения'!E90*1000000</f>
        <v>146117.19169316316</v>
      </c>
      <c r="F90" s="143">
        <f>S90/'Численность населения'!F90*1000000</f>
        <v>163950.42269442827</v>
      </c>
      <c r="G90" s="143">
        <f>T90/'Численность населения'!G90*1000000</f>
        <v>176399.5271931054</v>
      </c>
      <c r="H90" s="143">
        <f>U90/'Численность населения'!H90*1000000</f>
        <v>202142.55096448239</v>
      </c>
      <c r="I90" s="143">
        <f>V90/'Численность населения'!I90*1000000</f>
        <v>208423.10802709285</v>
      </c>
      <c r="J90" s="143">
        <f>W90/'Численность населения'!J90*1000000</f>
        <v>219381.56328103464</v>
      </c>
      <c r="K90" s="143">
        <f>X90/'Численность населения'!K90*1000000</f>
        <v>231826.79669266325</v>
      </c>
      <c r="L90" s="143">
        <f>Y90/'Численность населения'!L90*1000000</f>
        <v>237704.82345317682</v>
      </c>
      <c r="M90" s="143">
        <f>Z90/'Численность населения'!M90*1000000</f>
        <v>270038.61227422324</v>
      </c>
      <c r="N90" s="143">
        <f>AA90/'Численность населения'!N90*1000000</f>
        <v>272316.65108917479</v>
      </c>
      <c r="O90" s="200">
        <v>891834.3</v>
      </c>
      <c r="P90" s="14">
        <v>1066319.6000000001</v>
      </c>
      <c r="Q90" s="14">
        <v>1209038.8</v>
      </c>
      <c r="R90" s="14">
        <v>1397672.6</v>
      </c>
      <c r="S90" s="14">
        <v>1577951.5</v>
      </c>
      <c r="T90" s="14">
        <v>1709050.7</v>
      </c>
      <c r="U90" s="14">
        <v>1970260.4</v>
      </c>
      <c r="V90" s="14">
        <v>2042468.2999999998</v>
      </c>
      <c r="W90" s="14">
        <v>2159836.5</v>
      </c>
      <c r="X90" s="14">
        <v>2294816.5999999996</v>
      </c>
      <c r="Y90" s="14">
        <v>2364953.1</v>
      </c>
      <c r="Z90" s="14">
        <v>2695611.3</v>
      </c>
      <c r="AA90" s="202">
        <v>2774883.8</v>
      </c>
      <c r="AB90" s="221"/>
    </row>
    <row r="91" spans="1:44" ht="24">
      <c r="A91" s="14" t="s">
        <v>46</v>
      </c>
      <c r="B91" s="142">
        <f>O91/'Численность населения'!B91*1000000</f>
        <v>190719.52130098964</v>
      </c>
      <c r="C91" s="143">
        <f>P91/'Численность населения'!C91*1000000</f>
        <v>236240.24835809215</v>
      </c>
      <c r="D91" s="143">
        <f>Q91/'Численность населения'!D91*1000000</f>
        <v>263976.24236637016</v>
      </c>
      <c r="E91" s="143">
        <f>R91/'Численность населения'!E91*1000000</f>
        <v>284810.37225511152</v>
      </c>
      <c r="F91" s="143">
        <f>S91/'Численность населения'!F91*1000000</f>
        <v>308995.3851266501</v>
      </c>
      <c r="G91" s="143">
        <f>T91/'Численность населения'!G91*1000000</f>
        <v>339074.95204422547</v>
      </c>
      <c r="H91" s="143">
        <f>U91/'Численность населения'!H91*1000000</f>
        <v>373572.33453432919</v>
      </c>
      <c r="I91" s="143">
        <f>V91/'Численность населения'!I91*1000000</f>
        <v>399551.76533945074</v>
      </c>
      <c r="J91" s="143">
        <f>W91/'Численность населения'!J91*1000000</f>
        <v>452352.1482252737</v>
      </c>
      <c r="K91" s="143">
        <f>X91/'Численность населения'!K91*1000000</f>
        <v>480660.09352730209</v>
      </c>
      <c r="L91" s="143">
        <f>Y91/'Численность населения'!L91*1000000</f>
        <v>467982.54444810189</v>
      </c>
      <c r="M91" s="143">
        <f>Z91/'Численность населения'!M91*1000000</f>
        <v>582867.57102967228</v>
      </c>
      <c r="N91" s="143">
        <f>AA91/'Численность населения'!N91*1000000</f>
        <v>641328.98532442737</v>
      </c>
      <c r="O91" s="200">
        <v>5709469.8000000017</v>
      </c>
      <c r="P91" s="14">
        <v>7050735.5000000009</v>
      </c>
      <c r="Q91" s="14">
        <v>7864342.2000000002</v>
      </c>
      <c r="R91" s="14">
        <v>8474685</v>
      </c>
      <c r="S91" s="14">
        <v>9185550</v>
      </c>
      <c r="T91" s="14">
        <v>10068677.1</v>
      </c>
      <c r="U91" s="14">
        <v>11078328.299999997</v>
      </c>
      <c r="V91" s="14">
        <v>11822590.899999999</v>
      </c>
      <c r="W91" s="14">
        <v>13330796.999999998</v>
      </c>
      <c r="X91" s="14">
        <v>14103743.799999999</v>
      </c>
      <c r="Y91" s="14">
        <v>13655382</v>
      </c>
      <c r="Z91" s="14">
        <v>16878414.5</v>
      </c>
      <c r="AA91" s="202">
        <v>18455133</v>
      </c>
      <c r="AB91" s="221"/>
    </row>
    <row r="92" spans="1:44" ht="24">
      <c r="A92" s="14" t="s">
        <v>61</v>
      </c>
      <c r="B92" s="142">
        <f>O92/'Численность населения'!B92*1000000</f>
        <v>423495.42764081823</v>
      </c>
      <c r="C92" s="143">
        <f>P92/'Численность населения'!C92*1000000</f>
        <v>521192.17629969929</v>
      </c>
      <c r="D92" s="143">
        <f>Q92/'Численность населения'!D92*1000000</f>
        <v>583243.87241237867</v>
      </c>
      <c r="E92" s="143">
        <f>R92/'Численность населения'!E92*1000000</f>
        <v>619540.9272059229</v>
      </c>
      <c r="F92" s="143">
        <f>S92/'Численность населения'!F92*1000000</f>
        <v>662531.00459329411</v>
      </c>
      <c r="G92" s="143">
        <f>T92/'Численность населения'!G92*1000000</f>
        <v>737315.97957627312</v>
      </c>
      <c r="H92" s="143">
        <f>U92/'Численность населения'!H92*1000000</f>
        <v>792608.09220250952</v>
      </c>
      <c r="I92" s="143">
        <f>V92/'Численность населения'!I92*1000000</f>
        <v>889254.37389118422</v>
      </c>
      <c r="J92" s="143">
        <f>W92/'Численность населения'!J92*1000000</f>
        <v>1055243.4774668473</v>
      </c>
      <c r="K92" s="143">
        <f>X92/'Численность населения'!K92*1000000</f>
        <v>1074184.5310691968</v>
      </c>
      <c r="L92" s="143">
        <f>Y92/'Численность населения'!L92*1000000</f>
        <v>942572.64769918076</v>
      </c>
      <c r="M92" s="143">
        <f>Z92/'Численность населения'!M92*1000000</f>
        <v>1356291.2729862905</v>
      </c>
      <c r="N92" s="143">
        <f>AA92/'Численность населения'!N92*1000000</f>
        <v>2617854.0068473504</v>
      </c>
      <c r="O92" s="200">
        <v>5118918.4000000004</v>
      </c>
      <c r="P92" s="14">
        <v>6314341.2000000011</v>
      </c>
      <c r="Q92" s="14">
        <v>7098364.3000000026</v>
      </c>
      <c r="R92" s="14">
        <v>7568240.0999999987</v>
      </c>
      <c r="S92" s="14">
        <v>8119343.2999999989</v>
      </c>
      <c r="T92" s="14">
        <v>9063071.7999999989</v>
      </c>
      <c r="U92" s="14">
        <v>9770442.7000000011</v>
      </c>
      <c r="V92" s="14">
        <v>10983194.999999998</v>
      </c>
      <c r="W92" s="14">
        <v>13035608.399999999</v>
      </c>
      <c r="X92" s="14">
        <v>13272019.300000004</v>
      </c>
      <c r="Y92" s="14">
        <v>11636178.099999998</v>
      </c>
      <c r="Z92" s="14">
        <v>16698970.099999996</v>
      </c>
      <c r="AA92" s="202">
        <v>32126807</v>
      </c>
      <c r="AB92" s="221"/>
    </row>
    <row r="93" spans="1:44" ht="24">
      <c r="A93" s="14" t="s">
        <v>68</v>
      </c>
      <c r="B93" s="142">
        <f>O93/'Численность населения'!B93*1000000</f>
        <v>198819.01454615954</v>
      </c>
      <c r="C93" s="143">
        <f>P93/'Численность населения'!C93*1000000</f>
        <v>230855.17260360898</v>
      </c>
      <c r="D93" s="143">
        <f>Q93/'Численность населения'!D93*1000000</f>
        <v>248998.93448571346</v>
      </c>
      <c r="E93" s="143">
        <f>R93/'Численность населения'!E93*1000000</f>
        <v>266235.04119941074</v>
      </c>
      <c r="F93" s="143">
        <f>S93/'Численность населения'!F93*1000000</f>
        <v>295956.60220197908</v>
      </c>
      <c r="G93" s="143">
        <f>T93/'Численность населения'!G93*1000000</f>
        <v>329799.69198832667</v>
      </c>
      <c r="H93" s="143">
        <f>U93/'Численность населения'!H93*1000000</f>
        <v>360947.65914176032</v>
      </c>
      <c r="I93" s="143">
        <f>V93/'Численность населения'!I93*1000000</f>
        <v>396427.94378260343</v>
      </c>
      <c r="J93" s="143">
        <f>W93/'Численность населения'!J93*1000000</f>
        <v>505859.07418113685</v>
      </c>
      <c r="K93" s="143">
        <f>X93/'Численность населения'!K93*1000000</f>
        <v>530176.96224179107</v>
      </c>
      <c r="L93" s="143">
        <f>Y93/'Численность населения'!L93*1000000</f>
        <v>528789.8411579004</v>
      </c>
      <c r="M93" s="143">
        <f>Z93/'Численность населения'!M93*1000000</f>
        <v>666040.61825494177</v>
      </c>
      <c r="N93" s="143">
        <f>AA93/'Численность населения'!N93*1000000</f>
        <v>735795.99071042368</v>
      </c>
      <c r="O93" s="200">
        <v>3831126.3</v>
      </c>
      <c r="P93" s="14">
        <v>4445440.6999999993</v>
      </c>
      <c r="Q93" s="14">
        <v>4798101.9000000004</v>
      </c>
      <c r="R93" s="14">
        <v>5134467.8999999994</v>
      </c>
      <c r="S93" s="14">
        <v>5712688.6999999993</v>
      </c>
      <c r="T93" s="14">
        <v>6371103.1000000006</v>
      </c>
      <c r="U93" s="14">
        <v>6975354.3000000007</v>
      </c>
      <c r="V93" s="14">
        <v>7653768.9000000004</v>
      </c>
      <c r="W93" s="14">
        <v>8701658.8000000007</v>
      </c>
      <c r="X93" s="14">
        <v>9090340.4999999981</v>
      </c>
      <c r="Y93" s="14">
        <v>9021766.5</v>
      </c>
      <c r="Z93" s="14">
        <v>11287167.9</v>
      </c>
      <c r="AA93" s="202">
        <v>12289383.100000001</v>
      </c>
      <c r="AB93" s="221"/>
    </row>
    <row r="94" spans="1:44" ht="24">
      <c r="A94" s="14" t="s">
        <v>79</v>
      </c>
      <c r="B94" s="142">
        <f>O94/'Численность населения'!B94*1000000</f>
        <v>382553.67756238382</v>
      </c>
      <c r="C94" s="143">
        <f>P94/'Численность населения'!C94*1000000</f>
        <v>460540.06584139966</v>
      </c>
      <c r="D94" s="143">
        <f>Q94/'Численность населения'!D94*1000000</f>
        <v>493875.06760627072</v>
      </c>
      <c r="E94" s="143">
        <f>R94/'Численность населения'!E94*1000000</f>
        <v>519238.46638632566</v>
      </c>
      <c r="F94" s="143">
        <f>S94/'Численность населения'!F94*1000000</f>
        <v>584491.10451787477</v>
      </c>
      <c r="G94" s="143">
        <f>T94/'Численность населения'!G94*1000000</f>
        <v>650308.84274451272</v>
      </c>
      <c r="H94" s="143">
        <f>U94/'Численность населения'!H94*1000000</f>
        <v>724138.86709332815</v>
      </c>
      <c r="I94" s="143">
        <f>V94/'Численность населения'!I94*1000000</f>
        <v>757903.21384156938</v>
      </c>
      <c r="J94" s="143">
        <f>W94/'Численность населения'!J94*1000000</f>
        <v>682108.53742536204</v>
      </c>
      <c r="K94" s="143">
        <f>X94/'Численность населения'!K94*1000000</f>
        <v>730003.15567606583</v>
      </c>
      <c r="L94" s="143">
        <f>Y94/'Численность населения'!L94*1000000</f>
        <v>741105.31375680841</v>
      </c>
      <c r="M94" s="143">
        <f>Z94/'Численность населения'!M94*1000000</f>
        <v>909459.07993796968</v>
      </c>
      <c r="N94" s="143">
        <f>AA94/'Численность населения'!N94*1000000</f>
        <v>1032425.3895922229</v>
      </c>
      <c r="O94" s="200">
        <v>2410988.7000000002</v>
      </c>
      <c r="P94" s="14">
        <v>2890065.3000000003</v>
      </c>
      <c r="Q94" s="14">
        <v>3090998.6</v>
      </c>
      <c r="R94" s="14">
        <v>3239564.1</v>
      </c>
      <c r="S94" s="14">
        <v>3634851.4</v>
      </c>
      <c r="T94" s="14">
        <v>4033862.4999999991</v>
      </c>
      <c r="U94" s="14">
        <v>4481568</v>
      </c>
      <c r="V94" s="14">
        <v>4679280.8</v>
      </c>
      <c r="W94" s="14">
        <v>5597118</v>
      </c>
      <c r="X94" s="14">
        <v>5970632.2999999989</v>
      </c>
      <c r="Y94" s="14">
        <v>6037509.3000000007</v>
      </c>
      <c r="Z94" s="14">
        <v>7373575</v>
      </c>
      <c r="AA94" s="202">
        <v>8192522.5999999987</v>
      </c>
      <c r="AB94" s="221"/>
    </row>
  </sheetData>
  <mergeCells count="3">
    <mergeCell ref="B1:N1"/>
    <mergeCell ref="O1:AA1"/>
    <mergeCell ref="AC1:AO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32CAE-5B0B-476B-B0BC-B178EAA2BA17}">
  <dimension ref="A1:Q84"/>
  <sheetViews>
    <sheetView zoomScale="70" zoomScaleNormal="70" workbookViewId="0">
      <selection activeCell="A81" sqref="A1:A81"/>
    </sheetView>
  </sheetViews>
  <sheetFormatPr defaultRowHeight="15"/>
  <cols>
    <col min="1" max="1" width="23.85546875" customWidth="1"/>
    <col min="2" max="13" width="9.140625" style="22"/>
  </cols>
  <sheetData>
    <row r="1" spans="1:17" ht="15.75">
      <c r="A1" s="19" t="s">
        <v>91</v>
      </c>
      <c r="B1" s="23">
        <v>2010</v>
      </c>
      <c r="C1" s="23">
        <v>2011</v>
      </c>
      <c r="D1" s="23">
        <v>2012</v>
      </c>
      <c r="E1" s="23">
        <v>2013</v>
      </c>
      <c r="F1" s="23">
        <v>2014</v>
      </c>
      <c r="G1" s="23">
        <v>2015</v>
      </c>
      <c r="H1" s="23">
        <v>2016</v>
      </c>
      <c r="I1" s="23">
        <v>2017</v>
      </c>
      <c r="J1" s="23">
        <v>2018</v>
      </c>
      <c r="K1" s="23">
        <v>2019</v>
      </c>
      <c r="L1" s="23">
        <v>2020</v>
      </c>
      <c r="M1" s="23">
        <v>2021</v>
      </c>
      <c r="N1" s="23">
        <v>2022</v>
      </c>
      <c r="O1" s="216" t="s">
        <v>104</v>
      </c>
      <c r="P1" s="216" t="s">
        <v>105</v>
      </c>
      <c r="Q1" s="216" t="s">
        <v>106</v>
      </c>
    </row>
    <row r="2" spans="1:17">
      <c r="A2" s="15" t="s">
        <v>2</v>
      </c>
      <c r="B2" s="22">
        <v>110</v>
      </c>
      <c r="C2" s="22">
        <v>107.7</v>
      </c>
      <c r="D2" s="22">
        <v>103.5</v>
      </c>
      <c r="E2" s="22">
        <v>103.6</v>
      </c>
      <c r="F2" s="22">
        <v>102.4</v>
      </c>
      <c r="G2" s="22">
        <v>106</v>
      </c>
      <c r="H2" s="22">
        <v>102.3</v>
      </c>
      <c r="I2" s="22">
        <v>103.1</v>
      </c>
      <c r="J2" s="22">
        <v>102.8</v>
      </c>
      <c r="K2" s="22">
        <v>102.2</v>
      </c>
      <c r="L2" s="22">
        <v>101.1</v>
      </c>
      <c r="M2" s="22">
        <v>101.8</v>
      </c>
      <c r="N2">
        <v>99.3</v>
      </c>
      <c r="O2" s="217">
        <f t="shared" ref="O2:O62" si="0">MAX(B2:N2)-MIN(B2:N2)</f>
        <v>10.700000000000003</v>
      </c>
      <c r="P2" s="217">
        <f t="shared" ref="P2:P63" si="1">AVERAGE(B2:N2)</f>
        <v>103.5230769230769</v>
      </c>
      <c r="Q2" s="217">
        <f t="shared" ref="Q2:Q63" si="2">MEDIAN(B2:N2)</f>
        <v>102.8</v>
      </c>
    </row>
    <row r="3" spans="1:17">
      <c r="A3" s="16" t="s">
        <v>3</v>
      </c>
      <c r="B3" s="22">
        <v>105.3</v>
      </c>
      <c r="C3" s="22">
        <v>107.6</v>
      </c>
      <c r="D3" s="22">
        <v>108</v>
      </c>
      <c r="E3" s="22">
        <v>103.4</v>
      </c>
      <c r="F3" s="22">
        <v>105.6</v>
      </c>
      <c r="G3" s="22">
        <v>104.1</v>
      </c>
      <c r="H3" s="22">
        <v>101.4</v>
      </c>
      <c r="I3" s="22">
        <v>105.6</v>
      </c>
      <c r="J3" s="22">
        <v>104.9</v>
      </c>
      <c r="K3" s="22">
        <v>105</v>
      </c>
      <c r="L3" s="22">
        <v>104.2</v>
      </c>
      <c r="M3" s="22">
        <v>101.1</v>
      </c>
      <c r="N3">
        <v>100.3</v>
      </c>
      <c r="O3" s="217">
        <f t="shared" si="0"/>
        <v>7.7000000000000028</v>
      </c>
      <c r="P3" s="217">
        <f t="shared" si="1"/>
        <v>104.34615384615384</v>
      </c>
      <c r="Q3" s="217">
        <f t="shared" si="2"/>
        <v>104.9</v>
      </c>
    </row>
    <row r="4" spans="1:17">
      <c r="A4" s="16" t="s">
        <v>4</v>
      </c>
      <c r="B4" s="22">
        <v>106.4</v>
      </c>
      <c r="C4" s="22">
        <v>102.2</v>
      </c>
      <c r="D4" s="22">
        <v>102.7</v>
      </c>
      <c r="E4" s="22">
        <v>101.7</v>
      </c>
      <c r="F4" s="22">
        <v>100.6</v>
      </c>
      <c r="G4" s="22">
        <v>99.4</v>
      </c>
      <c r="H4" s="22">
        <v>102.6</v>
      </c>
      <c r="I4" s="22">
        <v>101.4</v>
      </c>
      <c r="J4" s="22">
        <v>100.8</v>
      </c>
      <c r="K4" s="22">
        <v>104</v>
      </c>
      <c r="L4" s="22">
        <v>104.8</v>
      </c>
      <c r="M4" s="22">
        <v>115</v>
      </c>
      <c r="N4">
        <v>100.8</v>
      </c>
      <c r="O4" s="217">
        <f t="shared" si="0"/>
        <v>15.599999999999994</v>
      </c>
      <c r="P4" s="217">
        <f t="shared" si="1"/>
        <v>103.26153846153845</v>
      </c>
      <c r="Q4" s="217">
        <f t="shared" si="2"/>
        <v>102.2</v>
      </c>
    </row>
    <row r="5" spans="1:17">
      <c r="A5" s="15" t="s">
        <v>5</v>
      </c>
      <c r="B5" s="22">
        <v>101.7</v>
      </c>
      <c r="C5" s="22">
        <v>111.4</v>
      </c>
      <c r="D5" s="22">
        <v>109.1</v>
      </c>
      <c r="E5" s="22">
        <v>102.4</v>
      </c>
      <c r="F5" s="22">
        <v>106.3</v>
      </c>
      <c r="G5" s="22">
        <v>101</v>
      </c>
      <c r="H5" s="22">
        <v>101.4</v>
      </c>
      <c r="I5" s="22">
        <v>102.4</v>
      </c>
      <c r="J5" s="22">
        <v>102.7</v>
      </c>
      <c r="K5" s="22">
        <v>102</v>
      </c>
      <c r="L5" s="22">
        <v>98.2</v>
      </c>
      <c r="M5" s="22">
        <v>101.4</v>
      </c>
      <c r="N5">
        <v>98.9</v>
      </c>
      <c r="O5" s="217">
        <f t="shared" si="0"/>
        <v>13.200000000000003</v>
      </c>
      <c r="P5" s="217">
        <f t="shared" si="1"/>
        <v>102.99230769230772</v>
      </c>
      <c r="Q5" s="217">
        <f t="shared" si="2"/>
        <v>102</v>
      </c>
    </row>
    <row r="6" spans="1:17">
      <c r="A6" s="16" t="s">
        <v>6</v>
      </c>
      <c r="B6" s="22">
        <v>100.6</v>
      </c>
      <c r="C6" s="22">
        <v>98.8</v>
      </c>
      <c r="D6" s="22">
        <v>97.2</v>
      </c>
      <c r="E6" s="22">
        <v>109.4</v>
      </c>
      <c r="F6" s="22">
        <v>91.1</v>
      </c>
      <c r="G6" s="22">
        <v>103.9</v>
      </c>
      <c r="H6" s="22">
        <v>98.4</v>
      </c>
      <c r="I6" s="22">
        <v>97.4</v>
      </c>
      <c r="J6" s="22">
        <v>102.3</v>
      </c>
      <c r="K6" s="22">
        <v>102.5</v>
      </c>
      <c r="L6" s="22">
        <v>105.7</v>
      </c>
      <c r="M6" s="22">
        <v>98.3</v>
      </c>
      <c r="N6">
        <v>98.8</v>
      </c>
      <c r="O6" s="217">
        <f t="shared" si="0"/>
        <v>18.300000000000011</v>
      </c>
      <c r="P6" s="217">
        <f t="shared" si="1"/>
        <v>100.33846153846153</v>
      </c>
      <c r="Q6" s="217">
        <f t="shared" si="2"/>
        <v>98.8</v>
      </c>
    </row>
    <row r="7" spans="1:17">
      <c r="A7" s="16" t="s">
        <v>7</v>
      </c>
      <c r="B7" s="22">
        <v>111.4</v>
      </c>
      <c r="C7" s="22">
        <v>113.2</v>
      </c>
      <c r="D7" s="22">
        <v>110.3</v>
      </c>
      <c r="E7" s="22">
        <v>97.7</v>
      </c>
      <c r="F7" s="22">
        <v>103.5</v>
      </c>
      <c r="G7" s="22">
        <v>97.8</v>
      </c>
      <c r="H7" s="22">
        <v>101.7</v>
      </c>
      <c r="I7" s="22">
        <v>107.5</v>
      </c>
      <c r="J7" s="22">
        <v>102.9</v>
      </c>
      <c r="K7" s="22">
        <v>104</v>
      </c>
      <c r="L7" s="22">
        <v>100.3</v>
      </c>
      <c r="M7" s="22">
        <v>104.9</v>
      </c>
      <c r="N7">
        <v>100.2</v>
      </c>
      <c r="O7" s="217">
        <f t="shared" si="0"/>
        <v>15.5</v>
      </c>
      <c r="P7" s="217">
        <f t="shared" si="1"/>
        <v>104.26153846153846</v>
      </c>
      <c r="Q7" s="217">
        <f t="shared" si="2"/>
        <v>103.5</v>
      </c>
    </row>
    <row r="8" spans="1:17">
      <c r="A8" s="16" t="s">
        <v>8</v>
      </c>
      <c r="B8" s="22">
        <v>105</v>
      </c>
      <c r="C8" s="22">
        <v>105.7</v>
      </c>
      <c r="D8" s="22">
        <v>104.8</v>
      </c>
      <c r="E8" s="22">
        <v>104.5</v>
      </c>
      <c r="F8" s="22">
        <v>104.9</v>
      </c>
      <c r="G8" s="22">
        <v>100.9</v>
      </c>
      <c r="H8" s="22">
        <v>98.3</v>
      </c>
      <c r="I8" s="22">
        <v>103.8</v>
      </c>
      <c r="J8" s="22">
        <v>101.3</v>
      </c>
      <c r="K8" s="22">
        <v>102.8</v>
      </c>
      <c r="L8" s="22">
        <v>99.5</v>
      </c>
      <c r="M8" s="22">
        <v>104.2</v>
      </c>
      <c r="N8">
        <v>99.4</v>
      </c>
      <c r="O8" s="217">
        <f t="shared" si="0"/>
        <v>7.4000000000000057</v>
      </c>
      <c r="P8" s="217">
        <f t="shared" si="1"/>
        <v>102.69999999999999</v>
      </c>
      <c r="Q8" s="217">
        <f t="shared" si="2"/>
        <v>103.8</v>
      </c>
    </row>
    <row r="9" spans="1:17">
      <c r="A9" s="15" t="s">
        <v>9</v>
      </c>
      <c r="B9" s="22">
        <v>102</v>
      </c>
      <c r="C9" s="22">
        <v>107</v>
      </c>
      <c r="D9" s="22">
        <v>107.2</v>
      </c>
      <c r="E9" s="22">
        <v>103.9</v>
      </c>
      <c r="F9" s="22">
        <v>105.1</v>
      </c>
      <c r="G9" s="22">
        <v>103.4</v>
      </c>
      <c r="H9" s="22">
        <v>103.3</v>
      </c>
      <c r="I9" s="22">
        <v>102.5</v>
      </c>
      <c r="J9" s="22">
        <v>104.3</v>
      </c>
      <c r="K9" s="22">
        <v>103.4</v>
      </c>
      <c r="L9" s="22">
        <v>106.2</v>
      </c>
      <c r="M9" s="22">
        <v>101.7</v>
      </c>
      <c r="N9">
        <v>99.7</v>
      </c>
      <c r="O9" s="217">
        <f t="shared" si="0"/>
        <v>7.5</v>
      </c>
      <c r="P9" s="217">
        <f t="shared" si="1"/>
        <v>103.82307692307693</v>
      </c>
      <c r="Q9" s="217">
        <f t="shared" si="2"/>
        <v>103.4</v>
      </c>
    </row>
    <row r="10" spans="1:17">
      <c r="A10" s="15" t="s">
        <v>10</v>
      </c>
      <c r="B10" s="22">
        <v>104</v>
      </c>
      <c r="C10" s="22">
        <v>104.9</v>
      </c>
      <c r="D10" s="22">
        <v>102.3</v>
      </c>
      <c r="E10" s="22">
        <v>104</v>
      </c>
      <c r="F10" s="22">
        <v>105.5</v>
      </c>
      <c r="G10" s="22">
        <v>101.4</v>
      </c>
      <c r="H10" s="22">
        <v>101.5</v>
      </c>
      <c r="I10" s="22">
        <v>101.3</v>
      </c>
      <c r="J10" s="22">
        <v>101.9</v>
      </c>
      <c r="K10" s="22">
        <v>97.7</v>
      </c>
      <c r="L10" s="22">
        <v>103.5</v>
      </c>
      <c r="M10" s="22">
        <v>103.8</v>
      </c>
      <c r="N10">
        <v>99</v>
      </c>
      <c r="O10" s="217">
        <f t="shared" si="0"/>
        <v>7.7999999999999972</v>
      </c>
      <c r="P10" s="217">
        <f t="shared" si="1"/>
        <v>102.36923076923077</v>
      </c>
      <c r="Q10" s="217">
        <f t="shared" si="2"/>
        <v>102.3</v>
      </c>
    </row>
    <row r="11" spans="1:17">
      <c r="A11" s="16" t="s">
        <v>11</v>
      </c>
      <c r="B11" s="22">
        <v>107.2</v>
      </c>
      <c r="C11" s="22">
        <v>109.7</v>
      </c>
      <c r="D11" s="22">
        <v>104.5</v>
      </c>
      <c r="E11" s="22">
        <v>102.3</v>
      </c>
      <c r="F11" s="22">
        <v>97.7</v>
      </c>
      <c r="G11" s="22">
        <v>106.2</v>
      </c>
      <c r="H11" s="22">
        <v>101.5</v>
      </c>
      <c r="I11" s="22">
        <v>100.7</v>
      </c>
      <c r="J11" s="22">
        <v>102.6</v>
      </c>
      <c r="K11" s="22">
        <v>104.1</v>
      </c>
      <c r="L11" s="22">
        <v>99.3</v>
      </c>
      <c r="M11" s="22">
        <v>109.3</v>
      </c>
      <c r="N11">
        <v>99.8</v>
      </c>
      <c r="O11" s="217">
        <f t="shared" si="0"/>
        <v>12</v>
      </c>
      <c r="P11" s="217">
        <f t="shared" si="1"/>
        <v>103.45384615384614</v>
      </c>
      <c r="Q11" s="217">
        <f t="shared" si="2"/>
        <v>102.6</v>
      </c>
    </row>
    <row r="12" spans="1:17">
      <c r="A12" s="16" t="s">
        <v>12</v>
      </c>
      <c r="B12" s="22">
        <v>104.9</v>
      </c>
      <c r="C12" s="22">
        <v>112.4</v>
      </c>
      <c r="D12" s="22">
        <v>103.4</v>
      </c>
      <c r="E12" s="22">
        <v>102.6</v>
      </c>
      <c r="F12" s="22">
        <v>102.4</v>
      </c>
      <c r="G12" s="22">
        <v>104.6</v>
      </c>
      <c r="H12" s="22">
        <v>99.7</v>
      </c>
      <c r="I12" s="22">
        <v>101.2</v>
      </c>
      <c r="J12" s="22">
        <v>102.6</v>
      </c>
      <c r="K12" s="22">
        <v>108</v>
      </c>
      <c r="L12" s="22">
        <v>101.7</v>
      </c>
      <c r="M12" s="22">
        <v>100</v>
      </c>
      <c r="N12">
        <v>99.6</v>
      </c>
      <c r="O12" s="217">
        <f t="shared" si="0"/>
        <v>12.800000000000011</v>
      </c>
      <c r="P12" s="217">
        <f t="shared" si="1"/>
        <v>103.31538461538463</v>
      </c>
      <c r="Q12" s="217">
        <f t="shared" si="2"/>
        <v>102.6</v>
      </c>
    </row>
    <row r="13" spans="1:17">
      <c r="A13" s="16" t="s">
        <v>13</v>
      </c>
      <c r="B13" s="22">
        <v>103.9</v>
      </c>
      <c r="C13" s="22">
        <v>107.4</v>
      </c>
      <c r="D13" s="22">
        <v>104.8</v>
      </c>
      <c r="E13" s="22">
        <v>103</v>
      </c>
      <c r="F13" s="22">
        <v>101.5</v>
      </c>
      <c r="G13" s="22">
        <v>98.5</v>
      </c>
      <c r="H13" s="22">
        <v>98.8</v>
      </c>
      <c r="I13" s="22">
        <v>99.3</v>
      </c>
      <c r="J13" s="22">
        <v>102.8</v>
      </c>
      <c r="K13" s="22">
        <v>102.5</v>
      </c>
      <c r="L13" s="22">
        <v>105.9</v>
      </c>
      <c r="M13" s="22">
        <v>101.7</v>
      </c>
      <c r="N13">
        <v>99.4</v>
      </c>
      <c r="O13" s="217">
        <f t="shared" si="0"/>
        <v>8.9000000000000057</v>
      </c>
      <c r="P13" s="217">
        <f t="shared" si="1"/>
        <v>102.26923076923077</v>
      </c>
      <c r="Q13" s="217">
        <f t="shared" si="2"/>
        <v>102.5</v>
      </c>
    </row>
    <row r="14" spans="1:17">
      <c r="A14" s="16" t="s">
        <v>14</v>
      </c>
      <c r="B14" s="22">
        <v>106.3</v>
      </c>
      <c r="C14" s="22">
        <v>104.8</v>
      </c>
      <c r="D14" s="22">
        <v>106</v>
      </c>
      <c r="E14" s="22">
        <v>104.4</v>
      </c>
      <c r="F14" s="22">
        <v>102.1</v>
      </c>
      <c r="G14" s="22">
        <v>100.4</v>
      </c>
      <c r="H14" s="22">
        <v>100.4</v>
      </c>
      <c r="I14" s="22">
        <v>104.3</v>
      </c>
      <c r="J14" s="22">
        <v>106.2</v>
      </c>
      <c r="K14" s="22">
        <v>103.9</v>
      </c>
      <c r="L14" s="22">
        <v>101.6</v>
      </c>
      <c r="M14" s="22">
        <v>101.7</v>
      </c>
      <c r="N14">
        <v>100.3</v>
      </c>
      <c r="O14" s="217">
        <f t="shared" si="0"/>
        <v>6</v>
      </c>
      <c r="P14" s="217">
        <f t="shared" si="1"/>
        <v>103.26153846153845</v>
      </c>
      <c r="Q14" s="217">
        <f t="shared" si="2"/>
        <v>103.9</v>
      </c>
    </row>
    <row r="15" spans="1:17">
      <c r="A15" s="15" t="s">
        <v>15</v>
      </c>
      <c r="B15" s="22">
        <v>96.7</v>
      </c>
      <c r="C15" s="22">
        <v>111.9</v>
      </c>
      <c r="D15" s="22">
        <v>108.8</v>
      </c>
      <c r="E15" s="22">
        <v>110.1</v>
      </c>
      <c r="F15" s="22">
        <v>107.9</v>
      </c>
      <c r="G15" s="22">
        <v>112.1</v>
      </c>
      <c r="H15" s="22">
        <v>96.8</v>
      </c>
      <c r="I15" s="22">
        <v>102.3</v>
      </c>
      <c r="J15" s="22">
        <v>103.9</v>
      </c>
      <c r="K15" s="22">
        <v>98.1</v>
      </c>
      <c r="L15" s="22">
        <v>100.9</v>
      </c>
      <c r="M15" s="22">
        <v>97.8</v>
      </c>
      <c r="N15">
        <v>98.5</v>
      </c>
      <c r="O15" s="217">
        <f t="shared" si="0"/>
        <v>15.399999999999991</v>
      </c>
      <c r="P15" s="217">
        <f t="shared" si="1"/>
        <v>103.52307692307691</v>
      </c>
      <c r="Q15" s="217">
        <f t="shared" si="2"/>
        <v>102.3</v>
      </c>
    </row>
    <row r="16" spans="1:17">
      <c r="A16" s="16" t="s">
        <v>16</v>
      </c>
      <c r="B16" s="22">
        <v>104.7</v>
      </c>
      <c r="C16" s="22">
        <v>105.8</v>
      </c>
      <c r="D16" s="22">
        <v>102</v>
      </c>
      <c r="E16" s="22">
        <v>102.5</v>
      </c>
      <c r="F16" s="22">
        <v>99.8</v>
      </c>
      <c r="G16" s="22">
        <v>99.6</v>
      </c>
      <c r="H16" s="22">
        <v>104</v>
      </c>
      <c r="I16" s="22">
        <v>101</v>
      </c>
      <c r="J16" s="22">
        <v>104.1</v>
      </c>
      <c r="K16" s="22">
        <v>99.4</v>
      </c>
      <c r="L16" s="22">
        <v>98.5</v>
      </c>
      <c r="M16" s="22">
        <v>103.6</v>
      </c>
      <c r="N16">
        <v>98.9</v>
      </c>
      <c r="O16" s="217">
        <f t="shared" si="0"/>
        <v>7.2999999999999972</v>
      </c>
      <c r="P16" s="217">
        <f t="shared" si="1"/>
        <v>101.83846153846154</v>
      </c>
      <c r="Q16" s="217">
        <f t="shared" si="2"/>
        <v>102</v>
      </c>
    </row>
    <row r="17" spans="1:17">
      <c r="A17" s="16" t="s">
        <v>17</v>
      </c>
      <c r="B17" s="22">
        <v>100</v>
      </c>
      <c r="C17" s="22">
        <v>103.8</v>
      </c>
      <c r="D17" s="22">
        <v>103</v>
      </c>
      <c r="E17" s="22">
        <v>105.5</v>
      </c>
      <c r="F17" s="22">
        <v>107.8</v>
      </c>
      <c r="G17" s="22">
        <v>107</v>
      </c>
      <c r="H17" s="22">
        <v>105</v>
      </c>
      <c r="I17" s="22">
        <v>103.5</v>
      </c>
      <c r="J17" s="22">
        <v>103.9</v>
      </c>
      <c r="K17" s="22">
        <v>101.5</v>
      </c>
      <c r="L17" s="22">
        <v>103.8</v>
      </c>
      <c r="M17" s="22">
        <v>104.6</v>
      </c>
      <c r="N17">
        <v>99.9</v>
      </c>
      <c r="O17" s="217">
        <f t="shared" si="0"/>
        <v>7.8999999999999915</v>
      </c>
      <c r="P17" s="217">
        <f t="shared" si="1"/>
        <v>103.79230769230769</v>
      </c>
      <c r="Q17" s="217">
        <f t="shared" si="2"/>
        <v>103.8</v>
      </c>
    </row>
    <row r="18" spans="1:17">
      <c r="A18" s="16" t="s">
        <v>18</v>
      </c>
      <c r="B18" s="22">
        <v>104.5</v>
      </c>
      <c r="C18" s="22">
        <v>107.2</v>
      </c>
      <c r="D18" s="22">
        <v>104.5</v>
      </c>
      <c r="E18" s="22">
        <v>103.7</v>
      </c>
      <c r="F18" s="22">
        <v>102.9</v>
      </c>
      <c r="G18" s="22">
        <v>100.4</v>
      </c>
      <c r="H18" s="22">
        <v>101.8</v>
      </c>
      <c r="I18" s="22">
        <v>102.4</v>
      </c>
      <c r="J18" s="22">
        <v>102.9</v>
      </c>
      <c r="K18" s="22">
        <v>101.8</v>
      </c>
      <c r="L18" s="22">
        <v>103.4</v>
      </c>
      <c r="M18" s="22">
        <v>101.9</v>
      </c>
      <c r="N18">
        <v>99.4</v>
      </c>
      <c r="O18" s="217">
        <f t="shared" si="0"/>
        <v>7.7999999999999972</v>
      </c>
      <c r="P18" s="217">
        <f t="shared" si="1"/>
        <v>102.83076923076925</v>
      </c>
      <c r="Q18" s="217">
        <f t="shared" si="2"/>
        <v>102.9</v>
      </c>
    </row>
    <row r="19" spans="1:17">
      <c r="A19" s="16" t="s">
        <v>19</v>
      </c>
      <c r="B19" s="22">
        <v>101.2</v>
      </c>
      <c r="C19" s="22">
        <v>99.4</v>
      </c>
      <c r="D19" s="22">
        <v>100.9</v>
      </c>
      <c r="E19" s="22">
        <v>99.1</v>
      </c>
      <c r="F19" s="22">
        <v>98.3</v>
      </c>
      <c r="G19" s="22">
        <v>97.6</v>
      </c>
      <c r="H19" s="22">
        <v>100</v>
      </c>
      <c r="I19" s="22">
        <v>101.4</v>
      </c>
      <c r="J19" s="22">
        <v>101.9</v>
      </c>
      <c r="K19" s="22">
        <v>100.9</v>
      </c>
      <c r="L19" s="22">
        <v>102.5</v>
      </c>
      <c r="M19" s="22">
        <v>109.6</v>
      </c>
      <c r="N19">
        <v>99.8</v>
      </c>
      <c r="O19" s="217">
        <f t="shared" si="0"/>
        <v>12</v>
      </c>
      <c r="P19" s="217">
        <f t="shared" si="1"/>
        <v>100.96923076923075</v>
      </c>
      <c r="Q19" s="217">
        <f t="shared" si="2"/>
        <v>100.9</v>
      </c>
    </row>
    <row r="20" spans="1:17">
      <c r="A20" s="16" t="s">
        <v>21</v>
      </c>
      <c r="B20" s="22">
        <v>104.9</v>
      </c>
      <c r="C20" s="22">
        <v>106.8</v>
      </c>
      <c r="D20" s="22">
        <v>104.3</v>
      </c>
      <c r="E20" s="22">
        <v>103.2</v>
      </c>
      <c r="F20" s="22">
        <v>103.4</v>
      </c>
      <c r="G20" s="22">
        <v>102.7</v>
      </c>
      <c r="H20" s="22">
        <v>100.1</v>
      </c>
      <c r="I20" s="22">
        <v>103.1</v>
      </c>
      <c r="J20" s="22">
        <v>102.1</v>
      </c>
      <c r="K20" s="22">
        <v>100.9</v>
      </c>
      <c r="L20" s="22">
        <v>102</v>
      </c>
      <c r="M20" s="22">
        <v>100.4</v>
      </c>
      <c r="N20">
        <v>99.1</v>
      </c>
      <c r="O20" s="217">
        <f t="shared" si="0"/>
        <v>7.7000000000000028</v>
      </c>
      <c r="P20" s="217">
        <f t="shared" si="1"/>
        <v>102.53846153846156</v>
      </c>
      <c r="Q20" s="217">
        <f t="shared" si="2"/>
        <v>102.7</v>
      </c>
    </row>
    <row r="21" spans="1:17">
      <c r="A21" s="16" t="s">
        <v>22</v>
      </c>
      <c r="B21" s="22">
        <v>103</v>
      </c>
      <c r="C21" s="22">
        <v>105.8</v>
      </c>
      <c r="D21" s="22">
        <v>103</v>
      </c>
      <c r="E21" s="22">
        <v>98.9</v>
      </c>
      <c r="F21" s="22">
        <v>98.8</v>
      </c>
      <c r="G21" s="22">
        <v>101.2</v>
      </c>
      <c r="H21" s="22">
        <v>100.6</v>
      </c>
      <c r="I21" s="22">
        <v>99.6</v>
      </c>
      <c r="J21" s="22">
        <v>100</v>
      </c>
      <c r="K21" s="22">
        <v>102.7</v>
      </c>
      <c r="L21" s="22">
        <v>97.5</v>
      </c>
      <c r="M21" s="22">
        <v>102.9</v>
      </c>
      <c r="N21">
        <v>98.5</v>
      </c>
      <c r="O21" s="217">
        <f t="shared" si="0"/>
        <v>8.2999999999999972</v>
      </c>
      <c r="P21" s="217">
        <f t="shared" si="1"/>
        <v>100.96153846153848</v>
      </c>
      <c r="Q21" s="217">
        <f t="shared" si="2"/>
        <v>100.6</v>
      </c>
    </row>
    <row r="22" spans="1:17">
      <c r="A22" s="16" t="s">
        <v>23</v>
      </c>
      <c r="B22" s="22">
        <v>101.2</v>
      </c>
      <c r="C22" s="22">
        <v>102.3</v>
      </c>
      <c r="D22" s="22">
        <v>101.9</v>
      </c>
      <c r="E22" s="22">
        <v>102.3</v>
      </c>
      <c r="F22" s="22">
        <v>103</v>
      </c>
      <c r="G22" s="22">
        <v>104.3</v>
      </c>
      <c r="H22" s="22">
        <v>103.6</v>
      </c>
      <c r="I22" s="22">
        <v>103.9</v>
      </c>
      <c r="J22" s="22">
        <v>101.5</v>
      </c>
      <c r="K22" s="22">
        <v>103.7</v>
      </c>
      <c r="L22" s="22">
        <v>95.4</v>
      </c>
      <c r="M22" s="22">
        <v>103.7</v>
      </c>
      <c r="N22">
        <v>99</v>
      </c>
      <c r="O22" s="217">
        <f t="shared" si="0"/>
        <v>8.8999999999999915</v>
      </c>
      <c r="P22" s="217">
        <f t="shared" si="1"/>
        <v>101.9846153846154</v>
      </c>
      <c r="Q22" s="217">
        <f t="shared" si="2"/>
        <v>102.3</v>
      </c>
    </row>
    <row r="23" spans="1:17">
      <c r="A23" s="16" t="s">
        <v>24</v>
      </c>
      <c r="B23" s="22">
        <v>105</v>
      </c>
      <c r="C23" s="22">
        <v>107.2</v>
      </c>
      <c r="D23" s="22">
        <v>106</v>
      </c>
      <c r="E23" s="22">
        <v>97.3</v>
      </c>
      <c r="F23" s="22">
        <v>103.4</v>
      </c>
      <c r="G23" s="22">
        <v>101.6</v>
      </c>
      <c r="H23" s="22">
        <v>99.2</v>
      </c>
      <c r="I23" s="22">
        <v>102.7</v>
      </c>
      <c r="J23" s="22">
        <v>104.3</v>
      </c>
      <c r="K23" s="22">
        <v>101.5</v>
      </c>
      <c r="L23" s="22">
        <v>98.3</v>
      </c>
      <c r="M23" s="22">
        <v>104.2</v>
      </c>
      <c r="N23">
        <v>99.3</v>
      </c>
      <c r="O23" s="217">
        <f t="shared" si="0"/>
        <v>9.9000000000000057</v>
      </c>
      <c r="P23" s="217">
        <f t="shared" si="1"/>
        <v>102.30769230769231</v>
      </c>
      <c r="Q23" s="217">
        <f t="shared" si="2"/>
        <v>102.7</v>
      </c>
    </row>
    <row r="24" spans="1:17">
      <c r="A24" s="16" t="s">
        <v>25</v>
      </c>
      <c r="B24" s="22">
        <v>106.5</v>
      </c>
      <c r="C24" s="22">
        <v>102.6</v>
      </c>
      <c r="D24" s="22">
        <v>108</v>
      </c>
      <c r="E24" s="22">
        <v>100.4</v>
      </c>
      <c r="F24" s="22">
        <v>103.8</v>
      </c>
      <c r="G24" s="22">
        <v>98.3</v>
      </c>
      <c r="H24" s="22">
        <v>102.2</v>
      </c>
      <c r="I24" s="22">
        <v>101.6</v>
      </c>
      <c r="J24" s="22">
        <v>103.3</v>
      </c>
      <c r="K24" s="22">
        <v>101.1</v>
      </c>
      <c r="L24" s="22">
        <v>100.6</v>
      </c>
      <c r="M24" s="22">
        <v>106</v>
      </c>
      <c r="N24">
        <v>99.5</v>
      </c>
      <c r="O24" s="217">
        <f t="shared" si="0"/>
        <v>9.7000000000000028</v>
      </c>
      <c r="P24" s="217">
        <f t="shared" si="1"/>
        <v>102.6076923076923</v>
      </c>
      <c r="Q24" s="217">
        <f t="shared" si="2"/>
        <v>102.2</v>
      </c>
    </row>
    <row r="25" spans="1:17">
      <c r="A25" s="16" t="s">
        <v>26</v>
      </c>
      <c r="B25" s="22">
        <v>104.8</v>
      </c>
      <c r="C25" s="22">
        <v>106</v>
      </c>
      <c r="D25" s="22">
        <v>105.8</v>
      </c>
      <c r="E25" s="22">
        <v>98.3</v>
      </c>
      <c r="F25" s="22">
        <v>100.5</v>
      </c>
      <c r="G25" s="22">
        <v>104.1</v>
      </c>
      <c r="H25" s="22">
        <v>104.5</v>
      </c>
      <c r="I25" s="22">
        <v>105.3</v>
      </c>
      <c r="J25" s="22">
        <v>105.7</v>
      </c>
      <c r="K25" s="22">
        <v>102.6</v>
      </c>
      <c r="L25" s="22">
        <v>99.7</v>
      </c>
      <c r="M25" s="22">
        <v>105</v>
      </c>
      <c r="N25">
        <v>99.7</v>
      </c>
      <c r="O25" s="217">
        <f t="shared" si="0"/>
        <v>7.7000000000000028</v>
      </c>
      <c r="P25" s="217">
        <f t="shared" si="1"/>
        <v>103.23076923076925</v>
      </c>
      <c r="Q25" s="217">
        <f t="shared" si="2"/>
        <v>104.5</v>
      </c>
    </row>
    <row r="26" spans="1:17">
      <c r="A26" s="16" t="s">
        <v>27</v>
      </c>
      <c r="B26" s="22">
        <v>99.9</v>
      </c>
      <c r="C26" s="22">
        <v>101.4</v>
      </c>
      <c r="D26" s="22">
        <v>101.6</v>
      </c>
      <c r="E26" s="22">
        <v>103</v>
      </c>
      <c r="F26" s="22">
        <v>103.5</v>
      </c>
      <c r="G26" s="22">
        <v>103.8</v>
      </c>
      <c r="H26" s="22">
        <v>101.6</v>
      </c>
      <c r="I26" s="22">
        <v>103.5</v>
      </c>
      <c r="J26" s="22">
        <v>101.6</v>
      </c>
      <c r="K26" s="22">
        <v>106.1</v>
      </c>
      <c r="L26" s="22">
        <v>114.5</v>
      </c>
      <c r="M26" s="22">
        <v>104.3</v>
      </c>
      <c r="N26">
        <v>101.2</v>
      </c>
      <c r="O26" s="217">
        <f t="shared" si="0"/>
        <v>14.599999999999994</v>
      </c>
      <c r="P26" s="217">
        <f t="shared" si="1"/>
        <v>103.53846153846153</v>
      </c>
      <c r="Q26" s="217">
        <f t="shared" si="2"/>
        <v>103</v>
      </c>
    </row>
    <row r="27" spans="1:17">
      <c r="A27" s="16" t="s">
        <v>28</v>
      </c>
      <c r="B27" s="22">
        <v>102</v>
      </c>
      <c r="C27" s="22">
        <v>105.8</v>
      </c>
      <c r="D27" s="22">
        <v>107.3</v>
      </c>
      <c r="E27" s="22">
        <v>104.6</v>
      </c>
      <c r="F27" s="22">
        <v>107</v>
      </c>
      <c r="G27" s="22">
        <v>104.6</v>
      </c>
      <c r="H27" s="22">
        <v>102.6</v>
      </c>
      <c r="I27" s="22">
        <v>104.7</v>
      </c>
      <c r="J27" s="22">
        <v>100.5</v>
      </c>
      <c r="K27" s="22">
        <v>104.3</v>
      </c>
      <c r="L27" s="22">
        <v>104.8</v>
      </c>
      <c r="M27" s="22">
        <v>102.6</v>
      </c>
      <c r="N27">
        <v>99.9</v>
      </c>
      <c r="O27" s="217">
        <f t="shared" si="0"/>
        <v>7.3999999999999915</v>
      </c>
      <c r="P27" s="217">
        <f t="shared" si="1"/>
        <v>103.9</v>
      </c>
      <c r="Q27" s="217">
        <f t="shared" si="2"/>
        <v>104.6</v>
      </c>
    </row>
    <row r="28" spans="1:17">
      <c r="A28" s="15" t="s">
        <v>29</v>
      </c>
      <c r="B28" s="22">
        <v>104.1</v>
      </c>
      <c r="C28" s="22">
        <v>104.6</v>
      </c>
      <c r="D28" s="22">
        <v>99.6</v>
      </c>
      <c r="E28" s="22">
        <v>101</v>
      </c>
      <c r="F28" s="22">
        <v>99.9</v>
      </c>
      <c r="G28" s="22">
        <v>101.9</v>
      </c>
      <c r="H28" s="22">
        <v>100.9</v>
      </c>
      <c r="I28" s="22">
        <v>103.8</v>
      </c>
      <c r="J28" s="22">
        <v>100.1</v>
      </c>
      <c r="K28" s="22">
        <v>102</v>
      </c>
      <c r="L28" s="22">
        <v>99.2</v>
      </c>
      <c r="M28" s="22">
        <v>101.4</v>
      </c>
      <c r="N28">
        <v>98.9</v>
      </c>
      <c r="O28" s="217">
        <f t="shared" si="0"/>
        <v>5.6999999999999886</v>
      </c>
      <c r="P28" s="217">
        <f t="shared" si="1"/>
        <v>101.33846153846154</v>
      </c>
      <c r="Q28" s="217">
        <f t="shared" si="2"/>
        <v>101</v>
      </c>
    </row>
    <row r="29" spans="1:17">
      <c r="A29" s="15" t="s">
        <v>30</v>
      </c>
      <c r="B29" s="22">
        <v>104.7</v>
      </c>
      <c r="C29" s="22">
        <v>103.8</v>
      </c>
      <c r="D29" s="22">
        <v>103.3</v>
      </c>
      <c r="E29" s="22">
        <v>100.4</v>
      </c>
      <c r="F29" s="22">
        <v>100.9</v>
      </c>
      <c r="G29" s="22">
        <v>99.8</v>
      </c>
      <c r="H29" s="22">
        <v>102</v>
      </c>
      <c r="I29" s="22">
        <v>100.4</v>
      </c>
      <c r="J29" s="22">
        <v>104.6</v>
      </c>
      <c r="K29" s="22">
        <v>101.4</v>
      </c>
      <c r="L29" s="22">
        <v>98.7</v>
      </c>
      <c r="M29" s="22">
        <v>120.3</v>
      </c>
      <c r="N29">
        <v>100.7</v>
      </c>
      <c r="O29" s="217">
        <f t="shared" si="0"/>
        <v>21.599999999999994</v>
      </c>
      <c r="P29" s="217">
        <f t="shared" si="1"/>
        <v>103.15384615384616</v>
      </c>
      <c r="Q29" s="217">
        <f t="shared" si="2"/>
        <v>101.4</v>
      </c>
    </row>
    <row r="30" spans="1:17">
      <c r="A30" s="15" t="s">
        <v>32</v>
      </c>
      <c r="B30" s="22">
        <v>104.4</v>
      </c>
      <c r="C30" s="22">
        <v>105.5</v>
      </c>
      <c r="D30" s="22">
        <v>105.7</v>
      </c>
      <c r="E30" s="22">
        <v>102.6</v>
      </c>
      <c r="F30" s="22">
        <v>103.7</v>
      </c>
      <c r="G30" s="22">
        <v>100.3</v>
      </c>
      <c r="H30" s="22">
        <v>103.4</v>
      </c>
      <c r="I30" s="22">
        <v>103.5</v>
      </c>
      <c r="J30" s="22">
        <v>104.5</v>
      </c>
      <c r="K30" s="22">
        <v>104.6</v>
      </c>
      <c r="L30" s="22">
        <v>105.9</v>
      </c>
      <c r="M30" s="22">
        <v>103</v>
      </c>
      <c r="N30">
        <v>100.4</v>
      </c>
      <c r="O30" s="217">
        <f t="shared" si="0"/>
        <v>5.6000000000000085</v>
      </c>
      <c r="P30" s="217">
        <f t="shared" si="1"/>
        <v>103.65384615384617</v>
      </c>
      <c r="Q30" s="217">
        <f t="shared" si="2"/>
        <v>103.7</v>
      </c>
    </row>
    <row r="31" spans="1:17">
      <c r="A31" s="15" t="s">
        <v>33</v>
      </c>
      <c r="B31" s="22">
        <v>95.6</v>
      </c>
      <c r="C31" s="22">
        <v>103</v>
      </c>
      <c r="D31" s="22">
        <v>100.2</v>
      </c>
      <c r="E31" s="22">
        <v>103.1</v>
      </c>
      <c r="F31" s="22">
        <v>105.1</v>
      </c>
      <c r="G31" s="22">
        <v>96.3</v>
      </c>
      <c r="H31" s="22">
        <v>97.8</v>
      </c>
      <c r="I31" s="22">
        <v>103.1</v>
      </c>
      <c r="J31" s="22">
        <v>102.9</v>
      </c>
      <c r="K31" s="22">
        <v>101.6</v>
      </c>
      <c r="L31" s="22">
        <v>97.3</v>
      </c>
      <c r="M31" s="22">
        <v>98.2</v>
      </c>
      <c r="N31">
        <v>98.5</v>
      </c>
      <c r="O31" s="217">
        <f t="shared" si="0"/>
        <v>9.5</v>
      </c>
      <c r="P31" s="217">
        <f t="shared" si="1"/>
        <v>100.20769230769231</v>
      </c>
      <c r="Q31" s="217">
        <f t="shared" si="2"/>
        <v>100.2</v>
      </c>
    </row>
    <row r="32" spans="1:17">
      <c r="A32" s="15" t="s">
        <v>34</v>
      </c>
      <c r="B32" s="22">
        <v>104.9</v>
      </c>
      <c r="C32" s="22">
        <v>106.2</v>
      </c>
      <c r="D32" s="22">
        <v>103.4</v>
      </c>
      <c r="E32" s="22">
        <v>104</v>
      </c>
      <c r="F32" s="22">
        <v>100.8</v>
      </c>
      <c r="G32" s="22">
        <v>99.2</v>
      </c>
      <c r="H32" s="22">
        <v>99.9</v>
      </c>
      <c r="I32" s="22">
        <v>100.6</v>
      </c>
      <c r="J32" s="22">
        <v>100.3</v>
      </c>
      <c r="K32" s="22">
        <v>98.9</v>
      </c>
      <c r="L32" s="22">
        <v>98.2</v>
      </c>
      <c r="M32" s="22">
        <v>104.4</v>
      </c>
      <c r="N32">
        <v>98.4</v>
      </c>
      <c r="O32" s="217">
        <f t="shared" si="0"/>
        <v>8</v>
      </c>
      <c r="P32" s="217">
        <f t="shared" si="1"/>
        <v>101.47692307692309</v>
      </c>
      <c r="Q32" s="217">
        <f t="shared" si="2"/>
        <v>100.6</v>
      </c>
    </row>
    <row r="33" spans="1:17">
      <c r="A33" s="16" t="s">
        <v>35</v>
      </c>
      <c r="B33" s="22">
        <v>101.7</v>
      </c>
      <c r="C33" s="22">
        <v>107.4</v>
      </c>
      <c r="D33" s="22">
        <v>113</v>
      </c>
      <c r="E33" s="22">
        <v>118</v>
      </c>
      <c r="F33" s="22">
        <v>99.8</v>
      </c>
      <c r="G33" s="22">
        <v>98.1</v>
      </c>
      <c r="H33" s="22">
        <v>103.7</v>
      </c>
      <c r="I33" s="22">
        <v>109.9</v>
      </c>
      <c r="J33" s="22">
        <v>106.5</v>
      </c>
      <c r="K33" s="22">
        <v>105.7</v>
      </c>
      <c r="L33" s="22">
        <v>107.4</v>
      </c>
      <c r="M33" s="22">
        <v>93.5</v>
      </c>
      <c r="N33">
        <v>100.5</v>
      </c>
      <c r="O33" s="217">
        <f t="shared" si="0"/>
        <v>24.5</v>
      </c>
      <c r="P33" s="217">
        <f t="shared" si="1"/>
        <v>105.01538461538462</v>
      </c>
      <c r="Q33" s="217">
        <f t="shared" si="2"/>
        <v>105.7</v>
      </c>
    </row>
    <row r="34" spans="1:17">
      <c r="A34" s="15" t="s">
        <v>36</v>
      </c>
      <c r="B34" s="22">
        <v>103.9</v>
      </c>
      <c r="C34" s="22">
        <v>104.4</v>
      </c>
      <c r="D34" s="22">
        <v>102.7</v>
      </c>
      <c r="E34" s="22">
        <v>101.5</v>
      </c>
      <c r="F34" s="22">
        <v>107.6</v>
      </c>
      <c r="G34" s="22">
        <v>94.9</v>
      </c>
      <c r="H34" s="22">
        <v>100.9</v>
      </c>
      <c r="I34" s="22">
        <v>101.7</v>
      </c>
      <c r="J34" s="22">
        <v>99.1</v>
      </c>
      <c r="K34" s="22">
        <v>102.3</v>
      </c>
      <c r="L34" s="22">
        <v>100.7</v>
      </c>
      <c r="M34" s="22">
        <v>93.1</v>
      </c>
      <c r="N34">
        <v>97.9</v>
      </c>
      <c r="O34" s="217">
        <f t="shared" si="0"/>
        <v>14.5</v>
      </c>
      <c r="P34" s="217">
        <f t="shared" si="1"/>
        <v>100.82307692307693</v>
      </c>
      <c r="Q34" s="217">
        <f t="shared" si="2"/>
        <v>101.5</v>
      </c>
    </row>
    <row r="35" spans="1:17">
      <c r="A35" s="16" t="s">
        <v>37</v>
      </c>
      <c r="B35" s="22">
        <v>106.6</v>
      </c>
      <c r="C35" s="22">
        <v>107</v>
      </c>
      <c r="D35" s="22">
        <v>101.5</v>
      </c>
      <c r="E35" s="22">
        <v>103</v>
      </c>
      <c r="F35" s="22">
        <v>104.5</v>
      </c>
      <c r="G35" s="22">
        <v>105.2</v>
      </c>
      <c r="H35" s="22">
        <v>102</v>
      </c>
      <c r="I35" s="22">
        <v>102.9</v>
      </c>
      <c r="J35" s="22">
        <v>104.5</v>
      </c>
      <c r="K35" s="22">
        <v>103.5</v>
      </c>
      <c r="L35" s="22">
        <v>100.7</v>
      </c>
      <c r="M35" s="22">
        <v>102.6</v>
      </c>
      <c r="N35">
        <v>99.6</v>
      </c>
      <c r="O35" s="217">
        <f t="shared" si="0"/>
        <v>7.4000000000000057</v>
      </c>
      <c r="P35" s="217">
        <f t="shared" si="1"/>
        <v>103.35384615384615</v>
      </c>
      <c r="Q35" s="217">
        <f t="shared" si="2"/>
        <v>103</v>
      </c>
    </row>
    <row r="36" spans="1:17">
      <c r="A36" s="16" t="s">
        <v>39</v>
      </c>
      <c r="B36" s="22">
        <v>102.7</v>
      </c>
      <c r="C36" s="22">
        <v>107.4</v>
      </c>
      <c r="D36" s="22">
        <v>103.5</v>
      </c>
      <c r="E36" s="22">
        <v>105.4</v>
      </c>
      <c r="F36" s="22">
        <v>103.9</v>
      </c>
      <c r="G36" s="22">
        <v>98.7</v>
      </c>
      <c r="H36" s="22">
        <v>99.6</v>
      </c>
      <c r="I36" s="22">
        <v>101.8</v>
      </c>
      <c r="J36" s="22">
        <v>98</v>
      </c>
      <c r="K36" s="22">
        <v>101.5</v>
      </c>
      <c r="L36" s="22">
        <v>106.9</v>
      </c>
      <c r="M36" s="22">
        <v>96.1</v>
      </c>
      <c r="N36">
        <v>98.6</v>
      </c>
      <c r="O36" s="217">
        <f t="shared" si="0"/>
        <v>11.300000000000011</v>
      </c>
      <c r="P36" s="217">
        <f t="shared" si="1"/>
        <v>101.85384615384615</v>
      </c>
      <c r="Q36" s="217">
        <f t="shared" si="2"/>
        <v>101.8</v>
      </c>
    </row>
    <row r="37" spans="1:17" ht="24">
      <c r="A37" s="16" t="s">
        <v>41</v>
      </c>
      <c r="B37" s="22">
        <v>105.6</v>
      </c>
      <c r="C37" s="22">
        <v>104.2</v>
      </c>
      <c r="D37" s="22">
        <v>105.7</v>
      </c>
      <c r="E37" s="22">
        <v>98.5</v>
      </c>
      <c r="F37" s="22">
        <v>101.5</v>
      </c>
      <c r="G37" s="22">
        <v>101.3</v>
      </c>
      <c r="H37" s="22">
        <v>102</v>
      </c>
      <c r="I37" s="22">
        <v>99.5</v>
      </c>
      <c r="J37" s="22">
        <v>99.7</v>
      </c>
      <c r="K37" s="22">
        <v>99.5</v>
      </c>
      <c r="L37" s="22">
        <v>102.1</v>
      </c>
      <c r="M37" s="22">
        <v>104.8</v>
      </c>
      <c r="N37">
        <v>98.8</v>
      </c>
      <c r="O37" s="217">
        <f t="shared" si="0"/>
        <v>7.2000000000000028</v>
      </c>
      <c r="P37" s="217">
        <f t="shared" si="1"/>
        <v>101.78461538461536</v>
      </c>
      <c r="Q37" s="217">
        <f t="shared" si="2"/>
        <v>101.5</v>
      </c>
    </row>
    <row r="38" spans="1:17" ht="24">
      <c r="A38" s="16" t="s">
        <v>42</v>
      </c>
      <c r="B38" s="22">
        <v>100.3</v>
      </c>
      <c r="C38" s="22">
        <v>105.5</v>
      </c>
      <c r="D38" s="22">
        <v>105</v>
      </c>
      <c r="E38" s="22">
        <v>98.8</v>
      </c>
      <c r="F38" s="22">
        <v>97.8</v>
      </c>
      <c r="G38" s="22">
        <v>94.5</v>
      </c>
      <c r="H38" s="22">
        <v>103</v>
      </c>
      <c r="I38" s="22">
        <v>104.3</v>
      </c>
      <c r="J38" s="22">
        <v>95.4</v>
      </c>
      <c r="K38" s="22">
        <v>103.9</v>
      </c>
      <c r="L38" s="22">
        <v>100</v>
      </c>
      <c r="M38" s="22">
        <v>102.8</v>
      </c>
      <c r="N38">
        <v>98.8</v>
      </c>
      <c r="O38" s="217">
        <f t="shared" si="0"/>
        <v>11</v>
      </c>
      <c r="P38" s="217">
        <f t="shared" si="1"/>
        <v>100.77692307692307</v>
      </c>
      <c r="Q38" s="217">
        <f t="shared" si="2"/>
        <v>100.3</v>
      </c>
    </row>
    <row r="39" spans="1:17" ht="24">
      <c r="A39" s="16" t="s">
        <v>43</v>
      </c>
      <c r="B39" s="22">
        <v>105.7</v>
      </c>
      <c r="C39" s="22">
        <v>103.1</v>
      </c>
      <c r="D39" s="22">
        <v>101.5</v>
      </c>
      <c r="E39" s="22">
        <v>103.7</v>
      </c>
      <c r="F39" s="22">
        <v>102</v>
      </c>
      <c r="G39" s="22">
        <v>98.5</v>
      </c>
      <c r="H39" s="22">
        <v>98.5</v>
      </c>
      <c r="I39" s="22">
        <v>97.3</v>
      </c>
      <c r="J39" s="22">
        <v>96</v>
      </c>
      <c r="K39" s="22">
        <v>108.4</v>
      </c>
      <c r="L39" s="22">
        <v>110.7</v>
      </c>
      <c r="M39" s="22">
        <v>104.2</v>
      </c>
      <c r="N39">
        <v>99.9</v>
      </c>
      <c r="O39" s="217">
        <f t="shared" si="0"/>
        <v>14.700000000000003</v>
      </c>
      <c r="P39" s="217">
        <f t="shared" si="1"/>
        <v>102.26923076923077</v>
      </c>
      <c r="Q39" s="217">
        <f t="shared" si="2"/>
        <v>102</v>
      </c>
    </row>
    <row r="40" spans="1:17">
      <c r="A40" s="16" t="s">
        <v>44</v>
      </c>
      <c r="B40" s="22">
        <v>95.8</v>
      </c>
      <c r="C40" s="22">
        <v>103.4</v>
      </c>
      <c r="D40" s="22">
        <v>104.4</v>
      </c>
      <c r="E40" s="22">
        <v>97.9</v>
      </c>
      <c r="F40" s="22">
        <v>106.1</v>
      </c>
      <c r="G40" s="22">
        <v>98.6</v>
      </c>
      <c r="H40" s="22">
        <v>103.2</v>
      </c>
      <c r="I40" s="22">
        <v>96.5</v>
      </c>
      <c r="J40" s="22">
        <v>102.1</v>
      </c>
      <c r="K40" s="22">
        <v>102.8</v>
      </c>
      <c r="L40" s="22">
        <v>106.9</v>
      </c>
      <c r="M40" s="22">
        <v>99.3</v>
      </c>
      <c r="N40">
        <v>99</v>
      </c>
      <c r="O40" s="217">
        <f t="shared" si="0"/>
        <v>11.100000000000009</v>
      </c>
      <c r="P40" s="217">
        <f t="shared" si="1"/>
        <v>101.23076923076923</v>
      </c>
      <c r="Q40" s="217">
        <f t="shared" si="2"/>
        <v>102.1</v>
      </c>
    </row>
    <row r="41" spans="1:17">
      <c r="A41" s="16" t="s">
        <v>45</v>
      </c>
      <c r="B41" s="22">
        <v>101.9</v>
      </c>
      <c r="C41" s="22">
        <v>105.1</v>
      </c>
      <c r="D41" s="22">
        <v>101.1</v>
      </c>
      <c r="E41" s="22">
        <v>103.1</v>
      </c>
      <c r="F41" s="22">
        <v>105.4</v>
      </c>
      <c r="G41" s="22">
        <v>100.5</v>
      </c>
      <c r="H41" s="22">
        <v>97</v>
      </c>
      <c r="I41" s="22">
        <v>101.8</v>
      </c>
      <c r="J41" s="22">
        <v>100.4</v>
      </c>
      <c r="K41" s="22">
        <v>100.6</v>
      </c>
      <c r="L41" s="22">
        <v>102.7</v>
      </c>
      <c r="M41" s="22">
        <v>105.6</v>
      </c>
      <c r="N41">
        <v>99.3</v>
      </c>
      <c r="O41" s="217">
        <f t="shared" si="0"/>
        <v>8.5999999999999943</v>
      </c>
      <c r="P41" s="217">
        <f t="shared" si="1"/>
        <v>101.88461538461537</v>
      </c>
      <c r="Q41" s="217">
        <f t="shared" si="2"/>
        <v>101.8</v>
      </c>
    </row>
    <row r="42" spans="1:17">
      <c r="A42" s="16" t="s">
        <v>47</v>
      </c>
      <c r="B42" s="22">
        <v>104.7</v>
      </c>
      <c r="C42" s="22">
        <v>107.6</v>
      </c>
      <c r="D42" s="22">
        <v>101.1</v>
      </c>
      <c r="E42" s="22">
        <v>104.3</v>
      </c>
      <c r="F42" s="22">
        <v>103.7</v>
      </c>
      <c r="G42" s="22">
        <v>102.4</v>
      </c>
      <c r="H42" s="22">
        <v>101.1</v>
      </c>
      <c r="I42" s="22">
        <v>102.9</v>
      </c>
      <c r="J42" s="22">
        <v>104.7</v>
      </c>
      <c r="K42" s="22">
        <v>104.9</v>
      </c>
      <c r="L42" s="22">
        <v>98.1</v>
      </c>
      <c r="M42" s="22">
        <v>98.9</v>
      </c>
      <c r="N42">
        <v>99.2</v>
      </c>
      <c r="O42" s="217">
        <f t="shared" si="0"/>
        <v>9.5</v>
      </c>
      <c r="P42" s="217">
        <f t="shared" si="1"/>
        <v>102.58461538461539</v>
      </c>
      <c r="Q42" s="217">
        <f t="shared" si="2"/>
        <v>102.9</v>
      </c>
    </row>
    <row r="43" spans="1:17">
      <c r="A43" s="16" t="s">
        <v>48</v>
      </c>
      <c r="B43" s="22">
        <v>106.7</v>
      </c>
      <c r="C43" s="22">
        <v>105.7</v>
      </c>
      <c r="D43" s="22">
        <v>109.3</v>
      </c>
      <c r="E43" s="22">
        <v>101.2</v>
      </c>
      <c r="F43" s="22">
        <v>105.5</v>
      </c>
      <c r="G43" s="22">
        <v>102.5</v>
      </c>
      <c r="H43" s="22">
        <v>96.8</v>
      </c>
      <c r="I43" s="22">
        <v>104.7</v>
      </c>
      <c r="J43" s="22">
        <v>104.4</v>
      </c>
      <c r="K43" s="22">
        <v>102.5</v>
      </c>
      <c r="L43" s="22">
        <v>101.4</v>
      </c>
      <c r="M43" s="22">
        <v>98.2</v>
      </c>
      <c r="N43">
        <v>99.3</v>
      </c>
      <c r="O43" s="217">
        <f t="shared" si="0"/>
        <v>12.5</v>
      </c>
      <c r="P43" s="217">
        <f t="shared" si="1"/>
        <v>102.93846153846154</v>
      </c>
      <c r="Q43" s="217">
        <f t="shared" si="2"/>
        <v>102.5</v>
      </c>
    </row>
    <row r="44" spans="1:17">
      <c r="A44" s="16" t="s">
        <v>49</v>
      </c>
      <c r="B44" s="22">
        <v>105</v>
      </c>
      <c r="C44" s="22">
        <v>110.4</v>
      </c>
      <c r="D44" s="22">
        <v>106.2</v>
      </c>
      <c r="E44" s="22">
        <v>105.9</v>
      </c>
      <c r="F44" s="22">
        <v>107.4</v>
      </c>
      <c r="G44" s="22">
        <v>98.2</v>
      </c>
      <c r="H44" s="22">
        <v>104</v>
      </c>
      <c r="I44" s="22">
        <v>103.2</v>
      </c>
      <c r="J44" s="22">
        <v>101.7</v>
      </c>
      <c r="K44" s="22">
        <v>102</v>
      </c>
      <c r="L44" s="22">
        <v>105</v>
      </c>
      <c r="M44" s="22">
        <v>100.7</v>
      </c>
      <c r="N44">
        <v>99.5</v>
      </c>
      <c r="O44" s="217">
        <f t="shared" si="0"/>
        <v>12.200000000000003</v>
      </c>
      <c r="P44" s="217">
        <f t="shared" si="1"/>
        <v>103.78461538461539</v>
      </c>
      <c r="Q44" s="217">
        <f t="shared" si="2"/>
        <v>104</v>
      </c>
    </row>
    <row r="45" spans="1:17">
      <c r="A45" s="16" t="s">
        <v>50</v>
      </c>
      <c r="B45" s="22">
        <v>103.9</v>
      </c>
      <c r="C45" s="22">
        <v>106.1</v>
      </c>
      <c r="D45" s="22">
        <v>106.2</v>
      </c>
      <c r="E45" s="22">
        <v>103.2</v>
      </c>
      <c r="F45" s="22">
        <v>102.3</v>
      </c>
      <c r="G45" s="22">
        <v>100</v>
      </c>
      <c r="H45" s="22">
        <v>100.8</v>
      </c>
      <c r="I45" s="22">
        <v>101.5</v>
      </c>
      <c r="J45" s="22">
        <v>101.3</v>
      </c>
      <c r="K45" s="22">
        <v>102.4</v>
      </c>
      <c r="L45" s="22">
        <v>96.8</v>
      </c>
      <c r="M45" s="22">
        <v>101.2</v>
      </c>
      <c r="N45">
        <v>98.5</v>
      </c>
      <c r="O45" s="217">
        <f t="shared" si="0"/>
        <v>9.4000000000000057</v>
      </c>
      <c r="P45" s="217">
        <f t="shared" si="1"/>
        <v>101.86153846153844</v>
      </c>
      <c r="Q45" s="217">
        <f t="shared" si="2"/>
        <v>101.5</v>
      </c>
    </row>
    <row r="46" spans="1:17">
      <c r="A46" s="16" t="s">
        <v>51</v>
      </c>
      <c r="B46" s="22">
        <v>104.5</v>
      </c>
      <c r="C46" s="22">
        <v>106.4</v>
      </c>
      <c r="D46" s="22">
        <v>101.8</v>
      </c>
      <c r="E46" s="22">
        <v>101.4</v>
      </c>
      <c r="F46" s="22">
        <v>103.3</v>
      </c>
      <c r="G46" s="22">
        <v>100.2</v>
      </c>
      <c r="H46" s="22">
        <v>101.4</v>
      </c>
      <c r="I46" s="22">
        <v>101.2</v>
      </c>
      <c r="J46" s="22">
        <v>102.9</v>
      </c>
      <c r="K46" s="22">
        <v>101</v>
      </c>
      <c r="L46" s="22">
        <v>97.9</v>
      </c>
      <c r="M46" s="22">
        <v>99.7</v>
      </c>
      <c r="N46">
        <v>98.5</v>
      </c>
      <c r="O46" s="217">
        <f t="shared" si="0"/>
        <v>8.5</v>
      </c>
      <c r="P46" s="217">
        <f t="shared" si="1"/>
        <v>101.55384615384615</v>
      </c>
      <c r="Q46" s="217">
        <f t="shared" si="2"/>
        <v>101.4</v>
      </c>
    </row>
    <row r="47" spans="1:17">
      <c r="A47" s="16" t="s">
        <v>52</v>
      </c>
      <c r="B47" s="22">
        <v>103.7</v>
      </c>
      <c r="C47" s="22">
        <v>110.7</v>
      </c>
      <c r="D47" s="22">
        <v>107.2</v>
      </c>
      <c r="E47" s="22">
        <v>98.2</v>
      </c>
      <c r="F47" s="22">
        <v>101.7</v>
      </c>
      <c r="G47" s="22">
        <v>99</v>
      </c>
      <c r="H47" s="22">
        <v>104.3</v>
      </c>
      <c r="I47" s="22">
        <v>104.7</v>
      </c>
      <c r="J47" s="22">
        <v>104.4</v>
      </c>
      <c r="K47" s="22">
        <v>105.4</v>
      </c>
      <c r="L47" s="22">
        <v>102.2</v>
      </c>
      <c r="M47" s="22">
        <v>100.7</v>
      </c>
      <c r="N47">
        <v>99.9</v>
      </c>
      <c r="O47" s="217">
        <f t="shared" si="0"/>
        <v>12.5</v>
      </c>
      <c r="P47" s="217">
        <f t="shared" si="1"/>
        <v>103.23846153846155</v>
      </c>
      <c r="Q47" s="217">
        <f t="shared" si="2"/>
        <v>103.7</v>
      </c>
    </row>
    <row r="48" spans="1:17">
      <c r="A48" s="16" t="s">
        <v>53</v>
      </c>
      <c r="B48" s="22">
        <v>108</v>
      </c>
      <c r="C48" s="22">
        <v>105.4</v>
      </c>
      <c r="D48" s="22">
        <v>101.5</v>
      </c>
      <c r="E48" s="22">
        <v>101.3</v>
      </c>
      <c r="F48" s="22">
        <v>104</v>
      </c>
      <c r="G48" s="22">
        <v>100.4</v>
      </c>
      <c r="H48" s="22">
        <v>95.7</v>
      </c>
      <c r="I48" s="22">
        <v>106.2</v>
      </c>
      <c r="J48" s="22">
        <v>103.1</v>
      </c>
      <c r="K48" s="22">
        <v>103.6</v>
      </c>
      <c r="L48" s="22">
        <v>99.5</v>
      </c>
      <c r="M48" s="22">
        <v>99.7</v>
      </c>
      <c r="N48">
        <v>99.4</v>
      </c>
      <c r="O48" s="217">
        <f t="shared" si="0"/>
        <v>12.299999999999997</v>
      </c>
      <c r="P48" s="217">
        <f t="shared" si="1"/>
        <v>102.13846153846156</v>
      </c>
      <c r="Q48" s="217">
        <f t="shared" si="2"/>
        <v>101.5</v>
      </c>
    </row>
    <row r="49" spans="1:17">
      <c r="A49" s="16" t="s">
        <v>54</v>
      </c>
      <c r="B49" s="22">
        <v>106.5</v>
      </c>
      <c r="C49" s="22">
        <v>105.8</v>
      </c>
      <c r="D49" s="22">
        <v>103.4</v>
      </c>
      <c r="E49" s="22">
        <v>102.3</v>
      </c>
      <c r="F49" s="22">
        <v>102.9</v>
      </c>
      <c r="G49" s="22">
        <v>100.8</v>
      </c>
      <c r="H49" s="22">
        <v>100.5</v>
      </c>
      <c r="I49" s="22">
        <v>100.7</v>
      </c>
      <c r="J49" s="22">
        <v>103.2</v>
      </c>
      <c r="K49" s="22">
        <v>103.8</v>
      </c>
      <c r="L49" s="22">
        <v>102.9</v>
      </c>
      <c r="M49" s="22">
        <v>104.9</v>
      </c>
      <c r="N49">
        <v>99.8</v>
      </c>
      <c r="O49" s="217">
        <f t="shared" si="0"/>
        <v>6.7000000000000028</v>
      </c>
      <c r="P49" s="217">
        <f t="shared" si="1"/>
        <v>102.8846153846154</v>
      </c>
      <c r="Q49" s="217">
        <f t="shared" si="2"/>
        <v>102.9</v>
      </c>
    </row>
    <row r="50" spans="1:17">
      <c r="A50" s="16" t="s">
        <v>55</v>
      </c>
      <c r="B50" s="22">
        <v>107.8</v>
      </c>
      <c r="C50" s="22">
        <v>107.1</v>
      </c>
      <c r="D50" s="22">
        <v>104.6</v>
      </c>
      <c r="E50" s="22">
        <v>103.1</v>
      </c>
      <c r="F50" s="22">
        <v>104</v>
      </c>
      <c r="G50" s="22">
        <v>99.3</v>
      </c>
      <c r="H50" s="22">
        <v>103.9</v>
      </c>
      <c r="I50" s="22">
        <v>101.2</v>
      </c>
      <c r="J50" s="22">
        <v>101.6</v>
      </c>
      <c r="K50" s="22">
        <v>102.9</v>
      </c>
      <c r="L50" s="22">
        <v>99.3</v>
      </c>
      <c r="M50" s="22">
        <v>104.6</v>
      </c>
      <c r="N50">
        <v>99.2</v>
      </c>
      <c r="O50" s="217">
        <f t="shared" si="0"/>
        <v>8.5999999999999943</v>
      </c>
      <c r="P50" s="217">
        <f t="shared" si="1"/>
        <v>102.96923076923076</v>
      </c>
      <c r="Q50" s="217">
        <f t="shared" si="2"/>
        <v>103.1</v>
      </c>
    </row>
    <row r="51" spans="1:17">
      <c r="A51" s="16" t="s">
        <v>56</v>
      </c>
      <c r="B51" s="22">
        <v>104.3</v>
      </c>
      <c r="C51" s="22">
        <v>100.9</v>
      </c>
      <c r="D51" s="22">
        <v>103.9</v>
      </c>
      <c r="E51" s="22">
        <v>103.1</v>
      </c>
      <c r="F51" s="22">
        <v>100.9</v>
      </c>
      <c r="G51" s="22">
        <v>99.8</v>
      </c>
      <c r="H51" s="22">
        <v>98.6</v>
      </c>
      <c r="I51" s="22">
        <v>102.1</v>
      </c>
      <c r="J51" s="22">
        <v>102.8</v>
      </c>
      <c r="K51" s="22">
        <v>106</v>
      </c>
      <c r="L51" s="22">
        <v>103.3</v>
      </c>
      <c r="M51" s="22">
        <v>99.2</v>
      </c>
      <c r="N51">
        <v>99.5</v>
      </c>
      <c r="O51" s="217">
        <f t="shared" si="0"/>
        <v>7.4000000000000057</v>
      </c>
      <c r="P51" s="217">
        <f t="shared" si="1"/>
        <v>101.87692307692308</v>
      </c>
      <c r="Q51" s="217">
        <f t="shared" si="2"/>
        <v>102.1</v>
      </c>
    </row>
    <row r="52" spans="1:17">
      <c r="A52" s="15" t="s">
        <v>57</v>
      </c>
      <c r="B52" s="22">
        <v>102.1</v>
      </c>
      <c r="C52" s="22">
        <v>106.7</v>
      </c>
      <c r="D52" s="22">
        <v>105.9</v>
      </c>
      <c r="E52" s="22">
        <v>106.2</v>
      </c>
      <c r="F52" s="22">
        <v>104.4</v>
      </c>
      <c r="G52" s="22">
        <v>103</v>
      </c>
      <c r="H52" s="22">
        <v>96.1</v>
      </c>
      <c r="I52" s="22">
        <v>104.8</v>
      </c>
      <c r="J52" s="22">
        <v>104.7</v>
      </c>
      <c r="K52" s="22">
        <v>106.3</v>
      </c>
      <c r="L52" s="22">
        <v>108.7</v>
      </c>
      <c r="M52" s="22">
        <v>98.4</v>
      </c>
      <c r="N52">
        <v>100.5</v>
      </c>
      <c r="O52" s="217">
        <f t="shared" si="0"/>
        <v>12.600000000000009</v>
      </c>
      <c r="P52" s="217">
        <f t="shared" si="1"/>
        <v>103.67692307692309</v>
      </c>
      <c r="Q52" s="217">
        <f t="shared" si="2"/>
        <v>104.7</v>
      </c>
    </row>
    <row r="53" spans="1:17">
      <c r="A53" s="15" t="s">
        <v>58</v>
      </c>
      <c r="B53" s="22">
        <v>105.8</v>
      </c>
      <c r="C53" s="22">
        <v>105.1</v>
      </c>
      <c r="D53" s="22">
        <v>104.1</v>
      </c>
      <c r="E53" s="22">
        <v>106.1</v>
      </c>
      <c r="F53" s="22">
        <v>102</v>
      </c>
      <c r="G53" s="22">
        <v>97.5</v>
      </c>
      <c r="H53" s="22">
        <v>98.8</v>
      </c>
      <c r="I53" s="22">
        <v>103.2</v>
      </c>
      <c r="J53" s="22">
        <v>100.7</v>
      </c>
      <c r="K53" s="22">
        <v>103.6</v>
      </c>
      <c r="L53" s="22">
        <v>95</v>
      </c>
      <c r="M53" s="22">
        <v>103.9</v>
      </c>
      <c r="N53">
        <v>98.8</v>
      </c>
      <c r="O53" s="217">
        <f t="shared" si="0"/>
        <v>11.099999999999994</v>
      </c>
      <c r="P53" s="217">
        <f t="shared" si="1"/>
        <v>101.8923076923077</v>
      </c>
      <c r="Q53" s="217">
        <f t="shared" si="2"/>
        <v>103.2</v>
      </c>
    </row>
    <row r="54" spans="1:17">
      <c r="A54" s="15" t="s">
        <v>59</v>
      </c>
      <c r="B54" s="22">
        <v>101.4</v>
      </c>
      <c r="C54" s="22">
        <v>108.9</v>
      </c>
      <c r="D54" s="22">
        <v>103.8</v>
      </c>
      <c r="E54" s="22">
        <v>106.8</v>
      </c>
      <c r="F54" s="22">
        <v>100.7</v>
      </c>
      <c r="G54" s="22">
        <v>100.5</v>
      </c>
      <c r="H54" s="22">
        <v>102.3</v>
      </c>
      <c r="I54" s="22">
        <v>105.6</v>
      </c>
      <c r="J54" s="22">
        <v>102.5</v>
      </c>
      <c r="K54" s="22">
        <v>100.2</v>
      </c>
      <c r="L54" s="22">
        <v>104.8</v>
      </c>
      <c r="M54" s="22">
        <v>97.4</v>
      </c>
      <c r="N54">
        <v>99.3</v>
      </c>
      <c r="O54" s="217">
        <f t="shared" si="0"/>
        <v>11.5</v>
      </c>
      <c r="P54" s="217">
        <f t="shared" si="1"/>
        <v>102.63076923076923</v>
      </c>
      <c r="Q54" s="217">
        <f t="shared" si="2"/>
        <v>102.3</v>
      </c>
    </row>
    <row r="55" spans="1:17">
      <c r="A55" s="15" t="s">
        <v>60</v>
      </c>
      <c r="B55" s="22">
        <v>102.6</v>
      </c>
      <c r="C55" s="22">
        <v>105.1</v>
      </c>
      <c r="D55" s="22">
        <v>102.2</v>
      </c>
      <c r="E55" s="22">
        <v>102.5</v>
      </c>
      <c r="F55" s="22">
        <v>101.9</v>
      </c>
      <c r="G55" s="22">
        <v>101.2</v>
      </c>
      <c r="H55" s="22">
        <v>101.4</v>
      </c>
      <c r="I55" s="22">
        <v>101.5</v>
      </c>
      <c r="J55" s="22">
        <v>101.6</v>
      </c>
      <c r="K55" s="22">
        <v>104.2</v>
      </c>
      <c r="L55" s="22">
        <v>103.8</v>
      </c>
      <c r="M55" s="22">
        <v>102.7</v>
      </c>
      <c r="N55">
        <v>99.6</v>
      </c>
      <c r="O55" s="217">
        <f t="shared" si="0"/>
        <v>5.5</v>
      </c>
      <c r="P55" s="217">
        <f t="shared" si="1"/>
        <v>102.33076923076922</v>
      </c>
      <c r="Q55" s="217">
        <f t="shared" si="2"/>
        <v>102.2</v>
      </c>
    </row>
    <row r="56" spans="1:17">
      <c r="A56" s="16" t="s">
        <v>62</v>
      </c>
      <c r="B56" s="22">
        <v>97.7</v>
      </c>
      <c r="C56" s="22">
        <v>107.2</v>
      </c>
      <c r="D56" s="22">
        <v>97</v>
      </c>
      <c r="E56" s="22">
        <v>104.5</v>
      </c>
      <c r="F56" s="22">
        <v>98.6</v>
      </c>
      <c r="G56" s="22">
        <v>97.9</v>
      </c>
      <c r="H56" s="22">
        <v>104.5</v>
      </c>
      <c r="I56" s="22">
        <v>102.4</v>
      </c>
      <c r="J56" s="22">
        <v>104.1</v>
      </c>
      <c r="K56" s="22">
        <v>104.8</v>
      </c>
      <c r="L56" s="22">
        <v>96</v>
      </c>
      <c r="M56" s="22">
        <v>102.3</v>
      </c>
      <c r="N56">
        <v>99.2</v>
      </c>
      <c r="O56" s="217">
        <f t="shared" si="0"/>
        <v>11.200000000000003</v>
      </c>
      <c r="P56" s="217">
        <f t="shared" si="1"/>
        <v>101.24615384615383</v>
      </c>
      <c r="Q56" s="217">
        <f t="shared" si="2"/>
        <v>102.3</v>
      </c>
    </row>
    <row r="57" spans="1:17">
      <c r="A57" s="16" t="s">
        <v>63</v>
      </c>
      <c r="B57" s="22">
        <v>111</v>
      </c>
      <c r="C57" s="22">
        <v>108.3</v>
      </c>
      <c r="D57" s="22">
        <v>108.4</v>
      </c>
      <c r="E57" s="22">
        <v>102.4</v>
      </c>
      <c r="F57" s="22">
        <v>103</v>
      </c>
      <c r="G57" s="22">
        <v>99</v>
      </c>
      <c r="H57" s="22">
        <v>102.1</v>
      </c>
      <c r="I57" s="22">
        <v>102.9</v>
      </c>
      <c r="J57" s="22">
        <v>103.3</v>
      </c>
      <c r="K57" s="22">
        <v>101</v>
      </c>
      <c r="L57" s="22">
        <v>99.5</v>
      </c>
      <c r="M57" s="22">
        <v>100.1</v>
      </c>
      <c r="N57">
        <v>98.9</v>
      </c>
      <c r="O57" s="217">
        <f t="shared" si="0"/>
        <v>12.099999999999994</v>
      </c>
      <c r="P57" s="217">
        <f t="shared" si="1"/>
        <v>103.06923076923077</v>
      </c>
      <c r="Q57" s="217">
        <f t="shared" si="2"/>
        <v>102.4</v>
      </c>
    </row>
    <row r="58" spans="1:17">
      <c r="A58" s="16" t="s">
        <v>64</v>
      </c>
      <c r="B58" s="22">
        <v>104.5</v>
      </c>
      <c r="C58" s="22">
        <v>102.2</v>
      </c>
      <c r="D58" s="22">
        <v>99.1</v>
      </c>
      <c r="E58" s="22">
        <v>102.4</v>
      </c>
      <c r="F58" s="22">
        <v>98.6</v>
      </c>
      <c r="G58" s="22">
        <v>99.9</v>
      </c>
      <c r="H58" s="22">
        <v>100.7</v>
      </c>
      <c r="I58" s="22">
        <v>102</v>
      </c>
      <c r="J58" s="22">
        <v>106.6</v>
      </c>
      <c r="K58" s="22">
        <v>101.3</v>
      </c>
      <c r="L58" s="22">
        <v>96.1</v>
      </c>
      <c r="M58" s="22">
        <v>106.3</v>
      </c>
      <c r="N58">
        <v>99.4</v>
      </c>
      <c r="O58" s="217">
        <f t="shared" si="0"/>
        <v>10.5</v>
      </c>
      <c r="P58" s="217">
        <f t="shared" si="1"/>
        <v>101.46923076923076</v>
      </c>
      <c r="Q58" s="217">
        <f t="shared" si="2"/>
        <v>101.3</v>
      </c>
    </row>
    <row r="59" spans="1:17" ht="24">
      <c r="A59" s="17" t="s">
        <v>65</v>
      </c>
      <c r="B59" s="22">
        <v>101.8</v>
      </c>
      <c r="C59" s="22">
        <v>99.9</v>
      </c>
      <c r="D59" s="22">
        <v>97.5</v>
      </c>
      <c r="E59" s="22">
        <v>99.8</v>
      </c>
      <c r="F59" s="22">
        <v>99.6</v>
      </c>
      <c r="G59" s="22">
        <v>98.3</v>
      </c>
      <c r="H59" s="22">
        <v>97.7</v>
      </c>
      <c r="I59" s="22">
        <v>96.2</v>
      </c>
      <c r="J59" s="22">
        <v>100.3</v>
      </c>
      <c r="K59" s="22">
        <v>99.6</v>
      </c>
      <c r="L59" s="22">
        <v>93.7</v>
      </c>
      <c r="M59" s="22">
        <v>106.4</v>
      </c>
      <c r="N59">
        <v>97.8</v>
      </c>
      <c r="O59" s="217">
        <f t="shared" si="0"/>
        <v>12.700000000000003</v>
      </c>
      <c r="P59" s="217">
        <f t="shared" si="1"/>
        <v>99.123076923076937</v>
      </c>
      <c r="Q59" s="217">
        <f t="shared" si="2"/>
        <v>99.6</v>
      </c>
    </row>
    <row r="60" spans="1:17">
      <c r="A60" s="16" t="s">
        <v>67</v>
      </c>
      <c r="B60" s="22">
        <v>104.6</v>
      </c>
      <c r="C60" s="22">
        <v>103.1</v>
      </c>
      <c r="D60" s="22">
        <v>103</v>
      </c>
      <c r="E60" s="22">
        <v>102.7</v>
      </c>
      <c r="F60" s="22">
        <v>102.7</v>
      </c>
      <c r="G60" s="22">
        <v>101</v>
      </c>
      <c r="H60" s="22">
        <v>99.6</v>
      </c>
      <c r="I60" s="22">
        <v>101.4</v>
      </c>
      <c r="J60" s="22">
        <v>99.8</v>
      </c>
      <c r="K60" s="22">
        <v>98.5</v>
      </c>
      <c r="L60" s="22">
        <v>103.9</v>
      </c>
      <c r="M60" s="22">
        <v>104.4</v>
      </c>
      <c r="N60">
        <v>99</v>
      </c>
      <c r="O60" s="217">
        <f t="shared" si="0"/>
        <v>6.0999999999999943</v>
      </c>
      <c r="P60" s="217">
        <f t="shared" si="1"/>
        <v>101.82307692307693</v>
      </c>
      <c r="Q60" s="217">
        <f t="shared" si="2"/>
        <v>102.7</v>
      </c>
    </row>
    <row r="61" spans="1:17">
      <c r="A61" s="16" t="s">
        <v>69</v>
      </c>
      <c r="B61" s="22">
        <v>101.3</v>
      </c>
      <c r="C61" s="22">
        <v>102.9</v>
      </c>
      <c r="D61" s="22">
        <v>101</v>
      </c>
      <c r="E61" s="22">
        <v>101.7</v>
      </c>
      <c r="F61" s="22">
        <v>108.5</v>
      </c>
      <c r="G61" s="22">
        <v>100.4</v>
      </c>
      <c r="H61" s="22">
        <v>104.5</v>
      </c>
      <c r="I61" s="22">
        <v>99.2</v>
      </c>
      <c r="J61" s="22">
        <v>105</v>
      </c>
      <c r="K61" s="22">
        <v>105.4</v>
      </c>
      <c r="L61" s="22">
        <v>103.2</v>
      </c>
      <c r="M61" s="22">
        <v>103.7</v>
      </c>
      <c r="N61">
        <v>99.9</v>
      </c>
      <c r="O61" s="217">
        <f t="shared" si="0"/>
        <v>9.2999999999999972</v>
      </c>
      <c r="P61" s="217">
        <f t="shared" si="1"/>
        <v>102.82307692307694</v>
      </c>
      <c r="Q61" s="217">
        <f t="shared" si="2"/>
        <v>102.9</v>
      </c>
    </row>
    <row r="62" spans="1:17">
      <c r="A62" s="16" t="s">
        <v>70</v>
      </c>
      <c r="B62" s="22">
        <v>102.4</v>
      </c>
      <c r="C62" s="22">
        <v>100.8</v>
      </c>
      <c r="D62" s="22">
        <v>103.7</v>
      </c>
      <c r="E62" s="22">
        <v>102.3</v>
      </c>
      <c r="F62" s="22">
        <v>105.2</v>
      </c>
      <c r="G62" s="22">
        <v>100</v>
      </c>
      <c r="H62" s="22">
        <v>99.2</v>
      </c>
      <c r="I62" s="22">
        <v>102.3</v>
      </c>
      <c r="J62" s="22">
        <v>101.3</v>
      </c>
      <c r="K62" s="22">
        <v>102.8</v>
      </c>
      <c r="L62" s="22">
        <v>94.9</v>
      </c>
      <c r="M62" s="22">
        <v>96.7</v>
      </c>
      <c r="N62">
        <v>98</v>
      </c>
      <c r="O62" s="217">
        <f t="shared" si="0"/>
        <v>10.299999999999997</v>
      </c>
      <c r="P62" s="217">
        <f t="shared" si="1"/>
        <v>100.73846153846154</v>
      </c>
      <c r="Q62" s="217">
        <f t="shared" si="2"/>
        <v>101.3</v>
      </c>
    </row>
    <row r="63" spans="1:17">
      <c r="A63" s="16" t="s">
        <v>71</v>
      </c>
      <c r="B63" s="22">
        <v>102.5</v>
      </c>
      <c r="C63" s="22">
        <v>105.5</v>
      </c>
      <c r="D63" s="22">
        <v>106.9</v>
      </c>
      <c r="E63" s="22">
        <v>106.2</v>
      </c>
      <c r="F63" s="22">
        <v>104.7</v>
      </c>
      <c r="G63" s="22">
        <v>99.4</v>
      </c>
      <c r="H63" s="22">
        <v>103.2</v>
      </c>
      <c r="I63" s="22">
        <v>100.4</v>
      </c>
      <c r="J63" s="22">
        <v>103.5</v>
      </c>
      <c r="K63" s="22">
        <v>104.8</v>
      </c>
      <c r="L63" s="22">
        <v>105.6</v>
      </c>
      <c r="M63" s="22">
        <v>98.1</v>
      </c>
      <c r="N63">
        <v>99.4</v>
      </c>
      <c r="O63" s="217">
        <f t="shared" ref="O63:O80" si="3">MAX(B63:N63)-MIN(B63:N63)</f>
        <v>8.8000000000000114</v>
      </c>
      <c r="P63" s="217">
        <f t="shared" si="1"/>
        <v>103.09230769230768</v>
      </c>
      <c r="Q63" s="217">
        <f t="shared" si="2"/>
        <v>103.5</v>
      </c>
    </row>
    <row r="64" spans="1:17">
      <c r="A64" s="16" t="s">
        <v>72</v>
      </c>
      <c r="B64" s="22">
        <v>102.9</v>
      </c>
      <c r="C64" s="22">
        <v>104</v>
      </c>
      <c r="D64" s="22">
        <v>101.6</v>
      </c>
      <c r="E64" s="22">
        <v>105</v>
      </c>
      <c r="F64" s="22">
        <v>100.6</v>
      </c>
      <c r="G64" s="22">
        <v>100.9</v>
      </c>
      <c r="H64" s="22">
        <v>102</v>
      </c>
      <c r="I64" s="22">
        <v>100.7</v>
      </c>
      <c r="J64" s="22">
        <v>101.1</v>
      </c>
      <c r="K64" s="22">
        <v>101.9</v>
      </c>
      <c r="L64" s="22">
        <v>104.3</v>
      </c>
      <c r="M64" s="22">
        <v>103.7</v>
      </c>
      <c r="N64">
        <v>99.4</v>
      </c>
      <c r="O64" s="217">
        <f t="shared" si="3"/>
        <v>5.5999999999999943</v>
      </c>
      <c r="P64" s="217">
        <f t="shared" ref="P64:P80" si="4">AVERAGE(B64:N64)</f>
        <v>102.16153846153847</v>
      </c>
      <c r="Q64" s="217">
        <f t="shared" ref="Q64:Q80" si="5">MEDIAN(B64:N64)</f>
        <v>101.9</v>
      </c>
    </row>
    <row r="65" spans="1:17">
      <c r="A65" s="16" t="s">
        <v>73</v>
      </c>
      <c r="B65" s="22">
        <v>105.1</v>
      </c>
      <c r="C65" s="22">
        <v>106.1</v>
      </c>
      <c r="D65" s="22">
        <v>104.2</v>
      </c>
      <c r="E65" s="22">
        <v>103</v>
      </c>
      <c r="F65" s="22">
        <v>101.7</v>
      </c>
      <c r="G65" s="22">
        <v>100.3</v>
      </c>
      <c r="H65" s="22">
        <v>103.3</v>
      </c>
      <c r="I65" s="22">
        <v>103.1</v>
      </c>
      <c r="J65" s="22">
        <v>103.2</v>
      </c>
      <c r="K65" s="22">
        <v>99.9</v>
      </c>
      <c r="L65" s="22">
        <v>97.6</v>
      </c>
      <c r="M65" s="22">
        <v>97.6</v>
      </c>
      <c r="N65">
        <v>98.3</v>
      </c>
      <c r="O65" s="217">
        <f t="shared" si="3"/>
        <v>8.5</v>
      </c>
      <c r="P65" s="217">
        <f t="shared" si="4"/>
        <v>101.79999999999998</v>
      </c>
      <c r="Q65" s="217">
        <f t="shared" si="5"/>
        <v>103</v>
      </c>
    </row>
    <row r="66" spans="1:17">
      <c r="A66" s="16" t="s">
        <v>74</v>
      </c>
      <c r="B66" s="22">
        <v>107</v>
      </c>
      <c r="C66" s="22">
        <v>104.8</v>
      </c>
      <c r="D66" s="22">
        <v>108.3</v>
      </c>
      <c r="E66" s="22">
        <v>101.7</v>
      </c>
      <c r="F66" s="22">
        <v>105</v>
      </c>
      <c r="G66" s="22">
        <v>99.2</v>
      </c>
      <c r="H66" s="22">
        <v>104.7</v>
      </c>
      <c r="I66" s="22">
        <v>104.3</v>
      </c>
      <c r="J66" s="22">
        <v>103.5</v>
      </c>
      <c r="K66" s="22">
        <v>104</v>
      </c>
      <c r="L66" s="22">
        <v>100.5</v>
      </c>
      <c r="M66" s="22">
        <v>102.6</v>
      </c>
      <c r="N66">
        <v>99.7</v>
      </c>
      <c r="O66" s="217">
        <f t="shared" si="3"/>
        <v>9.0999999999999943</v>
      </c>
      <c r="P66" s="217">
        <f t="shared" si="4"/>
        <v>103.48461538461538</v>
      </c>
      <c r="Q66" s="217">
        <f t="shared" si="5"/>
        <v>104</v>
      </c>
    </row>
    <row r="67" spans="1:17">
      <c r="A67" s="16" t="s">
        <v>75</v>
      </c>
      <c r="B67" s="22">
        <v>102</v>
      </c>
      <c r="C67" s="22">
        <v>101.2</v>
      </c>
      <c r="D67" s="22">
        <v>95.6</v>
      </c>
      <c r="E67" s="22">
        <v>97.1</v>
      </c>
      <c r="F67" s="22">
        <v>104.4</v>
      </c>
      <c r="G67" s="22">
        <v>102.8</v>
      </c>
      <c r="H67" s="22">
        <v>98</v>
      </c>
      <c r="I67" s="22">
        <v>103.8</v>
      </c>
      <c r="J67" s="22">
        <v>102.9</v>
      </c>
      <c r="K67" s="22">
        <v>102.1</v>
      </c>
      <c r="L67" s="22">
        <v>98.5</v>
      </c>
      <c r="M67" s="22">
        <v>107.4</v>
      </c>
      <c r="N67">
        <v>99.7</v>
      </c>
      <c r="O67" s="217">
        <f t="shared" si="3"/>
        <v>11.800000000000011</v>
      </c>
      <c r="P67" s="217">
        <f t="shared" si="4"/>
        <v>101.19230769230769</v>
      </c>
      <c r="Q67" s="217">
        <f t="shared" si="5"/>
        <v>102</v>
      </c>
    </row>
    <row r="68" spans="1:17">
      <c r="A68" s="16" t="s">
        <v>76</v>
      </c>
      <c r="B68" s="22">
        <v>101.9</v>
      </c>
      <c r="C68" s="22">
        <v>104.2</v>
      </c>
      <c r="D68" s="22">
        <v>99.1</v>
      </c>
      <c r="E68" s="22">
        <v>104.6</v>
      </c>
      <c r="F68" s="22">
        <v>101.3</v>
      </c>
      <c r="G68" s="22">
        <v>99.1</v>
      </c>
      <c r="H68" s="22">
        <v>100.8</v>
      </c>
      <c r="I68" s="22">
        <v>102.8</v>
      </c>
      <c r="J68" s="22">
        <v>104</v>
      </c>
      <c r="K68" s="22">
        <v>102.3</v>
      </c>
      <c r="L68" s="22">
        <v>102.2</v>
      </c>
      <c r="M68" s="22">
        <v>106.7</v>
      </c>
      <c r="N68">
        <v>100.1</v>
      </c>
      <c r="O68" s="217">
        <f t="shared" si="3"/>
        <v>7.6000000000000085</v>
      </c>
      <c r="P68" s="217">
        <f t="shared" si="4"/>
        <v>102.23846153846154</v>
      </c>
      <c r="Q68" s="217">
        <f t="shared" si="5"/>
        <v>102.2</v>
      </c>
    </row>
    <row r="69" spans="1:17">
      <c r="A69" s="16" t="s">
        <v>77</v>
      </c>
      <c r="B69" s="22">
        <v>102.6</v>
      </c>
      <c r="C69" s="22">
        <v>105.6</v>
      </c>
      <c r="D69" s="22">
        <v>101.6</v>
      </c>
      <c r="E69" s="22">
        <v>105</v>
      </c>
      <c r="F69" s="22">
        <v>100.1</v>
      </c>
      <c r="G69" s="22">
        <v>98.6</v>
      </c>
      <c r="H69" s="22">
        <v>100.4</v>
      </c>
      <c r="I69" s="22">
        <v>102.4</v>
      </c>
      <c r="J69" s="22">
        <v>100.8</v>
      </c>
      <c r="K69" s="22">
        <v>102.3</v>
      </c>
      <c r="L69" s="22">
        <v>100.1</v>
      </c>
      <c r="M69" s="22">
        <v>101.1</v>
      </c>
      <c r="N69">
        <v>98.9</v>
      </c>
      <c r="O69" s="217">
        <f t="shared" si="3"/>
        <v>7</v>
      </c>
      <c r="P69" s="217">
        <f t="shared" si="4"/>
        <v>101.49999999999999</v>
      </c>
      <c r="Q69" s="217">
        <f t="shared" si="5"/>
        <v>101.1</v>
      </c>
    </row>
    <row r="70" spans="1:17">
      <c r="A70" s="16" t="s">
        <v>78</v>
      </c>
      <c r="B70" s="22">
        <v>101.7</v>
      </c>
      <c r="C70" s="22">
        <v>101.7</v>
      </c>
      <c r="D70" s="22">
        <v>103</v>
      </c>
      <c r="E70" s="22">
        <v>103.4</v>
      </c>
      <c r="F70" s="22">
        <v>103.1</v>
      </c>
      <c r="G70" s="22">
        <v>102.3</v>
      </c>
      <c r="H70" s="22">
        <v>100.8</v>
      </c>
      <c r="I70" s="22">
        <v>97.8</v>
      </c>
      <c r="J70" s="22">
        <v>99.6</v>
      </c>
      <c r="K70" s="22">
        <v>101.2</v>
      </c>
      <c r="L70" s="22">
        <v>96.9</v>
      </c>
      <c r="M70" s="22">
        <v>100.5</v>
      </c>
      <c r="N70">
        <v>97.8</v>
      </c>
      <c r="O70" s="217">
        <f t="shared" si="3"/>
        <v>6.5</v>
      </c>
      <c r="P70" s="217">
        <f t="shared" si="4"/>
        <v>100.75384615384615</v>
      </c>
      <c r="Q70" s="217">
        <f t="shared" si="5"/>
        <v>101.2</v>
      </c>
    </row>
    <row r="71" spans="1:17">
      <c r="A71" s="16" t="s">
        <v>80</v>
      </c>
      <c r="B71" s="22">
        <v>99.4</v>
      </c>
      <c r="C71" s="22">
        <v>95.3</v>
      </c>
      <c r="D71" s="22">
        <v>100.1</v>
      </c>
      <c r="E71" s="22">
        <v>102.8</v>
      </c>
      <c r="F71" s="22">
        <v>102.4</v>
      </c>
      <c r="G71" s="22">
        <v>101.7</v>
      </c>
      <c r="H71" s="22">
        <v>94.8</v>
      </c>
      <c r="I71" s="22">
        <v>101.7</v>
      </c>
      <c r="J71" s="22">
        <v>103.8</v>
      </c>
      <c r="K71" s="22">
        <v>109.2</v>
      </c>
      <c r="L71" s="22">
        <v>104.9</v>
      </c>
      <c r="M71" s="22">
        <v>101.6</v>
      </c>
      <c r="N71">
        <v>100.3</v>
      </c>
      <c r="O71" s="217">
        <f t="shared" si="3"/>
        <v>14.400000000000006</v>
      </c>
      <c r="P71" s="217">
        <f t="shared" si="4"/>
        <v>101.38461538461539</v>
      </c>
      <c r="Q71" s="217">
        <f t="shared" si="5"/>
        <v>101.7</v>
      </c>
    </row>
    <row r="72" spans="1:17">
      <c r="A72" s="16" t="s">
        <v>81</v>
      </c>
      <c r="B72" s="22">
        <v>101.7</v>
      </c>
      <c r="C72" s="22">
        <v>105.8</v>
      </c>
      <c r="D72" s="22">
        <v>103</v>
      </c>
      <c r="E72" s="22">
        <v>101.1</v>
      </c>
      <c r="F72" s="22">
        <v>103.3</v>
      </c>
      <c r="G72" s="22">
        <v>102</v>
      </c>
      <c r="H72" s="22">
        <v>103.2</v>
      </c>
      <c r="I72" s="22">
        <v>99.4</v>
      </c>
      <c r="J72" s="22">
        <v>102.9</v>
      </c>
      <c r="K72" s="22">
        <v>102.3</v>
      </c>
      <c r="L72" s="22">
        <v>92.4</v>
      </c>
      <c r="M72" s="22">
        <v>115.6</v>
      </c>
      <c r="N72">
        <v>99.5</v>
      </c>
      <c r="O72" s="217">
        <f t="shared" si="3"/>
        <v>23.199999999999989</v>
      </c>
      <c r="P72" s="217">
        <f t="shared" si="4"/>
        <v>102.47692307692309</v>
      </c>
      <c r="Q72" s="217">
        <f t="shared" si="5"/>
        <v>102.3</v>
      </c>
    </row>
    <row r="73" spans="1:17">
      <c r="A73" s="16" t="s">
        <v>82</v>
      </c>
      <c r="B73" s="22">
        <v>103.9</v>
      </c>
      <c r="C73" s="22">
        <v>108.6</v>
      </c>
      <c r="D73" s="22">
        <v>101.6</v>
      </c>
      <c r="E73" s="22">
        <v>98.6</v>
      </c>
      <c r="F73" s="22">
        <v>95.4</v>
      </c>
      <c r="G73" s="22">
        <v>100.6</v>
      </c>
      <c r="H73" s="22">
        <v>101.8</v>
      </c>
      <c r="I73" s="22">
        <v>104.3</v>
      </c>
      <c r="J73" s="22">
        <v>100.6</v>
      </c>
      <c r="K73" s="22">
        <v>104.6</v>
      </c>
      <c r="L73" s="22">
        <v>110</v>
      </c>
      <c r="M73" s="22">
        <v>104</v>
      </c>
      <c r="N73">
        <v>100.6</v>
      </c>
      <c r="O73" s="217">
        <f t="shared" si="3"/>
        <v>14.599999999999994</v>
      </c>
      <c r="P73" s="217">
        <f t="shared" si="4"/>
        <v>102.66153846153846</v>
      </c>
      <c r="Q73" s="217">
        <f t="shared" si="5"/>
        <v>101.8</v>
      </c>
    </row>
    <row r="74" spans="1:17">
      <c r="A74" s="15" t="s">
        <v>83</v>
      </c>
      <c r="B74" s="22">
        <v>99.2</v>
      </c>
      <c r="C74" s="22">
        <v>102.8</v>
      </c>
      <c r="D74" s="22">
        <v>100</v>
      </c>
      <c r="E74" s="22">
        <v>99.7</v>
      </c>
      <c r="F74" s="22">
        <v>103.5</v>
      </c>
      <c r="G74" s="22">
        <v>102.3</v>
      </c>
      <c r="H74" s="22">
        <v>105.1</v>
      </c>
      <c r="I74" s="22">
        <v>101.8</v>
      </c>
      <c r="J74" s="22">
        <v>108.3</v>
      </c>
      <c r="K74" s="22">
        <v>100.7</v>
      </c>
      <c r="L74" s="22">
        <v>99.7</v>
      </c>
      <c r="M74" s="22">
        <v>104.7</v>
      </c>
      <c r="N74">
        <v>99.7</v>
      </c>
      <c r="O74" s="217">
        <f t="shared" si="3"/>
        <v>9.0999999999999943</v>
      </c>
      <c r="P74" s="217">
        <f t="shared" si="4"/>
        <v>102.11538461538461</v>
      </c>
      <c r="Q74" s="217">
        <f t="shared" si="5"/>
        <v>101.8</v>
      </c>
    </row>
    <row r="75" spans="1:17">
      <c r="A75" s="15" t="s">
        <v>84</v>
      </c>
      <c r="B75" s="22">
        <v>106.9</v>
      </c>
      <c r="C75" s="22">
        <v>106.4</v>
      </c>
      <c r="D75" s="22">
        <v>93.1</v>
      </c>
      <c r="E75" s="22">
        <v>99.1</v>
      </c>
      <c r="F75" s="22">
        <v>101.8</v>
      </c>
      <c r="G75" s="22">
        <v>99.7</v>
      </c>
      <c r="H75" s="22">
        <v>94.3</v>
      </c>
      <c r="I75" s="22">
        <v>102.6</v>
      </c>
      <c r="J75" s="22">
        <v>101.1</v>
      </c>
      <c r="K75" s="22">
        <v>108.2</v>
      </c>
      <c r="L75" s="22">
        <v>103.5</v>
      </c>
      <c r="M75" s="22">
        <v>106.2</v>
      </c>
      <c r="N75">
        <v>100.4</v>
      </c>
      <c r="O75" s="217">
        <f t="shared" si="3"/>
        <v>15.100000000000009</v>
      </c>
      <c r="P75" s="217">
        <f t="shared" si="4"/>
        <v>101.7923076923077</v>
      </c>
      <c r="Q75" s="217">
        <f t="shared" si="5"/>
        <v>101.8</v>
      </c>
    </row>
    <row r="76" spans="1:17">
      <c r="A76" s="15" t="s">
        <v>85</v>
      </c>
      <c r="B76" s="22">
        <v>108</v>
      </c>
      <c r="C76" s="22">
        <v>100.8</v>
      </c>
      <c r="D76" s="22">
        <v>99.9</v>
      </c>
      <c r="E76" s="22">
        <v>100.4</v>
      </c>
      <c r="F76" s="22">
        <v>102.5</v>
      </c>
      <c r="G76" s="22">
        <v>99.4</v>
      </c>
      <c r="H76" s="22">
        <v>98.5</v>
      </c>
      <c r="I76" s="22">
        <v>101</v>
      </c>
      <c r="J76" s="22">
        <v>101</v>
      </c>
      <c r="K76" s="22">
        <v>102.9</v>
      </c>
      <c r="L76" s="22">
        <v>103.1</v>
      </c>
      <c r="M76" s="22">
        <v>102.6</v>
      </c>
      <c r="N76">
        <v>99.3</v>
      </c>
      <c r="O76" s="217">
        <f t="shared" si="3"/>
        <v>9.5</v>
      </c>
      <c r="P76" s="217">
        <f t="shared" si="4"/>
        <v>101.49230769230768</v>
      </c>
      <c r="Q76" s="217">
        <f t="shared" si="5"/>
        <v>101</v>
      </c>
    </row>
    <row r="77" spans="1:17">
      <c r="A77" s="15" t="s">
        <v>86</v>
      </c>
      <c r="B77" s="22">
        <v>105.3</v>
      </c>
      <c r="C77" s="22">
        <v>107.5</v>
      </c>
      <c r="D77" s="22">
        <v>97.9</v>
      </c>
      <c r="E77" s="22">
        <v>91.9</v>
      </c>
      <c r="F77" s="22">
        <v>104.5</v>
      </c>
      <c r="G77" s="22">
        <v>106.8</v>
      </c>
      <c r="H77" s="22">
        <v>96.4</v>
      </c>
      <c r="I77" s="22">
        <v>97.8</v>
      </c>
      <c r="J77" s="22">
        <v>101.4</v>
      </c>
      <c r="K77" s="22">
        <v>114.2</v>
      </c>
      <c r="L77" s="22">
        <v>103.4</v>
      </c>
      <c r="M77" s="22">
        <v>108.5</v>
      </c>
      <c r="N77">
        <v>100.7</v>
      </c>
      <c r="O77" s="217">
        <f t="shared" si="3"/>
        <v>22.299999999999997</v>
      </c>
      <c r="P77" s="217">
        <f t="shared" si="4"/>
        <v>102.79230769230769</v>
      </c>
      <c r="Q77" s="217">
        <f t="shared" si="5"/>
        <v>103.4</v>
      </c>
    </row>
    <row r="78" spans="1:17">
      <c r="A78" s="15" t="s">
        <v>87</v>
      </c>
      <c r="B78" s="22">
        <v>105</v>
      </c>
      <c r="C78" s="22">
        <v>102.7</v>
      </c>
      <c r="D78" s="22">
        <v>104</v>
      </c>
      <c r="E78" s="22">
        <v>104.7</v>
      </c>
      <c r="F78" s="22">
        <v>103.8</v>
      </c>
      <c r="G78" s="22">
        <v>104.1</v>
      </c>
      <c r="H78" s="22">
        <v>100.5</v>
      </c>
      <c r="I78" s="22">
        <v>106.2</v>
      </c>
      <c r="J78" s="22">
        <v>105.3</v>
      </c>
      <c r="K78" s="22">
        <v>105.9</v>
      </c>
      <c r="L78" s="22">
        <v>106.7</v>
      </c>
      <c r="M78" s="22">
        <v>105.1</v>
      </c>
      <c r="N78">
        <v>101.1</v>
      </c>
      <c r="O78" s="217">
        <f t="shared" si="3"/>
        <v>6.2000000000000028</v>
      </c>
      <c r="P78" s="217">
        <f t="shared" si="4"/>
        <v>104.23846153846154</v>
      </c>
      <c r="Q78" s="217">
        <f t="shared" si="5"/>
        <v>104.7</v>
      </c>
    </row>
    <row r="79" spans="1:17">
      <c r="A79" s="15" t="s">
        <v>88</v>
      </c>
      <c r="B79" s="22">
        <v>108.1</v>
      </c>
      <c r="C79" s="22">
        <v>102.4</v>
      </c>
      <c r="D79" s="22">
        <v>98.9</v>
      </c>
      <c r="E79" s="22">
        <v>101.3</v>
      </c>
      <c r="F79" s="22">
        <v>101.3</v>
      </c>
      <c r="G79" s="22">
        <v>104.6</v>
      </c>
      <c r="H79" s="22">
        <v>102.2</v>
      </c>
      <c r="I79" s="22">
        <v>96</v>
      </c>
      <c r="J79" s="22">
        <v>108.2</v>
      </c>
      <c r="K79" s="22">
        <v>100.9</v>
      </c>
      <c r="L79" s="22">
        <v>98.8</v>
      </c>
      <c r="M79" s="22">
        <v>99</v>
      </c>
      <c r="N79">
        <v>98.5</v>
      </c>
      <c r="O79" s="217">
        <f t="shared" si="3"/>
        <v>12.200000000000003</v>
      </c>
      <c r="P79" s="217">
        <f t="shared" si="4"/>
        <v>101.55384615384615</v>
      </c>
      <c r="Q79" s="217">
        <f t="shared" si="5"/>
        <v>101.3</v>
      </c>
    </row>
    <row r="80" spans="1:17" ht="24">
      <c r="A80" s="16" t="s">
        <v>89</v>
      </c>
      <c r="B80" s="22">
        <v>115.7</v>
      </c>
      <c r="C80" s="22">
        <v>106.9</v>
      </c>
      <c r="D80" s="22">
        <v>102.2</v>
      </c>
      <c r="E80" s="22">
        <v>84.4</v>
      </c>
      <c r="F80" s="22">
        <v>102.4</v>
      </c>
      <c r="G80" s="22">
        <v>99.1</v>
      </c>
      <c r="H80" s="22">
        <v>99</v>
      </c>
      <c r="I80" s="22">
        <v>113.5</v>
      </c>
      <c r="J80" s="22">
        <v>102.7</v>
      </c>
      <c r="K80" s="22">
        <v>99.8</v>
      </c>
      <c r="L80" s="22">
        <v>102.4</v>
      </c>
      <c r="M80" s="22">
        <v>108</v>
      </c>
      <c r="N80">
        <v>100.8</v>
      </c>
      <c r="O80" s="217">
        <f t="shared" si="3"/>
        <v>31.299999999999997</v>
      </c>
      <c r="P80" s="217">
        <f t="shared" si="4"/>
        <v>102.83846153846154</v>
      </c>
      <c r="Q80" s="217">
        <f t="shared" si="5"/>
        <v>102.4</v>
      </c>
    </row>
    <row r="81" spans="1:17" ht="24.75" thickBot="1">
      <c r="A81" s="18" t="s">
        <v>90</v>
      </c>
      <c r="B81" s="22">
        <v>84</v>
      </c>
      <c r="C81" s="22">
        <v>99.1</v>
      </c>
      <c r="D81" s="22">
        <v>103.7</v>
      </c>
      <c r="E81" s="22">
        <v>103.3</v>
      </c>
      <c r="F81" s="22">
        <v>117.7</v>
      </c>
      <c r="G81" s="22">
        <v>103.5</v>
      </c>
      <c r="H81" s="22">
        <v>98.5</v>
      </c>
      <c r="I81" s="22">
        <v>96.3</v>
      </c>
      <c r="J81" s="22">
        <v>104.5</v>
      </c>
      <c r="K81" s="22">
        <v>102.8</v>
      </c>
      <c r="L81" s="22">
        <v>100.5</v>
      </c>
      <c r="M81" s="22">
        <v>99.9</v>
      </c>
      <c r="N81">
        <v>98.6</v>
      </c>
      <c r="O81" s="217">
        <f t="shared" ref="O81" si="6">MAX(B81:N81)-MIN(B81:N81)</f>
        <v>33.700000000000003</v>
      </c>
      <c r="P81" s="217">
        <f t="shared" ref="P81" si="7">AVERAGE(B81:N81)</f>
        <v>100.95384615384614</v>
      </c>
      <c r="Q81" s="217">
        <f t="shared" ref="Q81" si="8">MEDIAN(B81:N81)</f>
        <v>100.5</v>
      </c>
    </row>
    <row r="82" spans="1:17" ht="16.5" thickTop="1">
      <c r="A82" s="216" t="s">
        <v>105</v>
      </c>
      <c r="B82" s="216">
        <f t="shared" ref="B82:N82" si="9">AVERAGE(B2:B81)</f>
        <v>103.67749999999998</v>
      </c>
      <c r="C82" s="216">
        <f t="shared" si="9"/>
        <v>105.21375</v>
      </c>
      <c r="D82" s="216">
        <f t="shared" si="9"/>
        <v>103.33875</v>
      </c>
      <c r="E82" s="216">
        <f t="shared" si="9"/>
        <v>102.34375000000001</v>
      </c>
      <c r="F82" s="216">
        <f t="shared" si="9"/>
        <v>102.85250000000001</v>
      </c>
      <c r="G82" s="216">
        <f t="shared" si="9"/>
        <v>101.00500000000001</v>
      </c>
      <c r="H82" s="216">
        <f t="shared" si="9"/>
        <v>100.85875</v>
      </c>
      <c r="I82" s="216">
        <f t="shared" si="9"/>
        <v>102.22999999999999</v>
      </c>
      <c r="J82" s="216">
        <f t="shared" si="9"/>
        <v>102.57875000000001</v>
      </c>
      <c r="K82" s="216">
        <f t="shared" si="9"/>
        <v>102.94499999999998</v>
      </c>
      <c r="L82" s="216">
        <f t="shared" si="9"/>
        <v>101.60499999999998</v>
      </c>
      <c r="M82" s="216">
        <f t="shared" si="9"/>
        <v>102.79749999999999</v>
      </c>
      <c r="N82" s="216">
        <f t="shared" si="9"/>
        <v>99.418750000000003</v>
      </c>
      <c r="O82" s="217"/>
      <c r="P82" s="217"/>
      <c r="Q82" s="217"/>
    </row>
    <row r="83" spans="1:17" ht="15.75">
      <c r="A83" s="216" t="s">
        <v>104</v>
      </c>
      <c r="B83" s="216">
        <f t="shared" ref="B83:N83" si="10">MAX(B2:B81)-MIN(B2:B81)</f>
        <v>31.700000000000003</v>
      </c>
      <c r="C83" s="216">
        <f t="shared" si="10"/>
        <v>17.900000000000006</v>
      </c>
      <c r="D83" s="216">
        <f t="shared" si="10"/>
        <v>19.900000000000006</v>
      </c>
      <c r="E83" s="216">
        <f t="shared" si="10"/>
        <v>33.599999999999994</v>
      </c>
      <c r="F83" s="216">
        <f t="shared" si="10"/>
        <v>26.600000000000009</v>
      </c>
      <c r="G83" s="216">
        <f t="shared" si="10"/>
        <v>17.599999999999994</v>
      </c>
      <c r="H83" s="216">
        <f t="shared" si="10"/>
        <v>10.799999999999997</v>
      </c>
      <c r="I83" s="216">
        <f t="shared" si="10"/>
        <v>17.5</v>
      </c>
      <c r="J83" s="216">
        <f t="shared" si="10"/>
        <v>12.899999999999991</v>
      </c>
      <c r="K83" s="216">
        <f t="shared" si="10"/>
        <v>16.5</v>
      </c>
      <c r="L83" s="216">
        <f t="shared" si="10"/>
        <v>22.099999999999994</v>
      </c>
      <c r="M83" s="216">
        <f t="shared" si="10"/>
        <v>27.200000000000003</v>
      </c>
      <c r="N83" s="216">
        <f t="shared" si="10"/>
        <v>3.4000000000000057</v>
      </c>
      <c r="O83" s="217"/>
      <c r="P83" s="217"/>
      <c r="Q83" s="217"/>
    </row>
    <row r="84" spans="1:17" ht="15.75">
      <c r="A84" s="216" t="s">
        <v>106</v>
      </c>
      <c r="B84" s="216">
        <f t="shared" ref="B84:N84" si="11">MEDIAN(B2:B81)</f>
        <v>104.19999999999999</v>
      </c>
      <c r="C84" s="216">
        <f t="shared" si="11"/>
        <v>105.55</v>
      </c>
      <c r="D84" s="216">
        <f t="shared" si="11"/>
        <v>103.4</v>
      </c>
      <c r="E84" s="216">
        <f t="shared" si="11"/>
        <v>102.65</v>
      </c>
      <c r="F84" s="216">
        <f t="shared" si="11"/>
        <v>102.95</v>
      </c>
      <c r="G84" s="216">
        <f t="shared" si="11"/>
        <v>100.45</v>
      </c>
      <c r="H84" s="216">
        <f t="shared" si="11"/>
        <v>101.25</v>
      </c>
      <c r="I84" s="216">
        <f t="shared" si="11"/>
        <v>102.35</v>
      </c>
      <c r="J84" s="216">
        <f t="shared" si="11"/>
        <v>102.8</v>
      </c>
      <c r="K84" s="216">
        <f t="shared" si="11"/>
        <v>102.55</v>
      </c>
      <c r="L84" s="216">
        <f t="shared" si="11"/>
        <v>101.5</v>
      </c>
      <c r="M84" s="216">
        <f t="shared" si="11"/>
        <v>102.6</v>
      </c>
      <c r="N84" s="216">
        <f t="shared" si="11"/>
        <v>99.4</v>
      </c>
      <c r="O84" s="217"/>
      <c r="P84" s="217"/>
      <c r="Q84" s="21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B6CF-ADE2-452A-BBA8-6D7515ADE831}">
  <dimension ref="A1:AE807"/>
  <sheetViews>
    <sheetView topLeftCell="A32" zoomScale="70" zoomScaleNormal="70" workbookViewId="0">
      <selection activeCell="P3" sqref="P3:AB82"/>
    </sheetView>
  </sheetViews>
  <sheetFormatPr defaultRowHeight="15"/>
  <cols>
    <col min="1" max="1" width="43.28515625" customWidth="1"/>
    <col min="2" max="4" width="9.140625" style="32"/>
    <col min="15" max="15" width="43.28515625" style="27" customWidth="1"/>
  </cols>
  <sheetData>
    <row r="1" spans="1:31" s="241" customFormat="1">
      <c r="B1" s="343" t="s">
        <v>137</v>
      </c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P1" s="344" t="s">
        <v>138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</row>
    <row r="2" spans="1:31" ht="15.75">
      <c r="A2" s="19" t="s">
        <v>91</v>
      </c>
      <c r="B2" s="51">
        <v>2010</v>
      </c>
      <c r="C2" s="51">
        <v>2011</v>
      </c>
      <c r="D2" s="51">
        <v>2012</v>
      </c>
      <c r="E2" s="51">
        <v>2013</v>
      </c>
      <c r="F2" s="51">
        <v>2014</v>
      </c>
      <c r="G2" s="51">
        <v>2015</v>
      </c>
      <c r="H2" s="51">
        <v>2016</v>
      </c>
      <c r="I2" s="51">
        <v>2017</v>
      </c>
      <c r="J2" s="51">
        <v>2018</v>
      </c>
      <c r="K2" s="51">
        <v>2019</v>
      </c>
      <c r="L2" s="51">
        <v>2020</v>
      </c>
      <c r="M2" s="51">
        <v>2021</v>
      </c>
      <c r="N2" s="51">
        <v>2022</v>
      </c>
      <c r="O2" s="19" t="s">
        <v>91</v>
      </c>
      <c r="P2" s="51">
        <v>2010</v>
      </c>
      <c r="Q2" s="51">
        <v>2011</v>
      </c>
      <c r="R2" s="51">
        <v>2012</v>
      </c>
      <c r="S2" s="51">
        <v>2013</v>
      </c>
      <c r="T2" s="51">
        <v>2014</v>
      </c>
      <c r="U2" s="51">
        <v>2015</v>
      </c>
      <c r="V2" s="51">
        <v>2016</v>
      </c>
      <c r="W2" s="51">
        <v>2017</v>
      </c>
      <c r="X2" s="51">
        <v>2018</v>
      </c>
      <c r="Y2" s="51">
        <v>2019</v>
      </c>
      <c r="Z2" s="51">
        <v>2020</v>
      </c>
      <c r="AA2" s="51">
        <v>2021</v>
      </c>
      <c r="AB2" s="51">
        <v>2022</v>
      </c>
      <c r="AC2" s="216" t="s">
        <v>104</v>
      </c>
      <c r="AD2" s="216" t="s">
        <v>105</v>
      </c>
      <c r="AE2" s="216" t="s">
        <v>106</v>
      </c>
    </row>
    <row r="3" spans="1:31">
      <c r="A3" s="15" t="s">
        <v>2</v>
      </c>
      <c r="B3" s="32">
        <v>16992.779797924417</v>
      </c>
      <c r="C3" s="32">
        <v>18799.7</v>
      </c>
      <c r="D3" s="32">
        <v>21659.5</v>
      </c>
      <c r="E3" s="29">
        <v>23246.766438947903</v>
      </c>
      <c r="F3" s="29">
        <v>24750.163160679473</v>
      </c>
      <c r="G3" s="29">
        <v>28043.238207565944</v>
      </c>
      <c r="H3" s="29">
        <v>29798.581019283909</v>
      </c>
      <c r="I3" s="29">
        <v>30342.1155653075</v>
      </c>
      <c r="J3" s="29">
        <v>30778</v>
      </c>
      <c r="K3" s="32">
        <v>32398</v>
      </c>
      <c r="L3" s="32">
        <v>32884</v>
      </c>
      <c r="M3" s="32">
        <v>35612</v>
      </c>
      <c r="N3" s="32">
        <v>41009</v>
      </c>
      <c r="O3" s="15" t="s">
        <v>2</v>
      </c>
      <c r="P3">
        <f>B3/'Индекс потребительских цен'!X2</f>
        <v>16992.779797924417</v>
      </c>
      <c r="Q3" s="27">
        <f>C3/'Индекс потребительских цен'!Y2</f>
        <v>17817.931949578237</v>
      </c>
      <c r="R3" s="27">
        <f>D3/'Индекс потребительских цен'!Z2</f>
        <v>19322.652423741023</v>
      </c>
      <c r="S3" s="27">
        <f>E3/'Индекс потребительских цен'!AA2</f>
        <v>19520.583946323317</v>
      </c>
      <c r="T3" s="27">
        <f>F3/'Индекс потребительских цен'!AB2</f>
        <v>18803.043431023467</v>
      </c>
      <c r="U3" s="27">
        <f>G3/'Индекс потребительских цен'!AC2</f>
        <v>19128.064623665035</v>
      </c>
      <c r="V3" s="27">
        <f>H3/'Индекс потребительских цен'!AD2</f>
        <v>19472.475257902217</v>
      </c>
      <c r="W3" s="27">
        <f>I3/'Индекс потребительских цен'!AE2</f>
        <v>19526.943779990186</v>
      </c>
      <c r="X3" s="27">
        <f>J3/'Индекс потребительских цен'!AF2</f>
        <v>18981.754827902274</v>
      </c>
      <c r="Y3" s="27">
        <f>K3/'Индекс потребительских цен'!AG2</f>
        <v>19436.633730318063</v>
      </c>
      <c r="Z3" s="27">
        <f>L3/'Индекс потребительских цен'!AH2</f>
        <v>18803.089243487328</v>
      </c>
      <c r="AA3" s="27">
        <f>M3/'Индекс потребительских цен'!AI2</f>
        <v>18659.36144079901</v>
      </c>
      <c r="AB3" s="27">
        <f>N3/'Индекс потребительских цен'!AJ2</f>
        <v>19050.614771433589</v>
      </c>
      <c r="AC3" s="217">
        <f>MAX(P3:AB3)-MIN(P3:AB3)</f>
        <v>2534.1639820657692</v>
      </c>
      <c r="AD3" s="217">
        <f>AVERAGE(P3:AB3)</f>
        <v>18885.840709545246</v>
      </c>
      <c r="AE3" s="217">
        <f>MEDIAN(P3:AB3)</f>
        <v>19050.614771433589</v>
      </c>
    </row>
    <row r="4" spans="1:31">
      <c r="A4" s="16" t="s">
        <v>3</v>
      </c>
      <c r="B4" s="32">
        <v>13358.400269488122</v>
      </c>
      <c r="C4" s="32">
        <v>15347.6</v>
      </c>
      <c r="D4" s="32">
        <v>17469.400000000001</v>
      </c>
      <c r="E4" s="29">
        <v>18707.42143726251</v>
      </c>
      <c r="F4" s="29">
        <v>20594.446675160445</v>
      </c>
      <c r="G4" s="29">
        <v>23428.121119191328</v>
      </c>
      <c r="H4" s="29">
        <v>24005.628432947575</v>
      </c>
      <c r="I4" s="29">
        <v>25106.605889668648</v>
      </c>
      <c r="J4" s="29">
        <v>26658</v>
      </c>
      <c r="K4" s="32">
        <v>28422</v>
      </c>
      <c r="L4" s="32">
        <v>28636</v>
      </c>
      <c r="M4" s="32">
        <v>31608</v>
      </c>
      <c r="N4" s="32">
        <v>35697</v>
      </c>
      <c r="O4" s="16" t="s">
        <v>3</v>
      </c>
      <c r="P4" s="241">
        <f>B4/'Индекс потребительских цен'!X3</f>
        <v>13358.400269488122</v>
      </c>
      <c r="Q4" s="241">
        <f>C4/'Индекс потребительских цен'!Y3</f>
        <v>14502.126051214211</v>
      </c>
      <c r="R4" s="241">
        <f>D4/'Индекс потребительских цен'!Z3</f>
        <v>15352.52938225276</v>
      </c>
      <c r="S4" s="241">
        <f>E4/'Индекс потребительских цен'!AA3</f>
        <v>15343.474039021496</v>
      </c>
      <c r="T4" s="241">
        <f>F4/'Индекс потребительских цен'!AB3</f>
        <v>14905.732906361112</v>
      </c>
      <c r="U4" s="241">
        <f>G4/'Индекс потребительских цен'!AC3</f>
        <v>14986.013145998671</v>
      </c>
      <c r="V4" s="241">
        <f>H4/'Индекс потребительских цен'!AD3</f>
        <v>14468.501847421354</v>
      </c>
      <c r="W4" s="241">
        <f>I4/'Индекс потребительских цен'!AE3</f>
        <v>14727.080447151584</v>
      </c>
      <c r="X4" s="241">
        <f>J4/'Индекс потребительских цен'!AF3</f>
        <v>14913.781729614926</v>
      </c>
      <c r="Y4" s="241">
        <f>K4/'Индекс потребительских цен'!AG3</f>
        <v>15348.116914026818</v>
      </c>
      <c r="Z4" s="241">
        <f>L4/'Индекс потребительских цен'!AH3</f>
        <v>14695.123726924103</v>
      </c>
      <c r="AA4" s="241">
        <f>M4/'Индекс потребительских цен'!AI3</f>
        <v>14845.564415800114</v>
      </c>
      <c r="AB4" s="241">
        <f>N4/'Индекс потребительских цен'!AJ3</f>
        <v>14727.754263900935</v>
      </c>
      <c r="AC4" s="217">
        <f t="shared" ref="AC4:AC64" si="0">MAX(P4:AB4)-MIN(P4:AB4)</f>
        <v>1994.1291127646382</v>
      </c>
      <c r="AD4" s="217">
        <f t="shared" ref="AD4:AD65" si="1">AVERAGE(P4:AB4)</f>
        <v>14782.630703013556</v>
      </c>
      <c r="AE4" s="217">
        <f t="shared" ref="AE4:AE65" si="2">MEDIAN(P4:AB4)</f>
        <v>14845.564415800114</v>
      </c>
    </row>
    <row r="5" spans="1:31">
      <c r="A5" s="16" t="s">
        <v>4</v>
      </c>
      <c r="B5" s="32">
        <v>12956.223467047079</v>
      </c>
      <c r="C5" s="32">
        <v>14312.2</v>
      </c>
      <c r="D5" s="32">
        <v>16228.7</v>
      </c>
      <c r="E5" s="29">
        <v>18057.84453155992</v>
      </c>
      <c r="F5" s="29">
        <v>19529.482243997198</v>
      </c>
      <c r="G5" s="29">
        <v>22712.329960491606</v>
      </c>
      <c r="H5" s="29">
        <v>22365.292780233431</v>
      </c>
      <c r="I5" s="29">
        <v>23553.978728795268</v>
      </c>
      <c r="J5" s="29">
        <v>23560</v>
      </c>
      <c r="K5" s="32">
        <v>25391</v>
      </c>
      <c r="L5" s="32">
        <v>25955</v>
      </c>
      <c r="M5" s="32">
        <v>28523</v>
      </c>
      <c r="N5" s="32">
        <v>32296</v>
      </c>
      <c r="O5" s="16" t="s">
        <v>4</v>
      </c>
      <c r="P5" s="241">
        <f>B5/'Индекс потребительских цен'!X4</f>
        <v>12956.223467047079</v>
      </c>
      <c r="Q5" s="241">
        <f>C5/'Индекс потребительских цен'!Y4</f>
        <v>13535.275203328922</v>
      </c>
      <c r="R5" s="241">
        <f>D5/'Индекс потребительских цен'!Z4</f>
        <v>14378.620703562312</v>
      </c>
      <c r="S5" s="241">
        <f>E5/'Индекс потребительских цен'!AA4</f>
        <v>14883.01573357891</v>
      </c>
      <c r="T5" s="241">
        <f>F5/'Индекс потребительских цен'!AB4</f>
        <v>14206.459284493456</v>
      </c>
      <c r="U5" s="241">
        <f>G5/'Индекс потребительских цен'!AC4</f>
        <v>14691.249388642684</v>
      </c>
      <c r="V5" s="241">
        <f>H5/'Индекс потребительских цен'!AD4</f>
        <v>13783.128591049752</v>
      </c>
      <c r="W5" s="241">
        <f>I5/'Индекс потребительских цен'!AE4</f>
        <v>14190.71637522423</v>
      </c>
      <c r="X5" s="241">
        <f>J5/'Индекс потребительских цен'!AF4</f>
        <v>13496.571312199014</v>
      </c>
      <c r="Y5" s="241">
        <f>K5/'Индекс потребительских цен'!AG4</f>
        <v>14232.365139596332</v>
      </c>
      <c r="Z5" s="241">
        <f>L5/'Индекс потребительских цен'!AH4</f>
        <v>13771.774803609704</v>
      </c>
      <c r="AA5" s="241">
        <f>M5/'Индекс потребительских цен'!AI4</f>
        <v>13864.383225616892</v>
      </c>
      <c r="AB5" s="241">
        <f>N5/'Индекс потребительских цен'!AJ4</f>
        <v>13871.479129739831</v>
      </c>
      <c r="AC5" s="217">
        <f t="shared" si="0"/>
        <v>1926.792266531831</v>
      </c>
      <c r="AD5" s="217">
        <f t="shared" si="1"/>
        <v>13989.327873668393</v>
      </c>
      <c r="AE5" s="217">
        <f t="shared" si="2"/>
        <v>13871.479129739831</v>
      </c>
    </row>
    <row r="6" spans="1:31">
      <c r="A6" s="15" t="s">
        <v>5</v>
      </c>
      <c r="B6" s="32">
        <v>13883.339750585192</v>
      </c>
      <c r="C6" s="32">
        <v>15908.5</v>
      </c>
      <c r="D6" s="32">
        <v>18947.7</v>
      </c>
      <c r="E6" s="29">
        <v>21682.906641633057</v>
      </c>
      <c r="F6" s="29">
        <v>24973.337981296278</v>
      </c>
      <c r="G6" s="29">
        <v>29365.774533310007</v>
      </c>
      <c r="H6" s="29">
        <v>29283.948997683812</v>
      </c>
      <c r="I6" s="29">
        <v>29497.731862467092</v>
      </c>
      <c r="J6" s="29">
        <v>30289</v>
      </c>
      <c r="K6" s="32">
        <v>32022</v>
      </c>
      <c r="L6" s="32">
        <v>32102</v>
      </c>
      <c r="M6" s="32">
        <v>35198</v>
      </c>
      <c r="N6" s="32">
        <v>39304</v>
      </c>
      <c r="O6" s="15" t="s">
        <v>5</v>
      </c>
      <c r="P6" s="241">
        <f>B6/'Индекс потребительских цен'!X5</f>
        <v>13883.339750585192</v>
      </c>
      <c r="Q6" s="241">
        <f>C6/'Индекс потребительских цен'!Y5</f>
        <v>15279.004994237417</v>
      </c>
      <c r="R6" s="241">
        <f>D6/'Индекс потребительских цен'!Z5</f>
        <v>16963.035681596091</v>
      </c>
      <c r="S6" s="241">
        <f>E6/'Индекс потребительских цен'!AA5</f>
        <v>18128.263831349079</v>
      </c>
      <c r="T6" s="241">
        <f>F6/'Индекс потребительских цен'!AB5</f>
        <v>18650.531385060549</v>
      </c>
      <c r="U6" s="241">
        <f>G6/'Индекс потребительских цен'!AC5</f>
        <v>19307.052421353979</v>
      </c>
      <c r="V6" s="241">
        <f>H6/'Индекс потребительских цен'!AD5</f>
        <v>18247.800931662103</v>
      </c>
      <c r="W6" s="241">
        <f>I6/'Индекс потребительских цен'!AE5</f>
        <v>18109.37550040751</v>
      </c>
      <c r="X6" s="241">
        <f>J6/'Индекс потребительских цен'!AF5</f>
        <v>17772.29692035593</v>
      </c>
      <c r="Y6" s="241">
        <f>K6/'Индекс потребительских цен'!AG5</f>
        <v>18320.15172660281</v>
      </c>
      <c r="Z6" s="241">
        <f>L6/'Индекс потребительских цен'!AH5</f>
        <v>17175.648218265684</v>
      </c>
      <c r="AA6" s="241">
        <f>M6/'Индекс потребительских цен'!AI5</f>
        <v>17232.899162176975</v>
      </c>
      <c r="AB6" s="241">
        <f>N6/'Индекс потребительских цен'!AJ5</f>
        <v>17129.421314708539</v>
      </c>
      <c r="AC6" s="217">
        <f t="shared" si="0"/>
        <v>5423.7126707687876</v>
      </c>
      <c r="AD6" s="217">
        <f t="shared" si="1"/>
        <v>17399.909372181683</v>
      </c>
      <c r="AE6" s="217">
        <f t="shared" si="2"/>
        <v>17772.29692035593</v>
      </c>
    </row>
    <row r="7" spans="1:31">
      <c r="A7" s="16" t="s">
        <v>6</v>
      </c>
      <c r="B7" s="32">
        <v>11123.510500513183</v>
      </c>
      <c r="C7" s="32">
        <v>13005.5</v>
      </c>
      <c r="D7" s="32">
        <v>16014.7</v>
      </c>
      <c r="E7" s="29">
        <v>17754.109841568472</v>
      </c>
      <c r="F7" s="29">
        <v>19831.944017102236</v>
      </c>
      <c r="G7" s="29">
        <v>22296.566312551571</v>
      </c>
      <c r="H7" s="29">
        <v>23675.818197818357</v>
      </c>
      <c r="I7" s="29">
        <v>24859.531478798872</v>
      </c>
      <c r="J7" s="29">
        <v>24503</v>
      </c>
      <c r="K7" s="32">
        <v>25794</v>
      </c>
      <c r="L7" s="32">
        <v>26284</v>
      </c>
      <c r="M7" s="32">
        <v>28680</v>
      </c>
      <c r="N7" s="32">
        <v>34255</v>
      </c>
      <c r="O7" s="16" t="s">
        <v>6</v>
      </c>
      <c r="P7" s="241">
        <f>B7/'Индекс потребительских цен'!X6</f>
        <v>11123.510500513183</v>
      </c>
      <c r="Q7" s="241">
        <f>C7/'Индекс потребительских цен'!Y6</f>
        <v>12223.214285714284</v>
      </c>
      <c r="R7" s="241">
        <f>D7/'Индекс потребительских цен'!Z6</f>
        <v>14049.668416350314</v>
      </c>
      <c r="S7" s="241">
        <f>E7/'Индекс потребительских цен'!AA6</f>
        <v>14505.168225680995</v>
      </c>
      <c r="T7" s="241">
        <f>F7/'Индекс потребительских цен'!AB6</f>
        <v>14435.821298918823</v>
      </c>
      <c r="U7" s="241">
        <f>G7/'Индекс потребительских цен'!AC6</f>
        <v>14265.48159948652</v>
      </c>
      <c r="V7" s="241">
        <f>H7/'Индекс потребительских цен'!AD6</f>
        <v>14287.80939588502</v>
      </c>
      <c r="W7" s="241">
        <f>I7/'Индекс потребительских цен'!AE6</f>
        <v>14573.686631460063</v>
      </c>
      <c r="X7" s="241">
        <f>J7/'Индекс потребительских цен'!AF6</f>
        <v>13665.023893490319</v>
      </c>
      <c r="Y7" s="241">
        <f>K7/'Индекс потребительских цен'!AG6</f>
        <v>13986.386805123453</v>
      </c>
      <c r="Z7" s="241">
        <f>L7/'Индекс потребительских цен'!AH6</f>
        <v>13472.049836739545</v>
      </c>
      <c r="AA7" s="241">
        <f>M7/'Индекс потребительских цен'!AI6</f>
        <v>13371.053810292471</v>
      </c>
      <c r="AB7" s="241">
        <f>N7/'Индекс потребительских цен'!AJ6</f>
        <v>14166.773631357499</v>
      </c>
      <c r="AC7" s="217">
        <f t="shared" si="0"/>
        <v>3450.1761309468802</v>
      </c>
      <c r="AD7" s="217">
        <f t="shared" si="1"/>
        <v>13701.972948539422</v>
      </c>
      <c r="AE7" s="217">
        <f t="shared" si="2"/>
        <v>14049.668416350314</v>
      </c>
    </row>
    <row r="8" spans="1:31">
      <c r="A8" s="16" t="s">
        <v>7</v>
      </c>
      <c r="B8" s="32">
        <v>15477.370162623396</v>
      </c>
      <c r="C8" s="32">
        <v>17556.900000000001</v>
      </c>
      <c r="D8" s="32">
        <v>20742.3</v>
      </c>
      <c r="E8" s="29">
        <v>22242.843829337737</v>
      </c>
      <c r="F8" s="29">
        <v>24317.789147886961</v>
      </c>
      <c r="G8" s="29">
        <v>27434.085151500451</v>
      </c>
      <c r="H8" s="29">
        <v>28800.010159679867</v>
      </c>
      <c r="I8" s="29">
        <v>28715.449613481705</v>
      </c>
      <c r="J8" s="29">
        <v>29178</v>
      </c>
      <c r="K8" s="32">
        <v>31417</v>
      </c>
      <c r="L8" s="32">
        <v>32559</v>
      </c>
      <c r="M8" s="32">
        <v>35076</v>
      </c>
      <c r="N8" s="32">
        <v>34982</v>
      </c>
      <c r="O8" s="16" t="s">
        <v>7</v>
      </c>
      <c r="P8" s="241">
        <f>B8/'Индекс потребительских цен'!X7</f>
        <v>15477.370162623396</v>
      </c>
      <c r="Q8" s="241">
        <f>C8/'Индекс потребительских цен'!Y7</f>
        <v>16439.044943820227</v>
      </c>
      <c r="R8" s="241">
        <f>D8/'Индекс потребительских цен'!Z7</f>
        <v>18048.163937815396</v>
      </c>
      <c r="S8" s="241">
        <f>E8/'Индекс потребительских цен'!AA7</f>
        <v>17986.810417735749</v>
      </c>
      <c r="T8" s="241">
        <f>F8/'Индекс потребительских цен'!AB7</f>
        <v>17374.737162347617</v>
      </c>
      <c r="U8" s="241">
        <f>G8/'Индекс потребительских цен'!AC7</f>
        <v>17113.051546450435</v>
      </c>
      <c r="V8" s="241">
        <f>H8/'Индекс потребительских цен'!AD7</f>
        <v>17001.134756960375</v>
      </c>
      <c r="W8" s="241">
        <f>I8/'Индекс потребительских цен'!AE7</f>
        <v>16400.171470083249</v>
      </c>
      <c r="X8" s="241">
        <f>J8/'Индекс потребительских цен'!AF7</f>
        <v>15928.452046505756</v>
      </c>
      <c r="Y8" s="241">
        <f>K8/'Индекс потребительских цен'!AG7</f>
        <v>16706.347263452633</v>
      </c>
      <c r="Z8" s="241">
        <f>L8/'Индекс потребительских цен'!AH7</f>
        <v>16376.862238910489</v>
      </c>
      <c r="AA8" s="241">
        <f>M8/'Индекс потребительских цен'!AI7</f>
        <v>16206.952880808592</v>
      </c>
      <c r="AB8" s="241">
        <f>N8/'Индекс потребительских цен'!AJ7</f>
        <v>13979.86502978824</v>
      </c>
      <c r="AC8" s="217">
        <f t="shared" si="0"/>
        <v>4068.2989080271564</v>
      </c>
      <c r="AD8" s="217">
        <f t="shared" si="1"/>
        <v>16541.458758254008</v>
      </c>
      <c r="AE8" s="217">
        <f t="shared" si="2"/>
        <v>16439.044943820227</v>
      </c>
    </row>
    <row r="9" spans="1:31">
      <c r="A9" s="16" t="s">
        <v>8</v>
      </c>
      <c r="B9" s="32">
        <v>13314.834531693707</v>
      </c>
      <c r="C9" s="32">
        <v>14574.3</v>
      </c>
      <c r="D9" s="32">
        <v>15867.1</v>
      </c>
      <c r="E9" s="29">
        <v>16968.160525590185</v>
      </c>
      <c r="F9" s="29">
        <v>19111.807600563534</v>
      </c>
      <c r="G9" s="29">
        <v>21939.30050133758</v>
      </c>
      <c r="H9" s="29">
        <v>23174.36065336625</v>
      </c>
      <c r="I9" s="29">
        <v>24093.168804004497</v>
      </c>
      <c r="J9" s="29">
        <v>23716</v>
      </c>
      <c r="K9" s="32">
        <v>25318</v>
      </c>
      <c r="L9" s="32">
        <v>25786</v>
      </c>
      <c r="M9" s="32">
        <v>28560</v>
      </c>
      <c r="N9" s="32">
        <v>34422</v>
      </c>
      <c r="O9" s="16" t="s">
        <v>8</v>
      </c>
      <c r="P9" s="241">
        <f>B9/'Индекс потребительских цен'!X8</f>
        <v>13314.834531693707</v>
      </c>
      <c r="Q9" s="241">
        <f>C9/'Индекс потребительских цен'!Y8</f>
        <v>13792.277846124727</v>
      </c>
      <c r="R9" s="241">
        <f>D9/'Индекс потребительских цен'!Z8</f>
        <v>13974.601473819277</v>
      </c>
      <c r="S9" s="241">
        <f>E9/'Индекс потребительских цен'!AA8</f>
        <v>13910.766511031659</v>
      </c>
      <c r="T9" s="241">
        <f>F9/'Индекс потребительских цен'!AB8</f>
        <v>14121.822717597432</v>
      </c>
      <c r="U9" s="241">
        <f>G9/'Индекс потребительских цен'!AC8</f>
        <v>14360.061309312881</v>
      </c>
      <c r="V9" s="241">
        <f>H9/'Индекс потребительских цен'!AD8</f>
        <v>14299.069195415283</v>
      </c>
      <c r="W9" s="241">
        <f>I9/'Индекс потребительских цен'!AE8</f>
        <v>14558.802466996658</v>
      </c>
      <c r="X9" s="241">
        <f>J9/'Индекс потребительских цен'!AF8</f>
        <v>13705.901212898394</v>
      </c>
      <c r="Y9" s="241">
        <f>K9/'Индекс потребительских цен'!AG8</f>
        <v>14104.227596613326</v>
      </c>
      <c r="Z9" s="241">
        <f>L9/'Индекс потребительских цен'!AH8</f>
        <v>13652.292762173167</v>
      </c>
      <c r="AA9" s="241">
        <f>M9/'Индекс потребительских цен'!AI8</f>
        <v>13937.667778778969</v>
      </c>
      <c r="AB9" s="241">
        <f>N9/'Индекс потребительских цен'!AJ8</f>
        <v>14648.067118231613</v>
      </c>
      <c r="AC9" s="217">
        <f t="shared" si="0"/>
        <v>1333.2325865379062</v>
      </c>
      <c r="AD9" s="217">
        <f t="shared" si="1"/>
        <v>14029.260963129775</v>
      </c>
      <c r="AE9" s="217">
        <f t="shared" si="2"/>
        <v>13974.601473819277</v>
      </c>
    </row>
    <row r="10" spans="1:31">
      <c r="A10" s="15" t="s">
        <v>9</v>
      </c>
      <c r="B10" s="32">
        <v>14685.137337335744</v>
      </c>
      <c r="C10" s="32">
        <v>16386.900000000001</v>
      </c>
      <c r="D10" s="32">
        <v>18865.599999999999</v>
      </c>
      <c r="E10" s="29">
        <v>19435.610349132196</v>
      </c>
      <c r="F10" s="29">
        <v>21860.041211039337</v>
      </c>
      <c r="G10" s="29">
        <v>25330.220860917481</v>
      </c>
      <c r="H10" s="29">
        <v>25354.875120676457</v>
      </c>
      <c r="I10" s="29">
        <v>26111.791018990556</v>
      </c>
      <c r="J10" s="29">
        <v>27279</v>
      </c>
      <c r="K10" s="32">
        <v>29149</v>
      </c>
      <c r="L10" s="32">
        <v>29791</v>
      </c>
      <c r="M10" s="32">
        <v>32715</v>
      </c>
      <c r="N10" s="32">
        <v>37600</v>
      </c>
      <c r="O10" s="15" t="s">
        <v>9</v>
      </c>
      <c r="P10" s="241">
        <f>B10/'Индекс потребительских цен'!X9</f>
        <v>14685.137337335744</v>
      </c>
      <c r="Q10" s="241">
        <f>C10/'Индекс потребительских цен'!Y9</f>
        <v>15528.191035724441</v>
      </c>
      <c r="R10" s="241">
        <f>D10/'Индекс потребительских цен'!Z9</f>
        <v>16898.574345813304</v>
      </c>
      <c r="S10" s="241">
        <f>E10/'Индекс потребительских цен'!AA9</f>
        <v>16442.342698298417</v>
      </c>
      <c r="T10" s="241">
        <f>F10/'Индекс потребительских цен'!AB9</f>
        <v>16669.720838091824</v>
      </c>
      <c r="U10" s="241">
        <f>G10/'Индекс потребительских цен'!AC9</f>
        <v>16957.212994025256</v>
      </c>
      <c r="V10" s="241">
        <f>H10/'Индекс потребительских цен'!AD9</f>
        <v>16041.695196690182</v>
      </c>
      <c r="W10" s="241">
        <f>I10/'Индекс потребительских цен'!AE9</f>
        <v>16179.204687074376</v>
      </c>
      <c r="X10" s="241">
        <f>J10/'Индекс потребительских цен'!AF9</f>
        <v>15986.401706136328</v>
      </c>
      <c r="Y10" s="241">
        <f>K10/'Индекс потребительских цен'!AG9</f>
        <v>16547.790303408769</v>
      </c>
      <c r="Z10" s="241">
        <f>L10/'Индекс потребительских цен'!AH9</f>
        <v>15989.648829612579</v>
      </c>
      <c r="AA10" s="241">
        <f>M10/'Индекс потребительских цен'!AI9</f>
        <v>15991.839733653118</v>
      </c>
      <c r="AB10" s="241">
        <f>N10/'Индекс потребительских цен'!AJ9</f>
        <v>16226.484846080471</v>
      </c>
      <c r="AC10" s="217">
        <f t="shared" si="0"/>
        <v>2272.0756566895125</v>
      </c>
      <c r="AD10" s="217">
        <f t="shared" si="1"/>
        <v>16164.941888611142</v>
      </c>
      <c r="AE10" s="217">
        <f t="shared" si="2"/>
        <v>16179.204687074376</v>
      </c>
    </row>
    <row r="11" spans="1:31">
      <c r="A11" s="15" t="s">
        <v>10</v>
      </c>
      <c r="B11" s="32">
        <v>15935.837663400989</v>
      </c>
      <c r="C11" s="32">
        <v>16811.3</v>
      </c>
      <c r="D11" s="32">
        <v>19829.099999999999</v>
      </c>
      <c r="E11" s="29">
        <v>21956.658162877142</v>
      </c>
      <c r="F11" s="29">
        <v>24420.068986980954</v>
      </c>
      <c r="G11" s="29">
        <v>27087.178980776662</v>
      </c>
      <c r="H11" s="29">
        <v>27934.186346087372</v>
      </c>
      <c r="I11" s="29">
        <v>28956.372901403127</v>
      </c>
      <c r="J11" s="29">
        <v>30025</v>
      </c>
      <c r="K11" s="32">
        <v>32535</v>
      </c>
      <c r="L11" s="32">
        <v>32534</v>
      </c>
      <c r="M11" s="32">
        <v>35231</v>
      </c>
      <c r="N11" s="32">
        <v>38918</v>
      </c>
      <c r="O11" s="15" t="s">
        <v>10</v>
      </c>
      <c r="P11" s="241">
        <f>B11/'Индекс потребительских цен'!X10</f>
        <v>15935.837663400989</v>
      </c>
      <c r="Q11" s="241">
        <f>C11/'Индекс потребительских цен'!Y10</f>
        <v>16052.038575384318</v>
      </c>
      <c r="R11" s="241">
        <f>D11/'Индекс потребительских цен'!Z10</f>
        <v>17761.297746066939</v>
      </c>
      <c r="S11" s="241">
        <f>E11/'Индекс потребительских цен'!AA10</f>
        <v>18510.109741362154</v>
      </c>
      <c r="T11" s="241">
        <f>F11/'Индекс потребительских цен'!AB10</f>
        <v>18397.531408106486</v>
      </c>
      <c r="U11" s="241">
        <f>G11/'Индекс потребительских цен'!AC10</f>
        <v>18205.791920867785</v>
      </c>
      <c r="V11" s="241">
        <f>H11/'Индекс потребительских цен'!AD10</f>
        <v>17942.546991979663</v>
      </c>
      <c r="W11" s="241">
        <f>I11/'Индекс потребительских цен'!AE10</f>
        <v>18184.506015367067</v>
      </c>
      <c r="X11" s="241">
        <f>J11/'Индекс потребительских цен'!AF10</f>
        <v>17915.059652521966</v>
      </c>
      <c r="Y11" s="241">
        <f>K11/'Индекс потребительских цен'!AG10</f>
        <v>18869.269964078732</v>
      </c>
      <c r="Z11" s="241">
        <f>L11/'Индекс потребительских цен'!AH10</f>
        <v>17777.171656056202</v>
      </c>
      <c r="AA11" s="241">
        <f>M11/'Индекс потребительских цен'!AI10</f>
        <v>17645.152797479979</v>
      </c>
      <c r="AB11" s="241">
        <f>N11/'Индекс потребительских цен'!AJ10</f>
        <v>17255.449740241467</v>
      </c>
      <c r="AC11" s="217">
        <f t="shared" si="0"/>
        <v>2933.4323006777431</v>
      </c>
      <c r="AD11" s="217">
        <f t="shared" si="1"/>
        <v>17727.058759454903</v>
      </c>
      <c r="AE11" s="217">
        <f t="shared" si="2"/>
        <v>17915.059652521966</v>
      </c>
    </row>
    <row r="12" spans="1:31">
      <c r="A12" s="16" t="s">
        <v>11</v>
      </c>
      <c r="B12" s="32">
        <v>22640.973803424506</v>
      </c>
      <c r="C12" s="32">
        <v>24684.9</v>
      </c>
      <c r="D12" s="32">
        <v>30572.3</v>
      </c>
      <c r="E12" s="29">
        <v>32968.541192229088</v>
      </c>
      <c r="F12" s="29">
        <v>34589.227230924422</v>
      </c>
      <c r="G12" s="29">
        <v>38462.822236001797</v>
      </c>
      <c r="H12" s="29">
        <v>41275.955997994679</v>
      </c>
      <c r="I12" s="29">
        <v>42345.261991129104</v>
      </c>
      <c r="J12" s="29">
        <v>44742</v>
      </c>
      <c r="K12" s="32">
        <v>47513</v>
      </c>
      <c r="L12" s="32">
        <v>47301</v>
      </c>
      <c r="M12" s="32">
        <v>53989</v>
      </c>
      <c r="N12" s="32">
        <v>55109</v>
      </c>
      <c r="O12" s="16" t="s">
        <v>11</v>
      </c>
      <c r="P12" s="241">
        <f>B12/'Индекс потребительских цен'!X11</f>
        <v>22640.973803424506</v>
      </c>
      <c r="Q12" s="241">
        <f>C12/'Индекс потребительских цен'!Y11</f>
        <v>23322.845804988665</v>
      </c>
      <c r="R12" s="241">
        <f>D12/'Индекс потребительских цен'!Z11</f>
        <v>27356.18244730309</v>
      </c>
      <c r="S12" s="241">
        <f>E12/'Индекс потребительских цен'!AA11</f>
        <v>27475.40839659937</v>
      </c>
      <c r="T12" s="241">
        <f>F12/'Индекс потребительских цен'!AB11</f>
        <v>25691.675519111755</v>
      </c>
      <c r="U12" s="241">
        <f>G12/'Индекс потребительских цен'!AC11</f>
        <v>25091.206065621587</v>
      </c>
      <c r="V12" s="241">
        <f>H12/'Индекс потребительских цен'!AD11</f>
        <v>25347.220844928721</v>
      </c>
      <c r="W12" s="241">
        <f>I12/'Индекс потребительских цен'!AE11</f>
        <v>25197.551114788599</v>
      </c>
      <c r="X12" s="241">
        <f>J12/'Индекс потребительских цен'!AF11</f>
        <v>25283.694430101899</v>
      </c>
      <c r="Y12" s="241">
        <f>K12/'Индекс потребительских цен'!AG11</f>
        <v>26166.6367069722</v>
      </c>
      <c r="Z12" s="241">
        <f>L12/'Индекс потребительских цен'!AH11</f>
        <v>24880.499359567864</v>
      </c>
      <c r="AA12" s="241">
        <f>M12/'Индекс потребительских цен'!AI11</f>
        <v>25873.188658241819</v>
      </c>
      <c r="AB12" s="241">
        <f>N12/'Индекс потребительских цен'!AJ11</f>
        <v>23144.270521378978</v>
      </c>
      <c r="AC12" s="217">
        <f t="shared" si="0"/>
        <v>4834.4345931748649</v>
      </c>
      <c r="AD12" s="217">
        <f t="shared" si="1"/>
        <v>25190.104128694544</v>
      </c>
      <c r="AE12" s="217">
        <f t="shared" si="2"/>
        <v>25283.694430101899</v>
      </c>
    </row>
    <row r="13" spans="1:31">
      <c r="A13" s="16" t="s">
        <v>12</v>
      </c>
      <c r="B13" s="32">
        <v>13114.553140402617</v>
      </c>
      <c r="C13" s="32">
        <v>14824.3</v>
      </c>
      <c r="D13" s="32">
        <v>16827</v>
      </c>
      <c r="E13" s="29">
        <v>17252.156695816509</v>
      </c>
      <c r="F13" s="29">
        <v>19006.551329568374</v>
      </c>
      <c r="G13" s="29">
        <v>22104.495529476775</v>
      </c>
      <c r="H13" s="29">
        <v>23005.880671201379</v>
      </c>
      <c r="I13" s="29">
        <v>23979.4119957605</v>
      </c>
      <c r="J13" s="29">
        <v>24895</v>
      </c>
      <c r="K13" s="32">
        <v>26184</v>
      </c>
      <c r="L13" s="32">
        <v>26990</v>
      </c>
      <c r="M13" s="32">
        <v>29846</v>
      </c>
      <c r="N13" s="32">
        <v>34119</v>
      </c>
      <c r="O13" s="16" t="s">
        <v>12</v>
      </c>
      <c r="P13" s="241">
        <f>B13/'Индекс потребительских цен'!X12</f>
        <v>13114.553140402617</v>
      </c>
      <c r="Q13" s="241">
        <f>C13/'Индекс потребительских цен'!Y12</f>
        <v>14016.925113464446</v>
      </c>
      <c r="R13" s="241">
        <f>D13/'Индекс потребительских цен'!Z12</f>
        <v>14891.943273723316</v>
      </c>
      <c r="S13" s="241">
        <f>E13/'Индекс потребительских цен'!AA12</f>
        <v>14213.561877882341</v>
      </c>
      <c r="T13" s="241">
        <f>F13/'Индекс потребительских цен'!AB12</f>
        <v>13895.605453422699</v>
      </c>
      <c r="U13" s="241">
        <f>G13/'Индекс потребительских цен'!AC12</f>
        <v>14325.413287893714</v>
      </c>
      <c r="V13" s="241">
        <f>H13/'Индекс потребительских цен'!AD12</f>
        <v>14029.905138311691</v>
      </c>
      <c r="W13" s="241">
        <f>I13/'Индекс потребительских цен'!AE12</f>
        <v>14331.246014753024</v>
      </c>
      <c r="X13" s="241">
        <f>J13/'Индекс потребительских цен'!AF12</f>
        <v>14307.573125302355</v>
      </c>
      <c r="Y13" s="241">
        <f>K13/'Индекс потребительских цен'!AG12</f>
        <v>14557.785621654748</v>
      </c>
      <c r="Z13" s="241">
        <f>L13/'Индекс потребительских цен'!AH12</f>
        <v>14261.457579216041</v>
      </c>
      <c r="AA13" s="241">
        <f>M13/'Индекс потребительских цен'!AI12</f>
        <v>14457.794093606291</v>
      </c>
      <c r="AB13" s="241">
        <f>N13/'Индекс потребительских цен'!AJ12</f>
        <v>14643.121619296382</v>
      </c>
      <c r="AC13" s="217">
        <f t="shared" si="0"/>
        <v>1777.3901333206995</v>
      </c>
      <c r="AD13" s="217">
        <f t="shared" si="1"/>
        <v>14234.375795302281</v>
      </c>
      <c r="AE13" s="217">
        <f t="shared" si="2"/>
        <v>14307.573125302355</v>
      </c>
    </row>
    <row r="14" spans="1:31">
      <c r="A14" s="16" t="s">
        <v>13</v>
      </c>
      <c r="B14" s="32">
        <v>13886.336950138686</v>
      </c>
      <c r="C14" s="32">
        <v>14788</v>
      </c>
      <c r="D14" s="32">
        <v>17652.3</v>
      </c>
      <c r="E14" s="29">
        <v>18931.644245547497</v>
      </c>
      <c r="F14" s="29">
        <v>21340.259686629335</v>
      </c>
      <c r="G14" s="29">
        <v>23690.005158441851</v>
      </c>
      <c r="H14" s="29">
        <v>23799.080824739463</v>
      </c>
      <c r="I14" s="29">
        <v>24272.23083152523</v>
      </c>
      <c r="J14" s="29">
        <v>25444</v>
      </c>
      <c r="K14" s="32">
        <v>26886</v>
      </c>
      <c r="L14" s="32">
        <v>27328</v>
      </c>
      <c r="M14" s="32">
        <v>30496</v>
      </c>
      <c r="N14" s="32">
        <v>33366</v>
      </c>
      <c r="O14" s="16" t="s">
        <v>13</v>
      </c>
      <c r="P14" s="241">
        <f>B14/'Индекс потребительских цен'!X13</f>
        <v>13886.336950138686</v>
      </c>
      <c r="Q14" s="241">
        <f>C14/'Индекс потребительских цен'!Y13</f>
        <v>13974.673974673975</v>
      </c>
      <c r="R14" s="241">
        <f>D14/'Индекс потребительских цен'!Z13</f>
        <v>15584.305102242319</v>
      </c>
      <c r="S14" s="241">
        <f>E14/'Индекс потребительских цен'!AA13</f>
        <v>15465.690888829118</v>
      </c>
      <c r="T14" s="241">
        <f>F14/'Индекс потребительских цен'!AB13</f>
        <v>15363.835057626404</v>
      </c>
      <c r="U14" s="241">
        <f>G14/'Индекс потребительских цен'!AC13</f>
        <v>15187.466572952791</v>
      </c>
      <c r="V14" s="241">
        <f>H14/'Индекс потребительских цен'!AD13</f>
        <v>14456.503772408014</v>
      </c>
      <c r="W14" s="241">
        <f>I14/'Индекс потребительских цен'!AE13</f>
        <v>14275.671781594205</v>
      </c>
      <c r="X14" s="241">
        <f>J14/'Индекс потребительских цен'!AF13</f>
        <v>14117.779103054172</v>
      </c>
      <c r="Y14" s="241">
        <f>K14/'Индекс потребительских цен'!AG13</f>
        <v>14498.865546464696</v>
      </c>
      <c r="Z14" s="241">
        <f>L14/'Индекс потребительских цен'!AH13</f>
        <v>13901.729786529959</v>
      </c>
      <c r="AA14" s="241">
        <f>M14/'Индекс потребительских цен'!AI13</f>
        <v>14206.308265523856</v>
      </c>
      <c r="AB14" s="241">
        <f>N14/'Индекс потребительских цен'!AJ13</f>
        <v>13861.833518271829</v>
      </c>
      <c r="AC14" s="217">
        <f t="shared" si="0"/>
        <v>1722.4715839704895</v>
      </c>
      <c r="AD14" s="217">
        <f t="shared" si="1"/>
        <v>14521.615409254618</v>
      </c>
      <c r="AE14" s="217">
        <f t="shared" si="2"/>
        <v>14275.671781594205</v>
      </c>
    </row>
    <row r="15" spans="1:31">
      <c r="A15" s="16" t="s">
        <v>14</v>
      </c>
      <c r="B15" s="32">
        <v>14545.97005120689</v>
      </c>
      <c r="C15" s="32">
        <v>15969.1</v>
      </c>
      <c r="D15" s="32">
        <v>18305</v>
      </c>
      <c r="E15" s="29">
        <v>18469.506808077607</v>
      </c>
      <c r="F15" s="29">
        <v>20481.879037554605</v>
      </c>
      <c r="G15" s="29">
        <v>23652.782731333355</v>
      </c>
      <c r="H15" s="29">
        <v>23614.257249939674</v>
      </c>
      <c r="I15" s="29">
        <v>24765.958861484702</v>
      </c>
      <c r="J15" s="29">
        <v>25985</v>
      </c>
      <c r="K15" s="32">
        <v>27485</v>
      </c>
      <c r="L15" s="32">
        <v>28256</v>
      </c>
      <c r="M15" s="32">
        <v>30731</v>
      </c>
      <c r="N15" s="32">
        <v>35049</v>
      </c>
      <c r="O15" s="16" t="s">
        <v>14</v>
      </c>
      <c r="P15" s="241">
        <f>B15/'Индекс потребительских цен'!X14</f>
        <v>14545.97005120689</v>
      </c>
      <c r="Q15" s="241">
        <f>C15/'Индекс потребительских цен'!Y14</f>
        <v>15004.32208963638</v>
      </c>
      <c r="R15" s="241">
        <f>D15/'Индекс потребительских цен'!Z14</f>
        <v>16150.904309028623</v>
      </c>
      <c r="S15" s="241">
        <f>E15/'Индекс потребительских цен'!AA14</f>
        <v>15349.017882485865</v>
      </c>
      <c r="T15" s="241">
        <f>F15/'Индекс потребительских цен'!AB14</f>
        <v>14911.425895632901</v>
      </c>
      <c r="U15" s="241">
        <f>G15/'Индекс потребительских цен'!AC14</f>
        <v>15395.565001032941</v>
      </c>
      <c r="V15" s="241">
        <f>H15/'Индекс потребительских цен'!AD14</f>
        <v>14681.907360913616</v>
      </c>
      <c r="W15" s="241">
        <f>I15/'Индекс потребительских цен'!AE14</f>
        <v>15044.42139669787</v>
      </c>
      <c r="X15" s="241">
        <f>J15/'Индекс потребительских цен'!AF14</f>
        <v>15047.611683965592</v>
      </c>
      <c r="Y15" s="241">
        <f>K15/'Индекс потребительских цен'!AG14</f>
        <v>15576.672794529866</v>
      </c>
      <c r="Z15" s="241">
        <f>L15/'Индекс потребительских цен'!AH14</f>
        <v>15191.750682552218</v>
      </c>
      <c r="AA15" s="241">
        <f>M15/'Индекс потребительских цен'!AI14</f>
        <v>15280.150512535041</v>
      </c>
      <c r="AB15" s="241">
        <f>N15/'Индекс потребительских цен'!AJ14</f>
        <v>15798.348374244104</v>
      </c>
      <c r="AC15" s="217">
        <f t="shared" si="0"/>
        <v>1604.9342578217329</v>
      </c>
      <c r="AD15" s="217">
        <f t="shared" si="1"/>
        <v>15229.082156497072</v>
      </c>
      <c r="AE15" s="217">
        <f t="shared" si="2"/>
        <v>15191.750682552218</v>
      </c>
    </row>
    <row r="16" spans="1:31">
      <c r="A16" s="15" t="s">
        <v>15</v>
      </c>
      <c r="B16" s="32">
        <v>13630.781891124459</v>
      </c>
      <c r="C16" s="32">
        <v>15150.6</v>
      </c>
      <c r="D16" s="32">
        <v>17448.5</v>
      </c>
      <c r="E16" s="29">
        <v>19684.573672615956</v>
      </c>
      <c r="F16" s="29">
        <v>21742.395366200704</v>
      </c>
      <c r="G16" s="29">
        <v>24865.159822711619</v>
      </c>
      <c r="H16" s="29">
        <v>25768.741232673023</v>
      </c>
      <c r="I16" s="29">
        <v>26057.81511737913</v>
      </c>
      <c r="J16" s="29">
        <v>26828</v>
      </c>
      <c r="K16" s="32">
        <v>28154</v>
      </c>
      <c r="L16" s="32">
        <v>27892</v>
      </c>
      <c r="M16" s="32">
        <v>30241</v>
      </c>
      <c r="N16" s="32">
        <v>34051</v>
      </c>
      <c r="O16" s="15" t="s">
        <v>15</v>
      </c>
      <c r="P16" s="241">
        <f>B16/'Индекс потребительских цен'!X15</f>
        <v>13630.781891124459</v>
      </c>
      <c r="Q16" s="241">
        <f>C16/'Индекс потребительских цен'!Y15</f>
        <v>14358.03639120546</v>
      </c>
      <c r="R16" s="241">
        <f>D16/'Индекс потребительских цен'!Z15</f>
        <v>15451.063188291138</v>
      </c>
      <c r="S16" s="241">
        <f>E16/'Индекс потребительских цен'!AA15</f>
        <v>16266.479836799805</v>
      </c>
      <c r="T16" s="241">
        <f>F16/'Индекс потребительских цен'!AB15</f>
        <v>16019.057268659688</v>
      </c>
      <c r="U16" s="241">
        <f>G16/'Индекс потребительских цен'!AC15</f>
        <v>16256.814171080548</v>
      </c>
      <c r="V16" s="241">
        <f>H16/'Индекс потребительских цен'!AD15</f>
        <v>16010.239194229969</v>
      </c>
      <c r="W16" s="241">
        <f>I16/'Индекс потребительских цен'!AE15</f>
        <v>15873.950532352872</v>
      </c>
      <c r="X16" s="241">
        <f>J16/'Индекс потребительских цен'!AF15</f>
        <v>15564.888817373438</v>
      </c>
      <c r="Y16" s="241">
        <f>K16/'Индекс потребительских цен'!AG15</f>
        <v>15701.4309234786</v>
      </c>
      <c r="Z16" s="241">
        <f>L16/'Индекс потребительских цен'!AH15</f>
        <v>14719.260062601546</v>
      </c>
      <c r="AA16" s="241">
        <f>M16/'Индекс потребительских цен'!AI15</f>
        <v>14521.275927320254</v>
      </c>
      <c r="AB16" s="241">
        <f>N16/'Индекс потребительских цен'!AJ15</f>
        <v>14481.251391760126</v>
      </c>
      <c r="AC16" s="217">
        <f t="shared" si="0"/>
        <v>2635.6979456753452</v>
      </c>
      <c r="AD16" s="217">
        <f t="shared" si="1"/>
        <v>15296.502276636764</v>
      </c>
      <c r="AE16" s="217">
        <f t="shared" si="2"/>
        <v>15564.888817373438</v>
      </c>
    </row>
    <row r="17" spans="1:31">
      <c r="A17" s="16" t="s">
        <v>16</v>
      </c>
      <c r="B17" s="32">
        <v>13872.601685537944</v>
      </c>
      <c r="C17" s="32">
        <v>14943.3</v>
      </c>
      <c r="D17" s="32">
        <v>17282.099999999999</v>
      </c>
      <c r="E17" s="29">
        <v>19267.814520809283</v>
      </c>
      <c r="F17" s="29">
        <v>20880.430844241102</v>
      </c>
      <c r="G17" s="29">
        <v>23671.979575649264</v>
      </c>
      <c r="H17" s="29">
        <v>24062.683657102854</v>
      </c>
      <c r="I17" s="29">
        <v>24352.553585526042</v>
      </c>
      <c r="J17" s="29">
        <v>25125</v>
      </c>
      <c r="K17" s="32">
        <v>27212</v>
      </c>
      <c r="L17" s="32">
        <v>27692</v>
      </c>
      <c r="M17" s="32">
        <v>30675</v>
      </c>
      <c r="N17" s="32">
        <v>35184</v>
      </c>
      <c r="O17" s="16" t="s">
        <v>16</v>
      </c>
      <c r="P17" s="241">
        <f>B17/'Индекс потребительских цен'!X16</f>
        <v>13872.601685537944</v>
      </c>
      <c r="Q17" s="241">
        <f>C17/'Индекс потребительских цен'!Y16</f>
        <v>14195.212311199772</v>
      </c>
      <c r="R17" s="241">
        <f>D17/'Индекс потребительских цен'!Z16</f>
        <v>15387.503889480289</v>
      </c>
      <c r="S17" s="241">
        <f>E17/'Индекс потребительских цен'!AA16</f>
        <v>16003.292147630713</v>
      </c>
      <c r="T17" s="241">
        <f>F17/'Индекс потребительских цен'!AB16</f>
        <v>15262.417362739325</v>
      </c>
      <c r="U17" s="241">
        <f>G17/'Индекс потребительских цен'!AC16</f>
        <v>15436.597423197903</v>
      </c>
      <c r="V17" s="241">
        <f>H17/'Индекс потребительских цен'!AD16</f>
        <v>14976.975467829499</v>
      </c>
      <c r="W17" s="241">
        <f>I17/'Индекс потребительских цен'!AE16</f>
        <v>14860.191041148953</v>
      </c>
      <c r="X17" s="241">
        <f>J17/'Индекс потребительских цен'!AF16</f>
        <v>14679.764630860007</v>
      </c>
      <c r="Y17" s="241">
        <f>K17/'Индекс потребительских цен'!AG16</f>
        <v>15566.021669017842</v>
      </c>
      <c r="Z17" s="241">
        <f>L17/'Индекс потребительских цен'!AH16</f>
        <v>15061.89505919118</v>
      </c>
      <c r="AA17" s="241">
        <f>M17/'Индекс потребительских цен'!AI16</f>
        <v>15289.930402098558</v>
      </c>
      <c r="AB17" s="241">
        <f>N17/'Индекс потребительских цен'!AJ16</f>
        <v>15619.378357791507</v>
      </c>
      <c r="AC17" s="217">
        <f t="shared" si="0"/>
        <v>2130.6904620927689</v>
      </c>
      <c r="AD17" s="217">
        <f t="shared" si="1"/>
        <v>15093.213957517193</v>
      </c>
      <c r="AE17" s="217">
        <f t="shared" si="2"/>
        <v>15262.417362739325</v>
      </c>
    </row>
    <row r="18" spans="1:31">
      <c r="A18" s="16" t="s">
        <v>17</v>
      </c>
      <c r="B18" s="32">
        <v>15349.49168278232</v>
      </c>
      <c r="C18" s="32">
        <v>16975</v>
      </c>
      <c r="D18" s="32">
        <v>19339.8</v>
      </c>
      <c r="E18" s="29">
        <v>19674.81583305282</v>
      </c>
      <c r="F18" s="29">
        <v>21935.769326488011</v>
      </c>
      <c r="G18" s="29">
        <v>25460.004130220943</v>
      </c>
      <c r="H18" s="29">
        <v>26815.038581278848</v>
      </c>
      <c r="I18" s="29">
        <v>27225.769728285046</v>
      </c>
      <c r="J18" s="29">
        <v>27212</v>
      </c>
      <c r="K18" s="32">
        <v>28561</v>
      </c>
      <c r="L18" s="32">
        <v>29396</v>
      </c>
      <c r="M18" s="32">
        <v>32252</v>
      </c>
      <c r="N18" s="32">
        <v>34193</v>
      </c>
      <c r="O18" s="16" t="s">
        <v>17</v>
      </c>
      <c r="P18" s="241">
        <f>B18/'Индекс потребительских цен'!X17</f>
        <v>15349.49168278232</v>
      </c>
      <c r="Q18" s="241">
        <f>C18/'Индекс потребительских цен'!Y17</f>
        <v>16067.203028868907</v>
      </c>
      <c r="R18" s="241">
        <f>D18/'Индекс потребительских цен'!Z17</f>
        <v>17056.967155208895</v>
      </c>
      <c r="S18" s="241">
        <f>E18/'Индекс потребительских цен'!AA17</f>
        <v>16180.938421125338</v>
      </c>
      <c r="T18" s="241">
        <f>F18/'Индекс потребительских цен'!AB17</f>
        <v>16054.453216430933</v>
      </c>
      <c r="U18" s="241">
        <f>G18/'Индекс потребительских цен'!AC17</f>
        <v>16504.682577667525</v>
      </c>
      <c r="V18" s="241">
        <f>H18/'Индекс потребительских цен'!AD17</f>
        <v>16458.148231818304</v>
      </c>
      <c r="W18" s="241">
        <f>I18/'Индекс потребительских цен'!AE17</f>
        <v>16288.37204456066</v>
      </c>
      <c r="X18" s="241">
        <f>J18/'Индекс потребительских цен'!AF17</f>
        <v>15547.831175401396</v>
      </c>
      <c r="Y18" s="241">
        <f>K18/'Индекс потребительских цен'!AG17</f>
        <v>15982.952953457307</v>
      </c>
      <c r="Z18" s="241">
        <f>L18/'Индекс потребительских цен'!AH17</f>
        <v>15504.45363612769</v>
      </c>
      <c r="AA18" s="241">
        <f>M18/'Индекс потребительских цен'!AI17</f>
        <v>15649.315093480051</v>
      </c>
      <c r="AB18" s="241">
        <f>N18/'Индекс потребительских цен'!AJ17</f>
        <v>15128.22749395977</v>
      </c>
      <c r="AC18" s="217">
        <f t="shared" si="0"/>
        <v>1928.7396612491248</v>
      </c>
      <c r="AD18" s="217">
        <f t="shared" si="1"/>
        <v>15982.541285453008</v>
      </c>
      <c r="AE18" s="217">
        <f t="shared" si="2"/>
        <v>16054.453216430933</v>
      </c>
    </row>
    <row r="19" spans="1:31">
      <c r="A19" s="16" t="s">
        <v>18</v>
      </c>
      <c r="B19" s="32">
        <v>14490.634475509984</v>
      </c>
      <c r="C19" s="32">
        <v>15508.9</v>
      </c>
      <c r="D19" s="32">
        <v>18605.400000000001</v>
      </c>
      <c r="E19" s="29">
        <v>20664.479469652233</v>
      </c>
      <c r="F19" s="29">
        <v>22848.247918594865</v>
      </c>
      <c r="G19" s="29">
        <v>26612.6314538283</v>
      </c>
      <c r="H19" s="29">
        <v>26767.524446954514</v>
      </c>
      <c r="I19" s="29">
        <v>27199.860958884306</v>
      </c>
      <c r="J19" s="29">
        <v>27072</v>
      </c>
      <c r="K19" s="32">
        <v>28667</v>
      </c>
      <c r="L19" s="32">
        <v>29527</v>
      </c>
      <c r="M19" s="32">
        <v>33131</v>
      </c>
      <c r="N19" s="32">
        <v>38032</v>
      </c>
      <c r="O19" s="16" t="s">
        <v>18</v>
      </c>
      <c r="P19" s="241">
        <f>B19/'Индекс потребительских цен'!X18</f>
        <v>14490.634475509984</v>
      </c>
      <c r="Q19" s="241">
        <f>C19/'Индекс потребительских цен'!Y18</f>
        <v>14631.037735849055</v>
      </c>
      <c r="R19" s="241">
        <f>D19/'Индекс потребительских цен'!Z18</f>
        <v>16280.738475970129</v>
      </c>
      <c r="S19" s="241">
        <f>E19/'Индекс потребительских цен'!AA18</f>
        <v>16893.259692061667</v>
      </c>
      <c r="T19" s="241">
        <f>F19/'Индекс потребительских цен'!AB18</f>
        <v>16459.724570489754</v>
      </c>
      <c r="U19" s="241">
        <f>G19/'Индекс потребительских цен'!AC18</f>
        <v>16837.837013626609</v>
      </c>
      <c r="V19" s="241">
        <f>H19/'Индекс потребительских цен'!AD18</f>
        <v>16016.491352775347</v>
      </c>
      <c r="W19" s="241">
        <f>I19/'Индекс потребительских цен'!AE18</f>
        <v>15850.391717931159</v>
      </c>
      <c r="X19" s="241">
        <f>J19/'Индекс потребительских цен'!AF18</f>
        <v>15017.498603049879</v>
      </c>
      <c r="Y19" s="241">
        <f>K19/'Индекс потребительских цен'!AG18</f>
        <v>15320.119460701344</v>
      </c>
      <c r="Z19" s="241">
        <f>L19/'Индекс потребительских цен'!AH18</f>
        <v>14955.660790784577</v>
      </c>
      <c r="AA19" s="241">
        <f>M19/'Индекс потребительских цен'!AI18</f>
        <v>15351.857570080356</v>
      </c>
      <c r="AB19" s="241">
        <f>N19/'Индекс потребительских цен'!AJ18</f>
        <v>15793.893141044293</v>
      </c>
      <c r="AC19" s="217">
        <f t="shared" si="0"/>
        <v>2402.6252165516835</v>
      </c>
      <c r="AD19" s="217">
        <f t="shared" si="1"/>
        <v>15684.549584605702</v>
      </c>
      <c r="AE19" s="217">
        <f t="shared" si="2"/>
        <v>15793.893141044293</v>
      </c>
    </row>
    <row r="20" spans="1:31">
      <c r="A20" s="16" t="s">
        <v>19</v>
      </c>
      <c r="B20" s="32">
        <v>44051.462462017844</v>
      </c>
      <c r="C20" s="32">
        <v>47887</v>
      </c>
      <c r="D20" s="32">
        <v>48934.7</v>
      </c>
      <c r="E20" s="29">
        <v>55936.497477739693</v>
      </c>
      <c r="F20" s="29">
        <v>55472.798004913937</v>
      </c>
      <c r="G20" s="29">
        <v>60535.154657520441</v>
      </c>
      <c r="H20" s="29">
        <v>62004.008957220707</v>
      </c>
      <c r="I20" s="29">
        <v>65470.680336595899</v>
      </c>
      <c r="J20" s="29">
        <v>69926</v>
      </c>
      <c r="K20" s="32">
        <v>75891</v>
      </c>
      <c r="L20" s="32">
        <v>78106</v>
      </c>
      <c r="M20" s="32">
        <v>88860</v>
      </c>
      <c r="N20" s="32">
        <v>95460</v>
      </c>
      <c r="O20" s="16" t="s">
        <v>19</v>
      </c>
      <c r="P20" s="241">
        <f>B20/'Индекс потребительских цен'!X19</f>
        <v>44051.462462017844</v>
      </c>
      <c r="Q20" s="241">
        <f>C20/'Индекс потребительских цен'!Y19</f>
        <v>45010.809286587086</v>
      </c>
      <c r="R20" s="241">
        <f>D20/'Индекс потребительских цен'!Z19</f>
        <v>42878.327856407901</v>
      </c>
      <c r="S20" s="241">
        <f>E20/'Индекс потребительских цен'!AA19</f>
        <v>46147.775449776753</v>
      </c>
      <c r="T20" s="241">
        <f>F20/'Индекс потребительских цен'!AB19</f>
        <v>40989.898805761812</v>
      </c>
      <c r="U20" s="241">
        <f>G20/'Индекс потребительских цен'!AC19</f>
        <v>39182.349166067179</v>
      </c>
      <c r="V20" s="241">
        <f>H20/'Индекс потребительских цен'!AD19</f>
        <v>37800.780498932392</v>
      </c>
      <c r="W20" s="241">
        <f>I20/'Индекс потребительских цен'!AE19</f>
        <v>38445.616203662277</v>
      </c>
      <c r="X20" s="241">
        <f>J20/'Индекс потребительских цен'!AF19</f>
        <v>39387.878941659648</v>
      </c>
      <c r="Y20" s="241">
        <f>K20/'Индекс потребительских цен'!AG19</f>
        <v>41362.206938778952</v>
      </c>
      <c r="Z20" s="241">
        <f>L20/'Индекс потребительских цен'!AH19</f>
        <v>41018.914035253212</v>
      </c>
      <c r="AA20" s="241">
        <f>M20/'Индекс потребительских цен'!AI19</f>
        <v>43589.193246560579</v>
      </c>
      <c r="AB20" s="241">
        <f>N20/'Индекс потребительских цен'!AJ19</f>
        <v>41921.882765267168</v>
      </c>
      <c r="AC20" s="217">
        <f t="shared" si="0"/>
        <v>8346.9949508443606</v>
      </c>
      <c r="AD20" s="217">
        <f t="shared" si="1"/>
        <v>41675.930435133298</v>
      </c>
      <c r="AE20" s="217">
        <f t="shared" si="2"/>
        <v>41362.206938778952</v>
      </c>
    </row>
    <row r="21" spans="1:31">
      <c r="A21" s="16" t="s">
        <v>21</v>
      </c>
      <c r="B21" s="32">
        <v>16045.659671132451</v>
      </c>
      <c r="C21" s="32">
        <v>17542.7</v>
      </c>
      <c r="D21" s="32">
        <v>20057.8</v>
      </c>
      <c r="E21" s="29">
        <v>22066.968764043646</v>
      </c>
      <c r="F21" s="29">
        <v>23004.617307688259</v>
      </c>
      <c r="G21" s="29">
        <v>25859.268028508483</v>
      </c>
      <c r="H21" s="29">
        <v>26247.006264330234</v>
      </c>
      <c r="I21" s="29">
        <v>27472.746314459611</v>
      </c>
      <c r="J21" s="29">
        <v>29150</v>
      </c>
      <c r="K21" s="33">
        <v>30854</v>
      </c>
      <c r="L21" s="32">
        <v>32596</v>
      </c>
      <c r="M21" s="32">
        <v>35373</v>
      </c>
      <c r="N21" s="32">
        <v>44544</v>
      </c>
      <c r="O21" s="16" t="s">
        <v>21</v>
      </c>
      <c r="P21" s="241">
        <f>B21/'Индекс потребительских цен'!X20</f>
        <v>16045.659671132451</v>
      </c>
      <c r="Q21" s="241">
        <f>C21/'Индекс потребительских цен'!Y20</f>
        <v>16662.898936170215</v>
      </c>
      <c r="R21" s="241">
        <f>D21/'Индекс потребительских цен'!Z20</f>
        <v>17954.822073440449</v>
      </c>
      <c r="S21" s="241">
        <f>E21/'Индекс потребительских цен'!AA20</f>
        <v>18556.446920469913</v>
      </c>
      <c r="T21" s="241">
        <f>F21/'Индекс потребительских цен'!AB20</f>
        <v>17443.579554127835</v>
      </c>
      <c r="U21" s="241">
        <f>G21/'Индекс потребительских цен'!AC20</f>
        <v>17468.293295728185</v>
      </c>
      <c r="V21" s="241">
        <f>H21/'Индекс потребительских цен'!AD20</f>
        <v>16992.731299671126</v>
      </c>
      <c r="W21" s="241">
        <f>I21/'Индекс потребительских цен'!AE20</f>
        <v>17303.526603992632</v>
      </c>
      <c r="X21" s="241">
        <f>J21/'Индекс потребительских цен'!AF20</f>
        <v>17603.004492830347</v>
      </c>
      <c r="Y21" s="241">
        <f>K21/'Индекс потребительских цен'!AG20</f>
        <v>18128.050508781685</v>
      </c>
      <c r="Z21" s="241">
        <f>L21/'Индекс потребительских цен'!AH20</f>
        <v>18057.279225234812</v>
      </c>
      <c r="AA21" s="241">
        <f>M21/'Индекс потребительских цен'!AI20</f>
        <v>17918.489523956578</v>
      </c>
      <c r="AB21" s="241">
        <f>N21/'Индекс потребительских цен'!AJ20</f>
        <v>20189.814256899535</v>
      </c>
      <c r="AC21" s="217">
        <f t="shared" si="0"/>
        <v>4144.1545857670844</v>
      </c>
      <c r="AD21" s="217">
        <f t="shared" si="1"/>
        <v>17717.276643264289</v>
      </c>
      <c r="AE21" s="217">
        <f t="shared" si="2"/>
        <v>17603.004492830347</v>
      </c>
    </row>
    <row r="22" spans="1:31">
      <c r="A22" s="16" t="s">
        <v>22</v>
      </c>
      <c r="B22" s="32">
        <v>22260.26671937597</v>
      </c>
      <c r="C22" s="32">
        <v>23924.9</v>
      </c>
      <c r="D22" s="32">
        <v>27040</v>
      </c>
      <c r="E22" s="29">
        <v>28724.435669391616</v>
      </c>
      <c r="F22" s="29">
        <v>29560.755378697137</v>
      </c>
      <c r="G22" s="29">
        <v>31221.180217058805</v>
      </c>
      <c r="H22" s="29">
        <v>31724.941616404645</v>
      </c>
      <c r="I22" s="29">
        <v>32310.062239396426</v>
      </c>
      <c r="J22" s="29">
        <v>34157</v>
      </c>
      <c r="K22" s="33">
        <v>35428</v>
      </c>
      <c r="L22" s="32">
        <v>36687</v>
      </c>
      <c r="M22" s="32">
        <v>39118</v>
      </c>
      <c r="N22" s="32">
        <v>46610</v>
      </c>
      <c r="O22" s="16" t="s">
        <v>22</v>
      </c>
      <c r="P22" s="241">
        <f>B22/'Индекс потребительских цен'!X21</f>
        <v>22260.26671937597</v>
      </c>
      <c r="Q22" s="241">
        <f>C22/'Индекс потребительских цен'!Y21</f>
        <v>22502.727614747935</v>
      </c>
      <c r="R22" s="241">
        <f>D22/'Индекс потребительских цен'!Z21</f>
        <v>24004.394650712977</v>
      </c>
      <c r="S22" s="241">
        <f>E22/'Индекс потребительских цен'!AA21</f>
        <v>23923.191347281216</v>
      </c>
      <c r="T22" s="241">
        <f>F22/'Индекс потребительских цен'!AB21</f>
        <v>22193.925475773765</v>
      </c>
      <c r="U22" s="241">
        <f>G22/'Индекс потребительских цен'!AC21</f>
        <v>20710.864264090393</v>
      </c>
      <c r="V22" s="241">
        <f>H22/'Индекс потребительских цен'!AD21</f>
        <v>20083.060538249712</v>
      </c>
      <c r="W22" s="241">
        <f>I22/'Индекс потребительских цен'!AE21</f>
        <v>19983.843202323093</v>
      </c>
      <c r="X22" s="241">
        <f>J22/'Индекс потребительских цен'!AF21</f>
        <v>20101.025872433187</v>
      </c>
      <c r="Y22" s="241">
        <f>K22/'Индекс потребительских цен'!AG21</f>
        <v>20233.885535332727</v>
      </c>
      <c r="Z22" s="241">
        <f>L22/'Индекс потребительских цен'!AH21</f>
        <v>19650.130698332479</v>
      </c>
      <c r="AA22" s="241">
        <f>M22/'Индекс потребительских цен'!AI21</f>
        <v>19499.499581384982</v>
      </c>
      <c r="AB22" s="241">
        <f>N22/'Индекс потребительских цен'!AJ21</f>
        <v>20858.339058903322</v>
      </c>
      <c r="AC22" s="217">
        <f t="shared" si="0"/>
        <v>4504.8950693279949</v>
      </c>
      <c r="AD22" s="217">
        <f t="shared" si="1"/>
        <v>21231.165735303213</v>
      </c>
      <c r="AE22" s="217">
        <f t="shared" si="2"/>
        <v>20710.864264090393</v>
      </c>
    </row>
    <row r="23" spans="1:31">
      <c r="A23" s="16" t="s">
        <v>23</v>
      </c>
      <c r="B23" s="32">
        <v>19608.756313018504</v>
      </c>
      <c r="C23" s="32">
        <v>21454.799999999999</v>
      </c>
      <c r="D23" s="32">
        <v>23141.8</v>
      </c>
      <c r="E23" s="29">
        <v>25343.229758404064</v>
      </c>
      <c r="F23" s="29">
        <v>28110.638617977227</v>
      </c>
      <c r="G23" s="29">
        <v>31285.292665400299</v>
      </c>
      <c r="H23" s="29">
        <v>31394.316875713372</v>
      </c>
      <c r="I23" s="29">
        <v>32309.772915232166</v>
      </c>
      <c r="J23" s="29">
        <v>33866</v>
      </c>
      <c r="K23" s="33">
        <v>35724</v>
      </c>
      <c r="L23" s="32">
        <v>36785</v>
      </c>
      <c r="M23" s="32">
        <v>39741</v>
      </c>
      <c r="N23" s="32">
        <v>48325</v>
      </c>
      <c r="O23" s="16" t="s">
        <v>23</v>
      </c>
      <c r="P23" s="241">
        <f>B23/'Индекс потребительских цен'!X22</f>
        <v>19608.756313018504</v>
      </c>
      <c r="Q23" s="241">
        <f>C23/'Индекс потребительских цен'!Y22</f>
        <v>20361.393185916291</v>
      </c>
      <c r="R23" s="241">
        <f>D23/'Индекс потребительских цен'!Z22</f>
        <v>20736.86917720917</v>
      </c>
      <c r="S23" s="241">
        <f>E23/'Индекс потребительских цен'!AA22</f>
        <v>21291.508558788799</v>
      </c>
      <c r="T23" s="241">
        <f>F23/'Индекс потребительских цен'!AB22</f>
        <v>20906.941348365755</v>
      </c>
      <c r="U23" s="241">
        <f>G23/'Индекс потребительских цен'!AC22</f>
        <v>20585.73052013453</v>
      </c>
      <c r="V23" s="241">
        <f>H23/'Индекс потребительских цен'!AD22</f>
        <v>19722.616458098259</v>
      </c>
      <c r="W23" s="241">
        <f>I23/'Индекс потребительских цен'!AE22</f>
        <v>19983.978090415967</v>
      </c>
      <c r="X23" s="241">
        <f>J23/'Индекс потребительских цен'!AF22</f>
        <v>20179.694620405498</v>
      </c>
      <c r="Y23" s="241">
        <f>K23/'Индекс потребительских цен'!AG22</f>
        <v>20616.773803130556</v>
      </c>
      <c r="Z23" s="241">
        <f>L23/'Индекс потребительских цен'!AH22</f>
        <v>20291.617634456121</v>
      </c>
      <c r="AA23" s="241">
        <f>M23/'Индекс потребительских цен'!AI22</f>
        <v>20062.440311365848</v>
      </c>
      <c r="AB23" s="241">
        <f>N23/'Индекс потребительских цен'!AJ22</f>
        <v>21780.108158336894</v>
      </c>
      <c r="AC23" s="217">
        <f t="shared" si="0"/>
        <v>2171.3518453183897</v>
      </c>
      <c r="AD23" s="217">
        <f t="shared" si="1"/>
        <v>20471.417552280167</v>
      </c>
      <c r="AE23" s="217">
        <f t="shared" si="2"/>
        <v>20361.393185916291</v>
      </c>
    </row>
    <row r="24" spans="1:31">
      <c r="A24" s="16" t="s">
        <v>24</v>
      </c>
      <c r="B24" s="32">
        <v>14115.114111020821</v>
      </c>
      <c r="C24" s="32">
        <v>15637.9</v>
      </c>
      <c r="D24" s="32">
        <v>18248.3</v>
      </c>
      <c r="E24" s="29">
        <v>18992.611071075949</v>
      </c>
      <c r="F24" s="29">
        <v>21792.135551659831</v>
      </c>
      <c r="G24" s="29">
        <v>24991.264534236016</v>
      </c>
      <c r="H24" s="29">
        <v>26602.019526502965</v>
      </c>
      <c r="I24" s="29">
        <v>25919.735657426441</v>
      </c>
      <c r="J24" s="29">
        <v>27012</v>
      </c>
      <c r="K24" s="32">
        <v>28418</v>
      </c>
      <c r="L24" s="32">
        <v>29682</v>
      </c>
      <c r="M24" s="32">
        <v>31858</v>
      </c>
      <c r="N24" s="32">
        <v>35415</v>
      </c>
      <c r="O24" s="16" t="s">
        <v>24</v>
      </c>
      <c r="P24" s="241">
        <f>B24/'Индекс потребительских цен'!X23</f>
        <v>14115.114111020821</v>
      </c>
      <c r="Q24" s="241">
        <f>C24/'Индекс потребительских цен'!Y23</f>
        <v>14790.409533717959</v>
      </c>
      <c r="R24" s="241">
        <f>D24/'Индекс потребительских цен'!Z23</f>
        <v>16280.860133820795</v>
      </c>
      <c r="S24" s="241">
        <f>E24/'Индекс потребительских цен'!AA23</f>
        <v>15805.357085321313</v>
      </c>
      <c r="T24" s="241">
        <f>F24/'Индекс потребительских цен'!AB23</f>
        <v>16190.588380192239</v>
      </c>
      <c r="U24" s="241">
        <f>G24/'Индекс потребительских цен'!AC23</f>
        <v>16576.554826159725</v>
      </c>
      <c r="V24" s="241">
        <f>H24/'Индекс потребительских цен'!AD23</f>
        <v>16812.728808075721</v>
      </c>
      <c r="W24" s="241">
        <f>I24/'Индекс потребительских цен'!AE23</f>
        <v>16028.883490784983</v>
      </c>
      <c r="X24" s="241">
        <f>J24/'Индекс потребительских цен'!AF23</f>
        <v>16077.328944415141</v>
      </c>
      <c r="Y24" s="241">
        <f>K24/'Индекс потребительских цен'!AG23</f>
        <v>16432.691182212406</v>
      </c>
      <c r="Z24" s="241">
        <f>L24/'Индекс потребительских цен'!AH23</f>
        <v>16302.810041733574</v>
      </c>
      <c r="AA24" s="241">
        <f>M24/'Индекс потребительских цен'!AI23</f>
        <v>16007.662570163755</v>
      </c>
      <c r="AB24" s="241">
        <f>N24/'Индекс потребительских цен'!AJ23</f>
        <v>15806.489056846729</v>
      </c>
      <c r="AC24" s="217">
        <f t="shared" si="0"/>
        <v>2697.6146970548998</v>
      </c>
      <c r="AD24" s="217">
        <f t="shared" si="1"/>
        <v>15940.575243420397</v>
      </c>
      <c r="AE24" s="217">
        <f t="shared" si="2"/>
        <v>16077.328944415141</v>
      </c>
    </row>
    <row r="25" spans="1:31">
      <c r="A25" s="16" t="s">
        <v>25</v>
      </c>
      <c r="B25" s="32">
        <v>16040.115181282272</v>
      </c>
      <c r="C25" s="32">
        <v>16880.5</v>
      </c>
      <c r="D25" s="32">
        <v>19456.3</v>
      </c>
      <c r="E25" s="29">
        <v>20078.148414256826</v>
      </c>
      <c r="F25" s="29">
        <v>22619.640641411574</v>
      </c>
      <c r="G25" s="29">
        <v>25509.943538139516</v>
      </c>
      <c r="H25" s="29">
        <v>25663.038501384148</v>
      </c>
      <c r="I25" s="29">
        <v>26462.897764943846</v>
      </c>
      <c r="J25" s="29">
        <v>27549</v>
      </c>
      <c r="K25" s="32">
        <v>29098</v>
      </c>
      <c r="L25" s="32">
        <v>29621</v>
      </c>
      <c r="M25" s="32">
        <v>32033</v>
      </c>
      <c r="N25" s="32">
        <v>34181</v>
      </c>
      <c r="O25" s="16" t="s">
        <v>25</v>
      </c>
      <c r="P25" s="241">
        <f>B25/'Индекс потребительских цен'!X24</f>
        <v>16040.115181282272</v>
      </c>
      <c r="Q25" s="241">
        <f>C25/'Индекс потребительских цен'!Y24</f>
        <v>15967.177449867577</v>
      </c>
      <c r="R25" s="241">
        <f>D25/'Индекс потребительских цен'!Z24</f>
        <v>17421.065238734398</v>
      </c>
      <c r="S25" s="241">
        <f>E25/'Индекс потребительских цен'!AA24</f>
        <v>16806.455013512601</v>
      </c>
      <c r="T25" s="241">
        <f>F25/'Индекс потребительских цен'!AB24</f>
        <v>16378.733786564417</v>
      </c>
      <c r="U25" s="241">
        <f>G25/'Индекс потребительских цен'!AC24</f>
        <v>16530.860213560296</v>
      </c>
      <c r="V25" s="241">
        <f>H25/'Индекс потребительских цен'!AD24</f>
        <v>15885.058984740361</v>
      </c>
      <c r="W25" s="241">
        <f>I25/'Индекс потребительских цен'!AE24</f>
        <v>15932.458506863557</v>
      </c>
      <c r="X25" s="241">
        <f>J25/'Индекс потребительских цен'!AF24</f>
        <v>15823.665030220516</v>
      </c>
      <c r="Y25" s="241">
        <f>K25/'Индекс потребительских цен'!AG24</f>
        <v>16264.483854789858</v>
      </c>
      <c r="Z25" s="241">
        <f>L25/'Индекс потребительских цен'!AH24</f>
        <v>15747.401105440658</v>
      </c>
      <c r="AA25" s="241">
        <f>M25/'Индекс потребительских цен'!AI24</f>
        <v>15553.650342115328</v>
      </c>
      <c r="AB25" s="241">
        <f>N25/'Индекс потребительских цен'!AJ24</f>
        <v>14697.674075013902</v>
      </c>
      <c r="AC25" s="217">
        <f t="shared" si="0"/>
        <v>2723.3911637204965</v>
      </c>
      <c r="AD25" s="217">
        <f t="shared" si="1"/>
        <v>16080.676829438906</v>
      </c>
      <c r="AE25" s="217">
        <f t="shared" si="2"/>
        <v>15967.177449867577</v>
      </c>
    </row>
    <row r="26" spans="1:31">
      <c r="A26" s="16" t="s">
        <v>26</v>
      </c>
      <c r="B26" s="32">
        <v>14798.468821935692</v>
      </c>
      <c r="C26" s="32">
        <v>15931.8</v>
      </c>
      <c r="D26" s="32">
        <v>17967.5</v>
      </c>
      <c r="E26" s="29">
        <v>19872.740032549485</v>
      </c>
      <c r="F26" s="29">
        <v>21578.00795073303</v>
      </c>
      <c r="G26" s="29">
        <v>25540.864420659185</v>
      </c>
      <c r="H26" s="29">
        <v>28524.443453684526</v>
      </c>
      <c r="I26" s="29">
        <v>29667.735335478807</v>
      </c>
      <c r="J26" s="29">
        <v>31341</v>
      </c>
      <c r="K26" s="32">
        <v>32371</v>
      </c>
      <c r="L26" s="32">
        <v>33235</v>
      </c>
      <c r="M26" s="32">
        <v>36855</v>
      </c>
      <c r="N26" s="32">
        <v>38952</v>
      </c>
      <c r="O26" s="16" t="s">
        <v>26</v>
      </c>
      <c r="P26" s="241">
        <f>B26/'Индекс потребительских цен'!X25</f>
        <v>14798.468821935692</v>
      </c>
      <c r="Q26" s="241">
        <f>C26/'Индекс потребительских цен'!Y25</f>
        <v>14979.127491538171</v>
      </c>
      <c r="R26" s="241">
        <f>D26/'Индекс потребительских цен'!Z25</f>
        <v>15857.597774677952</v>
      </c>
      <c r="S26" s="241">
        <f>E26/'Индекс потребительских цен'!AA25</f>
        <v>16551.012294784457</v>
      </c>
      <c r="T26" s="241">
        <f>F26/'Индекс потребительских цен'!AB25</f>
        <v>16113.372855326033</v>
      </c>
      <c r="U26" s="241">
        <f>G26/'Индекс потребительских цен'!AC25</f>
        <v>16835.23266199018</v>
      </c>
      <c r="V26" s="241">
        <f>H26/'Индекс потребительских цен'!AD25</f>
        <v>17784.57765478822</v>
      </c>
      <c r="W26" s="241">
        <f>I26/'Индекс потребительских цен'!AE25</f>
        <v>18011.103793622824</v>
      </c>
      <c r="X26" s="241">
        <f>J26/'Индекс потребительских цен'!AF25</f>
        <v>18298.646579820375</v>
      </c>
      <c r="Y26" s="241">
        <f>K26/'Индекс потребительских цен'!AG25</f>
        <v>18374.507850727339</v>
      </c>
      <c r="Z26" s="241">
        <f>L26/'Индекс потребительских цен'!AH25</f>
        <v>18128.900334561236</v>
      </c>
      <c r="AA26" s="241">
        <f>M26/'Индекс потребительских цен'!AI25</f>
        <v>18621.270888160117</v>
      </c>
      <c r="AB26" s="241">
        <f>N26/'Индекс потребительских цен'!AJ25</f>
        <v>17757.643410125856</v>
      </c>
      <c r="AC26" s="217">
        <f t="shared" si="0"/>
        <v>3822.8020662244253</v>
      </c>
      <c r="AD26" s="217">
        <f t="shared" si="1"/>
        <v>17085.497108619882</v>
      </c>
      <c r="AE26" s="217">
        <f t="shared" si="2"/>
        <v>17757.643410125856</v>
      </c>
    </row>
    <row r="27" spans="1:31">
      <c r="A27" s="16" t="s">
        <v>27</v>
      </c>
      <c r="B27" s="32">
        <v>24046.535352939623</v>
      </c>
      <c r="C27" s="32">
        <v>25303.5</v>
      </c>
      <c r="D27" s="32">
        <v>28932.5</v>
      </c>
      <c r="E27" s="29">
        <v>31906.656620202844</v>
      </c>
      <c r="F27" s="29">
        <v>33782.521324712383</v>
      </c>
      <c r="G27" s="29">
        <v>36746.90242558821</v>
      </c>
      <c r="H27" s="29">
        <v>37358.701464365127</v>
      </c>
      <c r="I27" s="29">
        <v>39272.923727934984</v>
      </c>
      <c r="J27" s="29">
        <v>41588</v>
      </c>
      <c r="K27" s="32">
        <v>44261</v>
      </c>
      <c r="L27" s="32">
        <v>46621</v>
      </c>
      <c r="M27" s="32">
        <v>51183</v>
      </c>
      <c r="N27" s="32">
        <v>62390</v>
      </c>
      <c r="O27" s="16" t="s">
        <v>27</v>
      </c>
      <c r="P27" s="241">
        <f>B27/'Индекс потребительских цен'!X26</f>
        <v>24046.535352939623</v>
      </c>
      <c r="Q27" s="241">
        <f>C27/'Индекс потребительских цен'!Y26</f>
        <v>23868.974625035375</v>
      </c>
      <c r="R27" s="241">
        <f>D27/'Индекс потребительских цен'!Z26</f>
        <v>25854.714457611386</v>
      </c>
      <c r="S27" s="241">
        <f>E27/'Индекс потребительских цен'!AA26</f>
        <v>26767.260446662953</v>
      </c>
      <c r="T27" s="241">
        <f>F27/'Индекс потребительских цен'!AB26</f>
        <v>25696.770690344136</v>
      </c>
      <c r="U27" s="241">
        <f>G27/'Индекс потребительских цен'!AC26</f>
        <v>24655.231176676538</v>
      </c>
      <c r="V27" s="241">
        <f>H27/'Индекс потребительских цен'!AD26</f>
        <v>23734.225950952758</v>
      </c>
      <c r="W27" s="241">
        <f>I27/'Индекс потребительских цен'!AE26</f>
        <v>24197.792456110452</v>
      </c>
      <c r="X27" s="241">
        <f>J27/'Индекс потребительских цен'!AF26</f>
        <v>24537.215131701119</v>
      </c>
      <c r="Y27" s="241">
        <f>K27/'Индекс потребительских цен'!AG26</f>
        <v>25236.088230386234</v>
      </c>
      <c r="Z27" s="241">
        <f>L27/'Индекс потребительских цен'!AH26</f>
        <v>25537.206685566165</v>
      </c>
      <c r="AA27" s="241">
        <f>M27/'Индекс потребительских цен'!AI26</f>
        <v>26160.395996796789</v>
      </c>
      <c r="AB27" s="241">
        <f>N27/'Индекс потребительских цен'!AJ26</f>
        <v>27664.146034843401</v>
      </c>
      <c r="AC27" s="217">
        <f t="shared" si="0"/>
        <v>3929.9200838906436</v>
      </c>
      <c r="AD27" s="217">
        <f t="shared" si="1"/>
        <v>25227.427479663609</v>
      </c>
      <c r="AE27" s="217">
        <f t="shared" si="2"/>
        <v>25236.088230386234</v>
      </c>
    </row>
    <row r="28" spans="1:31">
      <c r="A28" s="16" t="s">
        <v>28</v>
      </c>
      <c r="B28" s="32">
        <v>15598.939931179875</v>
      </c>
      <c r="C28" s="32">
        <v>16980.900000000001</v>
      </c>
      <c r="D28" s="32">
        <v>19546.5</v>
      </c>
      <c r="E28" s="29">
        <v>20607.811030485002</v>
      </c>
      <c r="F28" s="29">
        <v>22963.62332082327</v>
      </c>
      <c r="G28" s="29">
        <v>25631.074900869196</v>
      </c>
      <c r="H28" s="29">
        <v>25284.531984382746</v>
      </c>
      <c r="I28" s="29">
        <v>25756.654098967618</v>
      </c>
      <c r="J28" s="29">
        <v>25616</v>
      </c>
      <c r="K28" s="32">
        <v>26193</v>
      </c>
      <c r="L28" s="32">
        <v>26431</v>
      </c>
      <c r="M28" s="32">
        <v>29300</v>
      </c>
      <c r="N28" s="32">
        <v>33715</v>
      </c>
      <c r="O28" s="16" t="s">
        <v>28</v>
      </c>
      <c r="P28" s="241">
        <f>B28/'Индекс потребительских цен'!X27</f>
        <v>15598.939931179875</v>
      </c>
      <c r="Q28" s="241">
        <f>C28/'Индекс потребительских цен'!Y27</f>
        <v>16190.789473684212</v>
      </c>
      <c r="R28" s="241">
        <f>D28/'Индекс потребительских цен'!Z27</f>
        <v>17468.379163911442</v>
      </c>
      <c r="S28" s="241">
        <f>E28/'Индекс потребительских цен'!AA27</f>
        <v>17258.790205897771</v>
      </c>
      <c r="T28" s="241">
        <f>F28/'Индекс потребительских цен'!AB27</f>
        <v>17325.904725035602</v>
      </c>
      <c r="U28" s="241">
        <f>G28/'Индекс потребительских цен'!AC27</f>
        <v>17182.123168517872</v>
      </c>
      <c r="V28" s="241">
        <f>H28/'Индекс потребительских цен'!AD27</f>
        <v>16110.458734152222</v>
      </c>
      <c r="W28" s="241">
        <f>I28/'Индекс потребительских цен'!AE27</f>
        <v>16026.639811083318</v>
      </c>
      <c r="X28" s="241">
        <f>J28/'Индекс потребительских цен'!AF27</f>
        <v>15191.689087848819</v>
      </c>
      <c r="Y28" s="241">
        <f>K28/'Индекс потребительских цен'!AG27</f>
        <v>15149.094643388662</v>
      </c>
      <c r="Z28" s="241">
        <f>L28/'Индекс потребительских цен'!AH27</f>
        <v>14480.198288778403</v>
      </c>
      <c r="AA28" s="241">
        <f>M28/'Индекс потребительских цен'!AI27</f>
        <v>14943.192346363285</v>
      </c>
      <c r="AB28" s="241">
        <f>N28/'Индекс потребительских цен'!AJ27</f>
        <v>15474.146264949803</v>
      </c>
      <c r="AC28" s="217">
        <f t="shared" si="0"/>
        <v>2988.1808751330391</v>
      </c>
      <c r="AD28" s="217">
        <f t="shared" si="1"/>
        <v>16030.795834214714</v>
      </c>
      <c r="AE28" s="217">
        <f t="shared" si="2"/>
        <v>16026.639811083318</v>
      </c>
    </row>
    <row r="29" spans="1:31">
      <c r="A29" s="15" t="s">
        <v>29</v>
      </c>
      <c r="B29" s="32">
        <v>12797.55878321721</v>
      </c>
      <c r="C29" s="32">
        <v>14185.2</v>
      </c>
      <c r="D29" s="32">
        <v>16293.6</v>
      </c>
      <c r="E29" s="29">
        <v>17864.474619923505</v>
      </c>
      <c r="F29" s="29">
        <v>19696.781598999136</v>
      </c>
      <c r="G29" s="29">
        <v>21524.29359328299</v>
      </c>
      <c r="H29" s="29">
        <v>22031.912524116477</v>
      </c>
      <c r="I29" s="29">
        <v>23285.314496641146</v>
      </c>
      <c r="J29" s="29">
        <v>23880</v>
      </c>
      <c r="K29" s="32">
        <v>25525</v>
      </c>
      <c r="L29" s="32">
        <v>26444</v>
      </c>
      <c r="M29" s="32">
        <v>29354</v>
      </c>
      <c r="N29" s="32">
        <v>33081</v>
      </c>
      <c r="O29" s="15" t="s">
        <v>29</v>
      </c>
      <c r="P29" s="241">
        <f>B29/'Индекс потребительских цен'!X28</f>
        <v>12797.55878321721</v>
      </c>
      <c r="Q29" s="241">
        <f>C29/'Индекс потребительских цен'!Y28</f>
        <v>13430.410907025185</v>
      </c>
      <c r="R29" s="241">
        <f>D29/'Индекс потребительских цен'!Z28</f>
        <v>14374.416460587725</v>
      </c>
      <c r="S29" s="241">
        <f>E29/'Индекс потребительских цен'!AA28</f>
        <v>14696.252869572691</v>
      </c>
      <c r="T29" s="241">
        <f>F29/'Индекс потребительских цен'!AB28</f>
        <v>14467.504105526612</v>
      </c>
      <c r="U29" s="241">
        <f>G29/'Индекс потребительских цен'!AC28</f>
        <v>13841.561805126819</v>
      </c>
      <c r="V29" s="241">
        <f>H29/'Индекс потребительских цен'!AD28</f>
        <v>13481.772539830517</v>
      </c>
      <c r="W29" s="241">
        <f>I29/'Индекс потребительских цен'!AE28</f>
        <v>13909.366007565652</v>
      </c>
      <c r="X29" s="241">
        <f>J29/'Индекс потребительских цен'!AF28</f>
        <v>13603.469783484188</v>
      </c>
      <c r="Y29" s="241">
        <f>K29/'Индекс потребительских цен'!AG28</f>
        <v>14208.090409028151</v>
      </c>
      <c r="Z29" s="241">
        <f>L29/'Индекс потребительских цен'!AH28</f>
        <v>14030.728555126088</v>
      </c>
      <c r="AA29" s="241">
        <f>M29/'Индекс потребительских цен'!AI28</f>
        <v>14413.033659176388</v>
      </c>
      <c r="AB29" s="241">
        <f>N29/'Индекс потребительских цен'!AJ28</f>
        <v>14497.517447985512</v>
      </c>
      <c r="AC29" s="217">
        <f t="shared" si="0"/>
        <v>1898.694086355481</v>
      </c>
      <c r="AD29" s="217">
        <f t="shared" si="1"/>
        <v>13980.898717942518</v>
      </c>
      <c r="AE29" s="217">
        <f t="shared" si="2"/>
        <v>14030.728555126088</v>
      </c>
    </row>
    <row r="30" spans="1:31">
      <c r="A30" s="15" t="s">
        <v>30</v>
      </c>
      <c r="B30" s="32">
        <v>24824.277566289882</v>
      </c>
      <c r="C30" s="32">
        <v>26068.799999999999</v>
      </c>
      <c r="D30" s="32">
        <v>27834.1</v>
      </c>
      <c r="E30" s="29">
        <v>30497.624756781752</v>
      </c>
      <c r="F30" s="29">
        <v>33170.430700487319</v>
      </c>
      <c r="G30" s="29">
        <v>37427.772642129472</v>
      </c>
      <c r="H30" s="29">
        <v>39853.471663614175</v>
      </c>
      <c r="I30" s="29">
        <v>42338.214096801246</v>
      </c>
      <c r="J30" s="29">
        <v>45137</v>
      </c>
      <c r="K30" s="32">
        <v>47472</v>
      </c>
      <c r="L30" s="32">
        <v>49375</v>
      </c>
      <c r="M30" s="32">
        <v>57928</v>
      </c>
      <c r="N30" s="32">
        <v>63492</v>
      </c>
      <c r="O30" s="15" t="s">
        <v>30</v>
      </c>
      <c r="P30" s="241">
        <f>B30/'Индекс потребительских цен'!X29</f>
        <v>24824.277566289882</v>
      </c>
      <c r="Q30" s="241">
        <f>C30/'Индекс потребительских цен'!Y29</f>
        <v>24628.058573453</v>
      </c>
      <c r="R30" s="241">
        <f>D30/'Индекс потребительских цен'!Z29</f>
        <v>24779.30261745911</v>
      </c>
      <c r="S30" s="241">
        <f>E30/'Индекс потребительских цен'!AA29</f>
        <v>25448.03173921401</v>
      </c>
      <c r="T30" s="241">
        <f>F30/'Индекс потребительских цен'!AB29</f>
        <v>24433.520768081999</v>
      </c>
      <c r="U30" s="241">
        <f>G30/'Индекс потребительских цен'!AC29</f>
        <v>24358.987576583691</v>
      </c>
      <c r="V30" s="241">
        <f>H30/'Индекс потребительских цен'!AD29</f>
        <v>24662.638457140263</v>
      </c>
      <c r="W30" s="241">
        <f>I30/'Индекс потребительских цен'!AE29</f>
        <v>25277.644728657495</v>
      </c>
      <c r="X30" s="241">
        <f>J30/'Индекс потребительских цен'!AF29</f>
        <v>25932.096165905281</v>
      </c>
      <c r="Y30" s="241">
        <f>K30/'Индекс потребительских цен'!AG29</f>
        <v>26492.083234156496</v>
      </c>
      <c r="Z30" s="241">
        <f>L30/'Индекс потребительских цен'!AH29</f>
        <v>26312.133077232811</v>
      </c>
      <c r="AA30" s="241">
        <f>M30/'Индекс потребительских цен'!AI29</f>
        <v>28412.389007050951</v>
      </c>
      <c r="AB30" s="241">
        <f>N30/'Индекс потребительских цен'!AJ29</f>
        <v>27927.008001640621</v>
      </c>
      <c r="AC30" s="217">
        <f t="shared" si="0"/>
        <v>4053.4014304672601</v>
      </c>
      <c r="AD30" s="217">
        <f t="shared" si="1"/>
        <v>25652.936270220431</v>
      </c>
      <c r="AE30" s="217">
        <f t="shared" si="2"/>
        <v>25277.644728657495</v>
      </c>
    </row>
    <row r="31" spans="1:31">
      <c r="A31" s="15" t="s">
        <v>32</v>
      </c>
      <c r="B31" s="32">
        <v>12278.7</v>
      </c>
      <c r="C31" s="32">
        <v>14271.6</v>
      </c>
      <c r="D31" s="32">
        <v>17071.400000000001</v>
      </c>
      <c r="E31" s="29">
        <v>18735.985039832663</v>
      </c>
      <c r="F31" s="29">
        <v>22077.934014905866</v>
      </c>
      <c r="G31" s="29">
        <v>23027.973438501587</v>
      </c>
      <c r="H31" s="29">
        <v>25081.169613392776</v>
      </c>
      <c r="I31" s="29">
        <v>26477.546534736452</v>
      </c>
      <c r="J31" s="29">
        <v>27590</v>
      </c>
      <c r="K31" s="32">
        <v>29139</v>
      </c>
      <c r="L31" s="32">
        <v>30320</v>
      </c>
      <c r="M31" s="32">
        <v>34901</v>
      </c>
      <c r="N31" s="32">
        <v>36340</v>
      </c>
      <c r="O31" s="15" t="s">
        <v>32</v>
      </c>
      <c r="P31" s="241">
        <f>B31/'Индекс потребительских цен'!X30</f>
        <v>12278.7</v>
      </c>
      <c r="Q31" s="241">
        <f>C31/'Индекс потребительских цен'!Y30</f>
        <v>13443.481537302187</v>
      </c>
      <c r="R31" s="241">
        <f>D31/'Индекс потребительских цен'!Z30</f>
        <v>15092.277242288013</v>
      </c>
      <c r="S31" s="241">
        <f>E31/'Индекс потребительских цен'!AA30</f>
        <v>15496.195613261389</v>
      </c>
      <c r="T31" s="241">
        <f>F31/'Индекс потребительских цен'!AB30</f>
        <v>16387.203975838394</v>
      </c>
      <c r="U31" s="241">
        <f>G31/'Индекс потребительских цен'!AC30</f>
        <v>15179.71989702429</v>
      </c>
      <c r="V31" s="241">
        <f>H31/'Индекс потребительских цен'!AD30</f>
        <v>15709.956543843789</v>
      </c>
      <c r="W31" s="241">
        <f>I31/'Индекс потребительских цен'!AE30</f>
        <v>16304.165948588628</v>
      </c>
      <c r="X31" s="241">
        <f>J31/'Индекс потребительских цен'!AF30</f>
        <v>16302.83569637477</v>
      </c>
      <c r="Y31" s="241">
        <f>K31/'Индекс потребительских цен'!AG30</f>
        <v>16847.489672889238</v>
      </c>
      <c r="Z31" s="241">
        <f>L31/'Индекс потребительских цен'!AH30</f>
        <v>16577.131259974562</v>
      </c>
      <c r="AA31" s="241">
        <f>M31/'Индекс потребительских цен'!AI30</f>
        <v>17522.262021279363</v>
      </c>
      <c r="AB31" s="241">
        <f>N31/'Индекс потребительских цен'!AJ30</f>
        <v>16301.573297659843</v>
      </c>
      <c r="AC31" s="217">
        <f t="shared" si="0"/>
        <v>5243.5620212793619</v>
      </c>
      <c r="AD31" s="217">
        <f t="shared" si="1"/>
        <v>15649.460977409575</v>
      </c>
      <c r="AE31" s="217">
        <f t="shared" si="2"/>
        <v>16301.573297659843</v>
      </c>
    </row>
    <row r="32" spans="1:31">
      <c r="A32" s="15" t="s">
        <v>33</v>
      </c>
      <c r="B32" s="32">
        <v>7774</v>
      </c>
      <c r="C32" s="32">
        <v>8829.4</v>
      </c>
      <c r="D32" s="32">
        <v>10189.5</v>
      </c>
      <c r="E32" s="29">
        <v>11672.637866900286</v>
      </c>
      <c r="F32" s="29">
        <v>12991.973079078873</v>
      </c>
      <c r="G32" s="29">
        <v>15276.168518392698</v>
      </c>
      <c r="H32" s="29">
        <v>15695.561772583746</v>
      </c>
      <c r="I32" s="29">
        <v>16261.321677849761</v>
      </c>
      <c r="J32" s="29">
        <v>17082</v>
      </c>
      <c r="K32" s="32">
        <v>18508</v>
      </c>
      <c r="L32" s="32">
        <v>19816</v>
      </c>
      <c r="M32" s="32">
        <v>21319</v>
      </c>
      <c r="N32" s="32">
        <v>23533</v>
      </c>
      <c r="O32" s="15" t="s">
        <v>33</v>
      </c>
      <c r="P32" s="241">
        <f>B32/'Индекс потребительских цен'!X31</f>
        <v>7774</v>
      </c>
      <c r="Q32" s="241">
        <f>C32/'Индекс потребительских цен'!Y31</f>
        <v>8238.6861994961273</v>
      </c>
      <c r="R32" s="241">
        <f>D32/'Индекс потребительских цен'!Z31</f>
        <v>8835.416187642646</v>
      </c>
      <c r="S32" s="241">
        <f>E32/'Индекс потребительских цен'!AA31</f>
        <v>9388.2382849001151</v>
      </c>
      <c r="T32" s="241">
        <f>F32/'Индекс потребительских цен'!AB31</f>
        <v>9408.763121320244</v>
      </c>
      <c r="U32" s="241">
        <f>G32/'Индекс потребительских цен'!AC31</f>
        <v>9934.4228422423857</v>
      </c>
      <c r="V32" s="241">
        <f>H32/'Индекс потребительских цен'!AD31</f>
        <v>9687.8923194529798</v>
      </c>
      <c r="W32" s="241">
        <f>I32/'Индекс потребительских цен'!AE31</f>
        <v>9716.4575580562851</v>
      </c>
      <c r="X32" s="241">
        <f>J32/'Индекс потребительских цен'!AF31</f>
        <v>9786.0296233100817</v>
      </c>
      <c r="Y32" s="241">
        <f>K32/'Индекс потребительских цен'!AG31</f>
        <v>10265.237976181508</v>
      </c>
      <c r="Z32" s="241">
        <f>L32/'Индекс потребительских цен'!AH31</f>
        <v>10335.437586800845</v>
      </c>
      <c r="AA32" s="241">
        <f>M32/'Индекс потребительских цен'!AI31</f>
        <v>9972.5181948820264</v>
      </c>
      <c r="AB32" s="241">
        <f>N32/'Индекс потребительских цен'!AJ31</f>
        <v>10064.156546286174</v>
      </c>
      <c r="AC32" s="217">
        <f t="shared" si="0"/>
        <v>2561.4375868008447</v>
      </c>
      <c r="AD32" s="217">
        <f t="shared" si="1"/>
        <v>9492.8658800439553</v>
      </c>
      <c r="AE32" s="217">
        <f t="shared" si="2"/>
        <v>9716.4575580562851</v>
      </c>
    </row>
    <row r="33" spans="1:31">
      <c r="A33" s="15" t="s">
        <v>34</v>
      </c>
      <c r="B33" s="32">
        <v>16892.099999999999</v>
      </c>
      <c r="C33" s="32">
        <v>18796</v>
      </c>
      <c r="D33" s="32">
        <v>21685.8</v>
      </c>
      <c r="E33" s="29">
        <v>25130.438011410111</v>
      </c>
      <c r="F33" s="29">
        <v>28094.41919127262</v>
      </c>
      <c r="G33" s="29">
        <v>31304.134557086876</v>
      </c>
      <c r="H33" s="29">
        <v>32856.563601325593</v>
      </c>
      <c r="I33" s="29">
        <v>33403.322432190922</v>
      </c>
      <c r="J33" s="29">
        <v>34861</v>
      </c>
      <c r="K33" s="32">
        <v>36604</v>
      </c>
      <c r="L33" s="32">
        <v>37352</v>
      </c>
      <c r="M33" s="32">
        <v>43255</v>
      </c>
      <c r="N33" s="32">
        <v>48279</v>
      </c>
      <c r="O33" s="15" t="s">
        <v>34</v>
      </c>
      <c r="P33" s="241">
        <f>B33/'Индекс потребительских цен'!X32</f>
        <v>16892.099999999999</v>
      </c>
      <c r="Q33" s="241">
        <f>C33/'Индекс потребительских цен'!Y32</f>
        <v>17635.578907862637</v>
      </c>
      <c r="R33" s="241">
        <f>D33/'Индекс потребительских цен'!Z32</f>
        <v>19072.8997118933</v>
      </c>
      <c r="S33" s="241">
        <f>E33/'Индекс потребительских цен'!AA32</f>
        <v>20618.000694741382</v>
      </c>
      <c r="T33" s="241">
        <f>F33/'Индекс потребительских цен'!AB32</f>
        <v>20539.803548825756</v>
      </c>
      <c r="U33" s="241">
        <f>G33/'Индекс потребительских цен'!AC32</f>
        <v>20301.981234419767</v>
      </c>
      <c r="V33" s="241">
        <f>H33/'Индекс потребительских цен'!AD32</f>
        <v>20106.429003682857</v>
      </c>
      <c r="W33" s="241">
        <f>I33/'Индекс потребительских цен'!AE32</f>
        <v>19993.168677410449</v>
      </c>
      <c r="X33" s="241">
        <f>J33/'Индекс потребительских цен'!AF32</f>
        <v>20011.16770699538</v>
      </c>
      <c r="Y33" s="241">
        <f>K33/'Индекс потребительских цен'!AG32</f>
        <v>20487.224445180651</v>
      </c>
      <c r="Z33" s="241">
        <f>L33/'Индекс потребительских цен'!AH32</f>
        <v>19897.096548151221</v>
      </c>
      <c r="AA33" s="241">
        <f>M33/'Индекс потребительских цен'!AI32</f>
        <v>21090.686542727683</v>
      </c>
      <c r="AB33" s="241">
        <f>N33/'Индекс потребительских цен'!AJ32</f>
        <v>21211.332228039137</v>
      </c>
      <c r="AC33" s="217">
        <f t="shared" si="0"/>
        <v>4319.2322280391381</v>
      </c>
      <c r="AD33" s="217">
        <f t="shared" si="1"/>
        <v>19835.189942302324</v>
      </c>
      <c r="AE33" s="217">
        <f t="shared" si="2"/>
        <v>20106.429003682857</v>
      </c>
    </row>
    <row r="34" spans="1:31">
      <c r="A34" s="16" t="s">
        <v>35</v>
      </c>
      <c r="B34" s="32">
        <v>14697.2</v>
      </c>
      <c r="C34" s="32">
        <v>16032</v>
      </c>
      <c r="D34" s="32">
        <v>17789.400000000001</v>
      </c>
      <c r="E34" s="29">
        <v>19950.011229557771</v>
      </c>
      <c r="F34" s="29">
        <v>21979.499664017407</v>
      </c>
      <c r="G34" s="29">
        <v>23832.185326295119</v>
      </c>
      <c r="H34" s="29">
        <v>22840.548576387049</v>
      </c>
      <c r="I34" s="29">
        <v>22884.044235358819</v>
      </c>
      <c r="J34" s="29">
        <v>23770</v>
      </c>
      <c r="K34" s="32">
        <v>24971</v>
      </c>
      <c r="L34" s="32">
        <v>25206</v>
      </c>
      <c r="M34" s="32">
        <v>26833</v>
      </c>
      <c r="N34" s="32">
        <v>31084</v>
      </c>
      <c r="O34" s="16" t="s">
        <v>35</v>
      </c>
      <c r="P34" s="241">
        <f>B34/'Индекс потребительских цен'!X33</f>
        <v>14697.2</v>
      </c>
      <c r="Q34" s="241">
        <f>C34/'Индекс потребительских цен'!Y33</f>
        <v>15243.890843396404</v>
      </c>
      <c r="R34" s="241">
        <f>D34/'Индекс потребительских цен'!Z33</f>
        <v>15939.407921430744</v>
      </c>
      <c r="S34" s="241">
        <f>E34/'Индекс потребительских цен'!AA33</f>
        <v>16808.019181210922</v>
      </c>
      <c r="T34" s="241">
        <f>F34/'Индекс потребительских цен'!AB33</f>
        <v>16731.00550430355</v>
      </c>
      <c r="U34" s="241">
        <f>G34/'Индекс потребительских цен'!AC33</f>
        <v>16109.837103276946</v>
      </c>
      <c r="V34" s="241">
        <f>H34/'Индекс потребительских цен'!AD33</f>
        <v>14749.255470288077</v>
      </c>
      <c r="W34" s="241">
        <f>I34/'Индекс потребительских цен'!AE33</f>
        <v>14469.149845565778</v>
      </c>
      <c r="X34" s="241">
        <f>J34/'Индекс потребительских цен'!AF33</f>
        <v>14452.661772115014</v>
      </c>
      <c r="Y34" s="241">
        <f>K34/'Индекс потребительских цен'!AG33</f>
        <v>14801.028587043427</v>
      </c>
      <c r="Z34" s="241">
        <f>L34/'Индекс потребительских цен'!AH33</f>
        <v>14246.514573860637</v>
      </c>
      <c r="AA34" s="241">
        <f>M34/'Индекс потребительских цен'!AI33</f>
        <v>13979.261089028378</v>
      </c>
      <c r="AB34" s="241">
        <f>N34/'Индекс потребительских цен'!AJ33</f>
        <v>14365.223220548531</v>
      </c>
      <c r="AC34" s="217">
        <f t="shared" si="0"/>
        <v>2828.7580921825447</v>
      </c>
      <c r="AD34" s="217">
        <f t="shared" si="1"/>
        <v>15122.496547082188</v>
      </c>
      <c r="AE34" s="217">
        <f t="shared" si="2"/>
        <v>14749.255470288077</v>
      </c>
    </row>
    <row r="35" spans="1:31">
      <c r="A35" s="15" t="s">
        <v>36</v>
      </c>
      <c r="B35" s="32">
        <v>13774.8</v>
      </c>
      <c r="C35" s="32">
        <v>14519.4</v>
      </c>
      <c r="D35" s="32">
        <v>16010.6</v>
      </c>
      <c r="E35" s="29">
        <v>18067.218018134128</v>
      </c>
      <c r="F35" s="29">
        <v>19387.544941125128</v>
      </c>
      <c r="G35" s="29">
        <v>22103.395283684484</v>
      </c>
      <c r="H35" s="29">
        <v>21419.415590464607</v>
      </c>
      <c r="I35" s="29">
        <v>22037.178183444415</v>
      </c>
      <c r="J35" s="29">
        <v>22813</v>
      </c>
      <c r="K35" s="32">
        <v>24160</v>
      </c>
      <c r="L35" s="32">
        <v>24995</v>
      </c>
      <c r="M35" s="32">
        <v>27680</v>
      </c>
      <c r="N35" s="32">
        <v>31292</v>
      </c>
      <c r="O35" s="15" t="s">
        <v>36</v>
      </c>
      <c r="P35" s="241">
        <f>B35/'Индекс потребительских цен'!X34</f>
        <v>13774.8</v>
      </c>
      <c r="Q35" s="241">
        <f>C35/'Индекс потребительских цен'!Y34</f>
        <v>13788.603988603989</v>
      </c>
      <c r="R35" s="241">
        <f>D35/'Индекс потребительских цен'!Z34</f>
        <v>14263.366170808322</v>
      </c>
      <c r="S35" s="241">
        <f>E35/'Индекс потребительских цен'!AA34</f>
        <v>15273.814617012998</v>
      </c>
      <c r="T35" s="241">
        <f>F35/'Индекс потребительских цен'!AB34</f>
        <v>14635.238451570804</v>
      </c>
      <c r="U35" s="241">
        <f>G35/'Индекс потребительских цен'!AC34</f>
        <v>14743.638021801042</v>
      </c>
      <c r="V35" s="241">
        <f>H35/'Индекс потребительских цен'!AD34</f>
        <v>13591.517056092383</v>
      </c>
      <c r="W35" s="241">
        <f>I35/'Индекс потребительских цен'!AE34</f>
        <v>13655.774723487484</v>
      </c>
      <c r="X35" s="241">
        <f>J35/'Индекс потребительских цен'!AF34</f>
        <v>13549.820862635539</v>
      </c>
      <c r="Y35" s="241">
        <f>K35/'Индекс потребительских цен'!AG34</f>
        <v>13934.622106885041</v>
      </c>
      <c r="Z35" s="241">
        <f>L35/'Индекс потребительских цен'!AH34</f>
        <v>13738.892767110887</v>
      </c>
      <c r="AA35" s="241">
        <f>M35/'Индекс потребительских цен'!AI34</f>
        <v>14113.863655611618</v>
      </c>
      <c r="AB35" s="241">
        <f>N35/'Индекс потребительских цен'!AJ34</f>
        <v>14325.373036567218</v>
      </c>
      <c r="AC35" s="217">
        <f t="shared" si="0"/>
        <v>1723.9937543774595</v>
      </c>
      <c r="AD35" s="217">
        <f t="shared" si="1"/>
        <v>14106.871189091333</v>
      </c>
      <c r="AE35" s="217">
        <f t="shared" si="2"/>
        <v>13934.622106885041</v>
      </c>
    </row>
    <row r="36" spans="1:31">
      <c r="A36" s="16" t="s">
        <v>37</v>
      </c>
      <c r="B36" s="32">
        <v>14647.1</v>
      </c>
      <c r="C36" s="32">
        <v>16010.3</v>
      </c>
      <c r="D36" s="32">
        <v>18107.099999999999</v>
      </c>
      <c r="E36" s="29">
        <v>20515.703616315204</v>
      </c>
      <c r="F36" s="29">
        <v>22957.065740831069</v>
      </c>
      <c r="G36" s="29">
        <v>25824.96105643416</v>
      </c>
      <c r="H36" s="29">
        <v>26655.38051862549</v>
      </c>
      <c r="I36" s="29">
        <v>27741.403947669092</v>
      </c>
      <c r="J36" s="29">
        <v>29097</v>
      </c>
      <c r="K36" s="32">
        <v>30866</v>
      </c>
      <c r="L36" s="32">
        <v>31519</v>
      </c>
      <c r="M36" s="32">
        <v>35050</v>
      </c>
      <c r="N36" s="32">
        <v>40008</v>
      </c>
      <c r="O36" s="16" t="s">
        <v>37</v>
      </c>
      <c r="P36" s="241">
        <f>B36/'Индекс потребительских цен'!X35</f>
        <v>14647.1</v>
      </c>
      <c r="Q36" s="241">
        <f>C36/'Индекс потребительских цен'!Y35</f>
        <v>15088.398831401377</v>
      </c>
      <c r="R36" s="241">
        <f>D36/'Индекс потребительских цен'!Z35</f>
        <v>15997.432650204235</v>
      </c>
      <c r="S36" s="241">
        <f>E36/'Индекс потребительских цен'!AA35</f>
        <v>17009.580184751849</v>
      </c>
      <c r="T36" s="241">
        <f>F36/'Индекс потребительских цен'!AB35</f>
        <v>17024.789579466866</v>
      </c>
      <c r="U36" s="241">
        <f>G36/'Индекс потребительских цен'!AC35</f>
        <v>17088.961775385145</v>
      </c>
      <c r="V36" s="241">
        <f>H36/'Индекс потребительских цен'!AD35</f>
        <v>16771.388367426189</v>
      </c>
      <c r="W36" s="241">
        <f>I36/'Индекс потребительских цен'!AE35</f>
        <v>17178.139056403172</v>
      </c>
      <c r="X36" s="241">
        <f>J36/'Индекс потребительских цен'!AF35</f>
        <v>17243.330909977529</v>
      </c>
      <c r="Y36" s="241">
        <f>K36/'Индекс потребительских цен'!AG35</f>
        <v>17810.776621264908</v>
      </c>
      <c r="Z36" s="241">
        <f>L36/'Индекс потребительских цен'!AH35</f>
        <v>17291.862311307777</v>
      </c>
      <c r="AA36" s="241">
        <f>M36/'Индекс потребительских цен'!AI35</f>
        <v>17711.181066854278</v>
      </c>
      <c r="AB36" s="241">
        <f>N36/'Индекс потребительских цен'!AJ35</f>
        <v>18031.142812716604</v>
      </c>
      <c r="AC36" s="217">
        <f t="shared" si="0"/>
        <v>3384.0428127166033</v>
      </c>
      <c r="AD36" s="217">
        <f t="shared" si="1"/>
        <v>16838.006474396916</v>
      </c>
      <c r="AE36" s="217">
        <f t="shared" si="2"/>
        <v>17088.961775385145</v>
      </c>
    </row>
    <row r="37" spans="1:31">
      <c r="A37" s="16" t="s">
        <v>39</v>
      </c>
      <c r="B37" s="32">
        <v>15678.329634536763</v>
      </c>
      <c r="C37" s="32">
        <v>18278.099999999999</v>
      </c>
      <c r="D37" s="32">
        <v>20729.900000000001</v>
      </c>
      <c r="E37" s="29">
        <v>21557.246065619485</v>
      </c>
      <c r="F37" s="29">
        <v>23298.448613839308</v>
      </c>
      <c r="G37" s="29">
        <v>26763.702728757602</v>
      </c>
      <c r="H37" s="29">
        <v>25668.683237695266</v>
      </c>
      <c r="I37" s="29">
        <v>26483.392086367068</v>
      </c>
      <c r="J37" s="29">
        <v>25757</v>
      </c>
      <c r="K37" s="32">
        <v>27410</v>
      </c>
      <c r="L37" s="32">
        <v>27666</v>
      </c>
      <c r="M37" s="32">
        <v>30260</v>
      </c>
      <c r="N37" s="32">
        <v>33329</v>
      </c>
      <c r="O37" s="16" t="s">
        <v>39</v>
      </c>
      <c r="P37" s="241">
        <f>B37/'Индекс потребительских цен'!X36</f>
        <v>15678.329634536763</v>
      </c>
      <c r="Q37" s="241">
        <f>C37/'Индекс потребительских цен'!Y36</f>
        <v>17170.596524189757</v>
      </c>
      <c r="R37" s="241">
        <f>D37/'Индекс потребительских цен'!Z36</f>
        <v>18133.753126348915</v>
      </c>
      <c r="S37" s="241">
        <f>E37/'Индекс потребительских цен'!AA36</f>
        <v>18064.455404667089</v>
      </c>
      <c r="T37" s="241">
        <f>F37/'Индекс потребительских цен'!AB36</f>
        <v>17666.764453628322</v>
      </c>
      <c r="U37" s="241">
        <f>G37/'Индекс потребительских цен'!AC36</f>
        <v>17805.228854507055</v>
      </c>
      <c r="V37" s="241">
        <f>H37/'Индекс потребительских цен'!AD36</f>
        <v>16352.331222600969</v>
      </c>
      <c r="W37" s="241">
        <f>I37/'Индекс потребительских цен'!AE36</f>
        <v>16684.478401499229</v>
      </c>
      <c r="X37" s="241">
        <f>J37/'Индекс потребительских цен'!AF36</f>
        <v>15786.412097222823</v>
      </c>
      <c r="Y37" s="241">
        <f>K37/'Индекс потребительских цен'!AG36</f>
        <v>16186.07995263766</v>
      </c>
      <c r="Z37" s="241">
        <f>L37/'Индекс потребительских цен'!AH36</f>
        <v>15228.609608997403</v>
      </c>
      <c r="AA37" s="241">
        <f>M37/'Индекс потребительских цен'!AI36</f>
        <v>14895.782305386798</v>
      </c>
      <c r="AB37" s="241">
        <f>N37/'Индекс потребительских цен'!AJ36</f>
        <v>14852.9130077872</v>
      </c>
      <c r="AC37" s="217">
        <f t="shared" si="0"/>
        <v>3280.8401185617149</v>
      </c>
      <c r="AD37" s="217">
        <f t="shared" si="1"/>
        <v>16500.44112261615</v>
      </c>
      <c r="AE37" s="217">
        <f t="shared" si="2"/>
        <v>16352.331222600969</v>
      </c>
    </row>
    <row r="38" spans="1:31">
      <c r="A38" s="16" t="s">
        <v>41</v>
      </c>
      <c r="B38" s="32">
        <v>11289.996576261356</v>
      </c>
      <c r="C38" s="32">
        <v>12636.2</v>
      </c>
      <c r="D38" s="32">
        <v>13717.2</v>
      </c>
      <c r="E38" s="29">
        <v>14981.540487326165</v>
      </c>
      <c r="F38" s="29">
        <v>16405.781260725049</v>
      </c>
      <c r="G38" s="29">
        <v>18976.280893468076</v>
      </c>
      <c r="H38" s="29">
        <v>19767.473809507261</v>
      </c>
      <c r="I38" s="29">
        <v>20439.145468773298</v>
      </c>
      <c r="J38" s="29">
        <v>20806</v>
      </c>
      <c r="K38" s="32">
        <v>21474</v>
      </c>
      <c r="L38" s="32">
        <v>22016</v>
      </c>
      <c r="M38" s="32">
        <v>25929</v>
      </c>
      <c r="N38" s="32">
        <v>30167</v>
      </c>
      <c r="O38" s="16" t="s">
        <v>41</v>
      </c>
      <c r="P38" s="241">
        <f>B38/'Индекс потребительских цен'!X37</f>
        <v>11289.996576261356</v>
      </c>
      <c r="Q38" s="241">
        <f>C38/'Индекс потребительских цен'!Y37</f>
        <v>11838.298669664608</v>
      </c>
      <c r="R38" s="241">
        <f>D38/'Индекс потребительских цен'!Z37</f>
        <v>11817.048193160306</v>
      </c>
      <c r="S38" s="241">
        <f>E38/'Индекс потребительских цен'!AA37</f>
        <v>12006.929076397606</v>
      </c>
      <c r="T38" s="241">
        <f>F38/'Индекс потребительских цен'!AB37</f>
        <v>12122.795796141325</v>
      </c>
      <c r="U38" s="241">
        <f>G38/'Индекс потребительских цен'!AC37</f>
        <v>12161.514611684923</v>
      </c>
      <c r="V38" s="241">
        <f>H38/'Индекс потребительских цен'!AD37</f>
        <v>11936.845518667196</v>
      </c>
      <c r="W38" s="241">
        <f>I38/'Индекс потребительских цен'!AE37</f>
        <v>12043.757966660118</v>
      </c>
      <c r="X38" s="241">
        <f>J38/'Индекс потребительских цен'!AF37</f>
        <v>11848.774375768369</v>
      </c>
      <c r="Y38" s="241">
        <f>K38/'Индекс потребительских цен'!AG37</f>
        <v>11793.99420006258</v>
      </c>
      <c r="Z38" s="241">
        <f>L38/'Индекс потребительских цен'!AH37</f>
        <v>11473.263638483033</v>
      </c>
      <c r="AA38" s="241">
        <f>M38/'Индекс потребительских цен'!AI37</f>
        <v>12491.871110732218</v>
      </c>
      <c r="AB38" s="241">
        <f>N38/'Индекс потребительских цен'!AJ37</f>
        <v>12988.044371165999</v>
      </c>
      <c r="AC38" s="217">
        <f t="shared" si="0"/>
        <v>1698.0477949046435</v>
      </c>
      <c r="AD38" s="217">
        <f t="shared" si="1"/>
        <v>11985.62570037305</v>
      </c>
      <c r="AE38" s="217">
        <f t="shared" si="2"/>
        <v>11936.845518667196</v>
      </c>
    </row>
    <row r="39" spans="1:31">
      <c r="A39" s="16" t="s">
        <v>42</v>
      </c>
      <c r="B39" s="32">
        <v>10878.043536768446</v>
      </c>
      <c r="C39" s="32">
        <v>11741.6</v>
      </c>
      <c r="D39" s="32">
        <v>13388.2</v>
      </c>
      <c r="E39" s="29">
        <v>14221.123717368742</v>
      </c>
      <c r="F39" s="29">
        <v>16308.104998271023</v>
      </c>
      <c r="G39" s="29">
        <v>17810.019056605521</v>
      </c>
      <c r="H39" s="29">
        <v>17637.862375075372</v>
      </c>
      <c r="I39" s="29">
        <v>17931.579571826886</v>
      </c>
      <c r="J39" s="29">
        <v>18099</v>
      </c>
      <c r="K39" s="32">
        <v>18977</v>
      </c>
      <c r="L39" s="32">
        <v>19101</v>
      </c>
      <c r="M39" s="32">
        <v>20470</v>
      </c>
      <c r="N39" s="32">
        <v>22190</v>
      </c>
      <c r="O39" s="16" t="s">
        <v>42</v>
      </c>
      <c r="P39" s="241">
        <f>B39/'Индекс потребительских цен'!X38</f>
        <v>10878.043536768446</v>
      </c>
      <c r="Q39" s="241">
        <f>C39/'Индекс потребительских цен'!Y38</f>
        <v>11168.648340150292</v>
      </c>
      <c r="R39" s="241">
        <f>D39/'Индекс потребительских цен'!Z38</f>
        <v>11986.916084388922</v>
      </c>
      <c r="S39" s="241">
        <f>E39/'Индекс потребительских цен'!AA38</f>
        <v>11852.053751744561</v>
      </c>
      <c r="T39" s="241">
        <f>F39/'Индекс потребительских цен'!AB38</f>
        <v>12309.907425438681</v>
      </c>
      <c r="U39" s="241">
        <f>G39/'Индекс потребительских цен'!AC38</f>
        <v>11702.300477572464</v>
      </c>
      <c r="V39" s="241">
        <f>H39/'Индекс потребительских цен'!AD38</f>
        <v>10994.386425685321</v>
      </c>
      <c r="W39" s="241">
        <f>I39/'Индекс потребительских цен'!AE38</f>
        <v>10971.213314327695</v>
      </c>
      <c r="X39" s="241">
        <f>J39/'Индекс потребительских цен'!AF38</f>
        <v>10674.423959128755</v>
      </c>
      <c r="Y39" s="241">
        <f>K39/'Индекс потребительских цен'!AG38</f>
        <v>10871.540157775395</v>
      </c>
      <c r="Z39" s="241">
        <f>L39/'Индекс потребительских цен'!AH38</f>
        <v>10403.667288683822</v>
      </c>
      <c r="AA39" s="241">
        <f>M39/'Индекс потребительских цен'!AI38</f>
        <v>10368.562436206537</v>
      </c>
      <c r="AB39" s="241">
        <f>N39/'Индекс потребительских цен'!AJ38</f>
        <v>10026.57009254086</v>
      </c>
      <c r="AC39" s="217">
        <f t="shared" si="0"/>
        <v>2283.3373328978214</v>
      </c>
      <c r="AD39" s="217">
        <f t="shared" si="1"/>
        <v>11092.941022339366</v>
      </c>
      <c r="AE39" s="217">
        <f t="shared" si="2"/>
        <v>10971.213314327695</v>
      </c>
    </row>
    <row r="40" spans="1:31">
      <c r="A40" s="16" t="s">
        <v>43</v>
      </c>
      <c r="B40" s="32">
        <v>13192.870038931635</v>
      </c>
      <c r="C40" s="32">
        <v>13757</v>
      </c>
      <c r="D40" s="32">
        <v>16164.9</v>
      </c>
      <c r="E40" s="29">
        <v>17141.803890977</v>
      </c>
      <c r="F40" s="29">
        <v>19257.14719245063</v>
      </c>
      <c r="G40" s="29">
        <v>21803.616926446437</v>
      </c>
      <c r="H40" s="29">
        <v>22220.303532981572</v>
      </c>
      <c r="I40" s="29">
        <v>22701.983569461823</v>
      </c>
      <c r="J40" s="29">
        <v>23332</v>
      </c>
      <c r="K40" s="32">
        <v>24522</v>
      </c>
      <c r="L40" s="32">
        <v>23963</v>
      </c>
      <c r="M40" s="32">
        <v>25885</v>
      </c>
      <c r="N40" s="32">
        <v>29170</v>
      </c>
      <c r="O40" s="16" t="s">
        <v>43</v>
      </c>
      <c r="P40" s="241">
        <f>B40/'Индекс потребительских цен'!X39</f>
        <v>13192.870038931635</v>
      </c>
      <c r="Q40" s="241">
        <f>C40/'Индекс потребительских цен'!Y39</f>
        <v>13032.39863584691</v>
      </c>
      <c r="R40" s="241">
        <f>D40/'Индекс потребительских цен'!Z39</f>
        <v>14399.126480250938</v>
      </c>
      <c r="S40" s="241">
        <f>E40/'Индекс потребительских цен'!AA39</f>
        <v>14396.868031597525</v>
      </c>
      <c r="T40" s="241">
        <f>F40/'Индекс потребительских цен'!AB39</f>
        <v>14672.48397890882</v>
      </c>
      <c r="U40" s="241">
        <f>G40/'Индекс потребительских цен'!AC39</f>
        <v>14629.00718963102</v>
      </c>
      <c r="V40" s="241">
        <f>H40/'Индекс потребительских цен'!AD39</f>
        <v>14220.317237465817</v>
      </c>
      <c r="W40" s="241">
        <f>I40/'Индекс потребительских цен'!AE39</f>
        <v>14206.099329863351</v>
      </c>
      <c r="X40" s="241">
        <f>J40/'Индекс потребительских цен'!AF39</f>
        <v>14120.252761745007</v>
      </c>
      <c r="Y40" s="241">
        <f>K40/'Индекс потребительских цен'!AG39</f>
        <v>14568.005109842443</v>
      </c>
      <c r="Z40" s="241">
        <f>L40/'Индекс потребительских цен'!AH39</f>
        <v>13551.561115434464</v>
      </c>
      <c r="AA40" s="241">
        <f>M40/'Индекс потребительских цен'!AI39</f>
        <v>13407.667141397435</v>
      </c>
      <c r="AB40" s="241">
        <f>N40/'Индекс потребительских цен'!AJ39</f>
        <v>13587.410367750103</v>
      </c>
      <c r="AC40" s="217">
        <f t="shared" si="0"/>
        <v>1640.08534306191</v>
      </c>
      <c r="AD40" s="217">
        <f t="shared" si="1"/>
        <v>13998.774416820419</v>
      </c>
      <c r="AE40" s="217">
        <f t="shared" si="2"/>
        <v>14206.099329863351</v>
      </c>
    </row>
    <row r="41" spans="1:31">
      <c r="A41" s="16" t="s">
        <v>44</v>
      </c>
      <c r="B41" s="32">
        <v>11982.430828656783</v>
      </c>
      <c r="C41" s="32">
        <v>14026.5</v>
      </c>
      <c r="D41" s="32">
        <v>15274.2</v>
      </c>
      <c r="E41" s="29">
        <v>18177.781558841463</v>
      </c>
      <c r="F41" s="29">
        <v>19751.720159143708</v>
      </c>
      <c r="G41" s="29">
        <v>22709.304717531701</v>
      </c>
      <c r="H41" s="29">
        <v>22859.411496802935</v>
      </c>
      <c r="I41" s="29">
        <v>22483.746492622671</v>
      </c>
      <c r="J41" s="29">
        <v>23200</v>
      </c>
      <c r="K41" s="32">
        <v>24153</v>
      </c>
      <c r="L41" s="32">
        <v>24625</v>
      </c>
      <c r="M41" s="32">
        <v>26397</v>
      </c>
      <c r="N41" s="32">
        <v>30335</v>
      </c>
      <c r="O41" s="16" t="s">
        <v>44</v>
      </c>
      <c r="P41" s="241">
        <f>B41/'Индекс потребительских цен'!X40</f>
        <v>11982.430828656783</v>
      </c>
      <c r="Q41" s="241">
        <f>C41/'Индекс потребительских цен'!Y40</f>
        <v>13032.147170863142</v>
      </c>
      <c r="R41" s="241">
        <f>D41/'Индекс потребительских цен'!Z40</f>
        <v>13376.752239422829</v>
      </c>
      <c r="S41" s="241">
        <f>E41/'Индекс потребительских цен'!AA40</f>
        <v>14990.239574068239</v>
      </c>
      <c r="T41" s="241">
        <f>F41/'Индекс потребительских цен'!AB40</f>
        <v>14655.553494665919</v>
      </c>
      <c r="U41" s="241">
        <f>G41/'Индекс потребительских цен'!AC40</f>
        <v>14673.907398633164</v>
      </c>
      <c r="V41" s="241">
        <f>H41/'Индекс потребительских цен'!AD40</f>
        <v>14034.110035120597</v>
      </c>
      <c r="W41" s="241">
        <f>I41/'Индекс потребительских цен'!AE40</f>
        <v>13527.516170980896</v>
      </c>
      <c r="X41" s="241">
        <f>J41/'Индекс потребительских цен'!AF40</f>
        <v>13482.522469124435</v>
      </c>
      <c r="Y41" s="241">
        <f>K41/'Индекс потребительских цен'!AG40</f>
        <v>13631.496502026137</v>
      </c>
      <c r="Z41" s="241">
        <f>L41/'Индекс потребительских цен'!AH40</f>
        <v>13231.039963057039</v>
      </c>
      <c r="AA41" s="241">
        <f>M41/'Индекс потребительских цен'!AI40</f>
        <v>13177.680515917398</v>
      </c>
      <c r="AB41" s="241">
        <f>N41/'Индекс потребительских цен'!AJ40</f>
        <v>13415.640139908699</v>
      </c>
      <c r="AC41" s="217">
        <f t="shared" si="0"/>
        <v>3007.8087454114557</v>
      </c>
      <c r="AD41" s="217">
        <f t="shared" si="1"/>
        <v>13631.618192495789</v>
      </c>
      <c r="AE41" s="217">
        <f t="shared" si="2"/>
        <v>13482.522469124435</v>
      </c>
    </row>
    <row r="42" spans="1:31">
      <c r="A42" s="16" t="s">
        <v>45</v>
      </c>
      <c r="B42" s="32">
        <v>13016.120340378415</v>
      </c>
      <c r="C42" s="32">
        <v>14439.9</v>
      </c>
      <c r="D42" s="32">
        <v>17087.5</v>
      </c>
      <c r="E42" s="29">
        <v>18799.552407764295</v>
      </c>
      <c r="F42" s="29">
        <v>20536.85747893271</v>
      </c>
      <c r="G42" s="29">
        <v>21244.066014767417</v>
      </c>
      <c r="H42" s="29">
        <v>20985.349959626448</v>
      </c>
      <c r="I42" s="29">
        <v>22484.964675940199</v>
      </c>
      <c r="J42" s="29">
        <v>23408</v>
      </c>
      <c r="K42" s="32">
        <v>24393</v>
      </c>
      <c r="L42" s="32">
        <v>24187</v>
      </c>
      <c r="M42" s="32">
        <v>26186</v>
      </c>
      <c r="N42" s="32">
        <v>27620</v>
      </c>
      <c r="O42" s="16" t="s">
        <v>45</v>
      </c>
      <c r="P42" s="241">
        <f>B42/'Индекс потребительских цен'!X41</f>
        <v>13016.120340378415</v>
      </c>
      <c r="Q42" s="241">
        <f>C42/'Индекс потребительских цен'!Y41</f>
        <v>13884.51923076923</v>
      </c>
      <c r="R42" s="241">
        <f>D42/'Индекс потребительских цен'!Z41</f>
        <v>15500.272133526851</v>
      </c>
      <c r="S42" s="241">
        <f>E42/'Индекс потребительских цен'!AA41</f>
        <v>15979.474325136984</v>
      </c>
      <c r="T42" s="241">
        <f>F42/'Индекс потребительских цен'!AB41</f>
        <v>16072.34160336791</v>
      </c>
      <c r="U42" s="241">
        <f>G42/'Индекс потребительских цен'!AC41</f>
        <v>14467.290102125651</v>
      </c>
      <c r="V42" s="241">
        <f>H42/'Индекс потребительских цен'!AD41</f>
        <v>13528.117645168115</v>
      </c>
      <c r="W42" s="241">
        <f>I42/'Индекс потребительских цен'!AE41</f>
        <v>14091.812141561786</v>
      </c>
      <c r="X42" s="241">
        <f>J42/'Индекс потребительских цен'!AF41</f>
        <v>14043.938617583379</v>
      </c>
      <c r="Y42" s="241">
        <f>K42/'Индекс потребительских цен'!AG41</f>
        <v>14197.615804161067</v>
      </c>
      <c r="Z42" s="241">
        <f>L42/'Индекс потребительских цен'!AH41</f>
        <v>13317.29854292333</v>
      </c>
      <c r="AA42" s="241">
        <f>M42/'Индекс потребительских цен'!AI41</f>
        <v>13227.47035028637</v>
      </c>
      <c r="AB42" s="241">
        <f>N42/'Индекс потребительских цен'!AJ41</f>
        <v>12549.999304898252</v>
      </c>
      <c r="AC42" s="217">
        <f t="shared" si="0"/>
        <v>3522.3422984696572</v>
      </c>
      <c r="AD42" s="217">
        <f t="shared" si="1"/>
        <v>14144.328472452871</v>
      </c>
      <c r="AE42" s="217">
        <f t="shared" si="2"/>
        <v>14043.938617583379</v>
      </c>
    </row>
    <row r="43" spans="1:31">
      <c r="A43" s="16" t="s">
        <v>47</v>
      </c>
      <c r="B43" s="32">
        <v>17498.920906612879</v>
      </c>
      <c r="C43" s="32">
        <v>19029.8</v>
      </c>
      <c r="D43" s="32">
        <v>21267.5</v>
      </c>
      <c r="E43" s="29">
        <v>23865.865156726632</v>
      </c>
      <c r="F43" s="29">
        <v>25744.931187864</v>
      </c>
      <c r="G43" s="29">
        <v>27320.226184701474</v>
      </c>
      <c r="H43" s="29">
        <v>27848.633196019287</v>
      </c>
      <c r="I43" s="29">
        <v>28467.840466189042</v>
      </c>
      <c r="J43" s="29">
        <v>28972</v>
      </c>
      <c r="K43" s="32">
        <v>30603</v>
      </c>
      <c r="L43" s="32">
        <v>30409</v>
      </c>
      <c r="M43" s="32">
        <v>32621</v>
      </c>
      <c r="N43" s="32">
        <v>35251</v>
      </c>
      <c r="O43" s="16" t="s">
        <v>47</v>
      </c>
      <c r="P43" s="241">
        <f>B43/'Индекс потребительских цен'!X42</f>
        <v>17498.920906612879</v>
      </c>
      <c r="Q43" s="241">
        <f>C43/'Индекс потребительских цен'!Y42</f>
        <v>17893.559003291022</v>
      </c>
      <c r="R43" s="241">
        <f>D43/'Индекс потребительских цен'!Z42</f>
        <v>18823.088546003484</v>
      </c>
      <c r="S43" s="241">
        <f>E43/'Индекс потребительских цен'!AA42</f>
        <v>19932.817565614896</v>
      </c>
      <c r="T43" s="241">
        <f>F43/'Индекс потребительских цен'!AB42</f>
        <v>19341.744368349962</v>
      </c>
      <c r="U43" s="241">
        <f>G43/'Индекс потребительских цен'!AC42</f>
        <v>18504.541697985729</v>
      </c>
      <c r="V43" s="241">
        <f>H43/'Индекс потребительских цен'!AD42</f>
        <v>17974.502051501127</v>
      </c>
      <c r="W43" s="241">
        <f>I43/'Индекс потребительских цен'!AE42</f>
        <v>18086.583846007379</v>
      </c>
      <c r="X43" s="241">
        <f>J43/'Индекс потребительских цен'!AF42</f>
        <v>17653.105863821351</v>
      </c>
      <c r="Y43" s="241">
        <f>K43/'Индекс потребительских цен'!AG42</f>
        <v>18126.665123442526</v>
      </c>
      <c r="Z43" s="241">
        <f>L43/'Индекс потребительских цен'!AH42</f>
        <v>17150.786232801554</v>
      </c>
      <c r="AA43" s="241">
        <f>M43/'Индекс потребительских цен'!AI42</f>
        <v>16924.259268985741</v>
      </c>
      <c r="AB43" s="241">
        <f>N43/'Индекс потребительских цен'!AJ42</f>
        <v>16437.841387997451</v>
      </c>
      <c r="AC43" s="217">
        <f t="shared" si="0"/>
        <v>3494.9761776174455</v>
      </c>
      <c r="AD43" s="217">
        <f t="shared" si="1"/>
        <v>18026.801220185778</v>
      </c>
      <c r="AE43" s="217">
        <f t="shared" si="2"/>
        <v>17974.502051501127</v>
      </c>
    </row>
    <row r="44" spans="1:31">
      <c r="A44" s="16" t="s">
        <v>48</v>
      </c>
      <c r="B44" s="32">
        <v>10335.721366070387</v>
      </c>
      <c r="C44" s="32">
        <v>11328.4</v>
      </c>
      <c r="D44" s="32">
        <v>12532.2</v>
      </c>
      <c r="E44" s="29">
        <v>14545.456028704109</v>
      </c>
      <c r="F44" s="29">
        <v>16471.281131566338</v>
      </c>
      <c r="G44" s="29">
        <v>18550.390300735457</v>
      </c>
      <c r="H44" s="29">
        <v>18858.686050612287</v>
      </c>
      <c r="I44" s="29">
        <v>19330.894570030046</v>
      </c>
      <c r="J44" s="29">
        <v>19811</v>
      </c>
      <c r="K44" s="32">
        <v>20877</v>
      </c>
      <c r="L44" s="32">
        <v>21271</v>
      </c>
      <c r="M44" s="32">
        <v>23184</v>
      </c>
      <c r="N44" s="32">
        <v>25497</v>
      </c>
      <c r="O44" s="16" t="s">
        <v>48</v>
      </c>
      <c r="P44" s="241">
        <f>B44/'Индекс потребительских цен'!X43</f>
        <v>10335.721366070387</v>
      </c>
      <c r="Q44" s="241">
        <f>C44/'Индекс потребительских цен'!Y43</f>
        <v>10689.186638988487</v>
      </c>
      <c r="R44" s="241">
        <f>D44/'Индекс потребительских цен'!Z43</f>
        <v>11129.469489248804</v>
      </c>
      <c r="S44" s="241">
        <f>E44/'Индекс потребительских цен'!AA43</f>
        <v>12124.442980493095</v>
      </c>
      <c r="T44" s="241">
        <f>F44/'Индекс потребительских цен'!AB43</f>
        <v>12307.031943786606</v>
      </c>
      <c r="U44" s="241">
        <f>G44/'Индекс потребительских цен'!AC43</f>
        <v>12319.352298420519</v>
      </c>
      <c r="V44" s="241">
        <f>H44/'Индекс потребительских цен'!AD43</f>
        <v>11884.695520123996</v>
      </c>
      <c r="W44" s="241">
        <f>I44/'Индекс потребительских цен'!AE43</f>
        <v>11887.4708396106</v>
      </c>
      <c r="X44" s="241">
        <f>J44/'Индекс потребительских цен'!AF43</f>
        <v>11564.034280635376</v>
      </c>
      <c r="Y44" s="241">
        <f>K44/'Индекс потребительских цен'!AG43</f>
        <v>11884.413405769008</v>
      </c>
      <c r="Z44" s="241">
        <f>L44/'Индекс потребительских цен'!AH43</f>
        <v>11516.740845178805</v>
      </c>
      <c r="AA44" s="241">
        <f>M44/'Индекс потребительских цен'!AI43</f>
        <v>11649.647271123158</v>
      </c>
      <c r="AB44" s="241">
        <f>N44/'Индекс потребительских цен'!AJ43</f>
        <v>11342.982355977025</v>
      </c>
      <c r="AC44" s="217">
        <f t="shared" si="0"/>
        <v>1983.6309323501318</v>
      </c>
      <c r="AD44" s="217">
        <f t="shared" si="1"/>
        <v>11587.322248878914</v>
      </c>
      <c r="AE44" s="217">
        <f t="shared" si="2"/>
        <v>11649.647271123158</v>
      </c>
    </row>
    <row r="45" spans="1:31">
      <c r="A45" s="16" t="s">
        <v>49</v>
      </c>
      <c r="B45" s="32">
        <v>11294.151547113373</v>
      </c>
      <c r="C45" s="32">
        <v>11948</v>
      </c>
      <c r="D45" s="32">
        <v>13081.3</v>
      </c>
      <c r="E45" s="29">
        <v>14028.85797415705</v>
      </c>
      <c r="F45" s="29">
        <v>15782.815477762066</v>
      </c>
      <c r="G45" s="29">
        <v>17588.209776561311</v>
      </c>
      <c r="H45" s="29">
        <v>17832.182957775007</v>
      </c>
      <c r="I45" s="29">
        <v>18255.024072497199</v>
      </c>
      <c r="J45" s="29">
        <v>18651</v>
      </c>
      <c r="K45" s="32">
        <v>19748</v>
      </c>
      <c r="L45" s="32">
        <v>20635</v>
      </c>
      <c r="M45" s="32">
        <v>22906</v>
      </c>
      <c r="N45" s="32">
        <v>25497</v>
      </c>
      <c r="O45" s="16" t="s">
        <v>49</v>
      </c>
      <c r="P45" s="241">
        <f>B45/'Индекс потребительских цен'!X44</f>
        <v>11294.151547113373</v>
      </c>
      <c r="Q45" s="241">
        <f>C45/'Индекс потребительских цен'!Y44</f>
        <v>11363.895758036902</v>
      </c>
      <c r="R45" s="241">
        <f>D45/'Индекс потребительских цен'!Z44</f>
        <v>11733.111935608189</v>
      </c>
      <c r="S45" s="241">
        <f>E45/'Индекс потребительских цен'!AA44</f>
        <v>11840.606439783063</v>
      </c>
      <c r="T45" s="241">
        <f>F45/'Индекс потребительских цен'!AB44</f>
        <v>11937.429758736856</v>
      </c>
      <c r="U45" s="241">
        <f>G45/'Индекс потребительских цен'!AC44</f>
        <v>11971.698041379308</v>
      </c>
      <c r="V45" s="241">
        <f>H45/'Индекс потребительских цен'!AD44</f>
        <v>11694.539275045941</v>
      </c>
      <c r="W45" s="241">
        <f>I45/'Индекс потребительских цен'!AE44</f>
        <v>11838.072847757787</v>
      </c>
      <c r="X45" s="241">
        <f>J45/'Индекс потребительских цен'!AF44</f>
        <v>11692.630033563102</v>
      </c>
      <c r="Y45" s="241">
        <f>K45/'Индекс потребительских цен'!AG44</f>
        <v>12139.986316233948</v>
      </c>
      <c r="Z45" s="241">
        <f>L45/'Индекс потребительских цен'!AH44</f>
        <v>12137.848266760722</v>
      </c>
      <c r="AA45" s="241">
        <f>M45/'Индекс потребительских цен'!AI44</f>
        <v>12502.262248421071</v>
      </c>
      <c r="AB45" s="241">
        <f>N45/'Индекс потребительских цен'!AJ44</f>
        <v>12563.373647431712</v>
      </c>
      <c r="AC45" s="217">
        <f t="shared" si="0"/>
        <v>1269.2221003183386</v>
      </c>
      <c r="AD45" s="217">
        <f t="shared" si="1"/>
        <v>11900.738931990152</v>
      </c>
      <c r="AE45" s="217">
        <f t="shared" si="2"/>
        <v>11840.606439783063</v>
      </c>
    </row>
    <row r="46" spans="1:31">
      <c r="A46" s="16" t="s">
        <v>50</v>
      </c>
      <c r="B46" s="32">
        <v>18423.995345799882</v>
      </c>
      <c r="C46" s="32">
        <v>20222.599999999999</v>
      </c>
      <c r="D46" s="32">
        <v>24004.3</v>
      </c>
      <c r="E46" s="29">
        <v>27005.628436672621</v>
      </c>
      <c r="F46" s="29">
        <v>29537.430851864479</v>
      </c>
      <c r="G46" s="29">
        <v>32403.678680408844</v>
      </c>
      <c r="H46" s="29">
        <v>32763.287344919463</v>
      </c>
      <c r="I46" s="29">
        <v>32435.706426878587</v>
      </c>
      <c r="J46" s="29">
        <v>33731</v>
      </c>
      <c r="K46" s="32">
        <v>35733</v>
      </c>
      <c r="L46" s="32">
        <v>35694</v>
      </c>
      <c r="M46" s="32">
        <v>39679</v>
      </c>
      <c r="N46" s="32">
        <v>44925</v>
      </c>
      <c r="O46" s="16" t="s">
        <v>50</v>
      </c>
      <c r="P46" s="241">
        <f>B46/'Индекс потребительских цен'!X45</f>
        <v>18423.995345799882</v>
      </c>
      <c r="Q46" s="241">
        <f>C46/'Индекс потребительских цен'!Y45</f>
        <v>19095.939565627945</v>
      </c>
      <c r="R46" s="241">
        <f>D46/'Индекс потребительских цен'!Z45</f>
        <v>21295.518557671592</v>
      </c>
      <c r="S46" s="241">
        <f>E46/'Индекс потребительских цен'!AA45</f>
        <v>22529.772484737881</v>
      </c>
      <c r="T46" s="241">
        <f>F46/'Индекс потребительских цен'!AB45</f>
        <v>22467.140137259918</v>
      </c>
      <c r="U46" s="241">
        <f>G46/'Индекс потребительских цен'!AC45</f>
        <v>22256.910226460004</v>
      </c>
      <c r="V46" s="241">
        <f>H46/'Индекс потребительских цен'!AD45</f>
        <v>21652.951370938928</v>
      </c>
      <c r="W46" s="241">
        <f>I46/'Индекс потребительских цен'!AE45</f>
        <v>20977.058610504806</v>
      </c>
      <c r="X46" s="241">
        <f>J46/'Индекс потребительских цен'!AF45</f>
        <v>21030.329120234062</v>
      </c>
      <c r="Y46" s="241">
        <f>K46/'Индекс потребительских цен'!AG45</f>
        <v>21661.176249597735</v>
      </c>
      <c r="Z46" s="241">
        <f>L46/'Индекс потребительских цен'!AH45</f>
        <v>20650.44343704914</v>
      </c>
      <c r="AA46" s="241">
        <f>M46/'Индекс потребительских цен'!AI45</f>
        <v>21126.384531382388</v>
      </c>
      <c r="AB46" s="241">
        <f>N46/'Индекс потребительских цен'!AJ45</f>
        <v>21477.529687920152</v>
      </c>
      <c r="AC46" s="217">
        <f t="shared" si="0"/>
        <v>4105.7771389379996</v>
      </c>
      <c r="AD46" s="217">
        <f t="shared" si="1"/>
        <v>21126.549948091113</v>
      </c>
      <c r="AE46" s="217">
        <f t="shared" si="2"/>
        <v>21295.518557671592</v>
      </c>
    </row>
    <row r="47" spans="1:31">
      <c r="A47" s="16" t="s">
        <v>51</v>
      </c>
      <c r="B47" s="32">
        <v>12983.581381878743</v>
      </c>
      <c r="C47" s="32">
        <v>14452.3</v>
      </c>
      <c r="D47" s="32">
        <v>16693.599999999999</v>
      </c>
      <c r="E47" s="29">
        <v>17776.748512174454</v>
      </c>
      <c r="F47" s="29">
        <v>20164.46104746206</v>
      </c>
      <c r="G47" s="29">
        <v>24255.055356446926</v>
      </c>
      <c r="H47" s="29">
        <v>23621.369989134222</v>
      </c>
      <c r="I47" s="29">
        <v>23994.526442828679</v>
      </c>
      <c r="J47" s="29">
        <v>23827</v>
      </c>
      <c r="K47" s="32">
        <v>25066</v>
      </c>
      <c r="L47" s="32">
        <v>25460</v>
      </c>
      <c r="M47" s="32">
        <v>27700</v>
      </c>
      <c r="N47" s="32">
        <v>31935</v>
      </c>
      <c r="O47" s="16" t="s">
        <v>51</v>
      </c>
      <c r="P47" s="241">
        <f>B47/'Индекс потребительских цен'!X46</f>
        <v>12983.581381878743</v>
      </c>
      <c r="Q47" s="241">
        <f>C47/'Индекс потребительских цен'!Y46</f>
        <v>13542.260119940031</v>
      </c>
      <c r="R47" s="241">
        <f>D47/'Индекс потребительских цен'!Z46</f>
        <v>14593.179201051587</v>
      </c>
      <c r="S47" s="241">
        <f>E47/'Индекс потребительских цен'!AA46</f>
        <v>14588.850814953239</v>
      </c>
      <c r="T47" s="241">
        <f>F47/'Индекс потребительских цен'!AB46</f>
        <v>15101.638756694807</v>
      </c>
      <c r="U47" s="241">
        <f>G47/'Индекс потребительских цен'!AC46</f>
        <v>16322.383831774099</v>
      </c>
      <c r="V47" s="241">
        <f>H47/'Индекс потребительских цен'!AD46</f>
        <v>15324.34851853796</v>
      </c>
      <c r="W47" s="241">
        <f>I47/'Индекс потребительских цен'!AE46</f>
        <v>15349.998547257228</v>
      </c>
      <c r="X47" s="241">
        <f>J47/'Индекс потребительских цен'!AF46</f>
        <v>14691.881440582549</v>
      </c>
      <c r="Y47" s="241">
        <f>K47/'Индекс потребительских цен'!AG46</f>
        <v>15089.18950411707</v>
      </c>
      <c r="Z47" s="241">
        <f>L47/'Индекс потребительских цен'!AH46</f>
        <v>14575.719426432548</v>
      </c>
      <c r="AA47" s="241">
        <f>M47/'Индекс потребительских цен'!AI46</f>
        <v>14587.533748891849</v>
      </c>
      <c r="AB47" s="241">
        <f>N47/'Индекс потребительских цен'!AJ46</f>
        <v>14905.427521576061</v>
      </c>
      <c r="AC47" s="217">
        <f t="shared" si="0"/>
        <v>3338.8024498953564</v>
      </c>
      <c r="AD47" s="217">
        <f t="shared" si="1"/>
        <v>14742.768677975981</v>
      </c>
      <c r="AE47" s="217">
        <f t="shared" si="2"/>
        <v>14691.881440582549</v>
      </c>
    </row>
    <row r="48" spans="1:31">
      <c r="A48" s="16" t="s">
        <v>52</v>
      </c>
      <c r="B48" s="32">
        <v>11065.772478391724</v>
      </c>
      <c r="C48" s="32">
        <v>12083</v>
      </c>
      <c r="D48" s="32">
        <v>13758.9</v>
      </c>
      <c r="E48" s="29">
        <v>14787.62267051191</v>
      </c>
      <c r="F48" s="29">
        <v>16381.471067105289</v>
      </c>
      <c r="G48" s="29">
        <v>18141.430004983769</v>
      </c>
      <c r="H48" s="29">
        <v>17646.317831025</v>
      </c>
      <c r="I48" s="29">
        <v>17951.866722335271</v>
      </c>
      <c r="J48" s="29">
        <v>18462</v>
      </c>
      <c r="K48" s="32">
        <v>20162</v>
      </c>
      <c r="L48" s="32">
        <v>21164</v>
      </c>
      <c r="M48" s="32">
        <v>23651</v>
      </c>
      <c r="N48" s="32">
        <v>27206</v>
      </c>
      <c r="O48" s="16" t="s">
        <v>52</v>
      </c>
      <c r="P48" s="241">
        <f>B48/'Индекс потребительских цен'!X47</f>
        <v>11065.772478391724</v>
      </c>
      <c r="Q48" s="241">
        <f>C48/'Индекс потребительских цен'!Y47</f>
        <v>11382.948657560055</v>
      </c>
      <c r="R48" s="241">
        <f>D48/'Индекс потребительских цен'!Z47</f>
        <v>12246.5535122826</v>
      </c>
      <c r="S48" s="241">
        <f>E48/'Индекс потребительских цен'!AA47</f>
        <v>12378.633842273093</v>
      </c>
      <c r="T48" s="241">
        <f>F48/'Индекс потребительских цен'!AB47</f>
        <v>12360.586950854784</v>
      </c>
      <c r="U48" s="241">
        <f>G48/'Индекс потребительских цен'!AC47</f>
        <v>12281.139759698603</v>
      </c>
      <c r="V48" s="241">
        <f>H48/'Индекс потребительских цен'!AD47</f>
        <v>11479.882203528558</v>
      </c>
      <c r="W48" s="241">
        <f>I48/'Индекс потребительских цен'!AE47</f>
        <v>11523.096447193941</v>
      </c>
      <c r="X48" s="241">
        <f>J48/'Индекс потребительских цен'!AF47</f>
        <v>11317.491282107505</v>
      </c>
      <c r="Y48" s="241">
        <f>K48/'Индекс потребительских цен'!AG47</f>
        <v>12117.272108998215</v>
      </c>
      <c r="Z48" s="241">
        <f>L48/'Индекс потребительских цен'!AH47</f>
        <v>12089.601408273538</v>
      </c>
      <c r="AA48" s="241">
        <f>M48/'Индекс потребительских цен'!AI47</f>
        <v>12410.675140198757</v>
      </c>
      <c r="AB48" s="241">
        <f>N48/'Индекс потребительских цен'!AJ47</f>
        <v>12719.291932983455</v>
      </c>
      <c r="AC48" s="217">
        <f t="shared" si="0"/>
        <v>1653.5194545917311</v>
      </c>
      <c r="AD48" s="217">
        <f t="shared" si="1"/>
        <v>11951.765055718832</v>
      </c>
      <c r="AE48" s="217">
        <f t="shared" si="2"/>
        <v>12117.272108998215</v>
      </c>
    </row>
    <row r="49" spans="1:31">
      <c r="A49" s="16" t="s">
        <v>53</v>
      </c>
      <c r="B49" s="32">
        <v>19834.330297226941</v>
      </c>
      <c r="C49" s="32">
        <v>21307.3</v>
      </c>
      <c r="D49" s="32">
        <v>23328.799999999999</v>
      </c>
      <c r="E49" s="29">
        <v>24953.307481832609</v>
      </c>
      <c r="F49" s="29">
        <v>27244.837719233372</v>
      </c>
      <c r="G49" s="29">
        <v>31605.887986331378</v>
      </c>
      <c r="H49" s="29">
        <v>27748.946233676241</v>
      </c>
      <c r="I49" s="29">
        <v>28340.286419978613</v>
      </c>
      <c r="J49" s="29">
        <v>28737</v>
      </c>
      <c r="K49" s="32">
        <v>30618</v>
      </c>
      <c r="L49" s="32">
        <v>30237</v>
      </c>
      <c r="M49" s="32">
        <v>32750</v>
      </c>
      <c r="N49" s="32">
        <v>37246</v>
      </c>
      <c r="O49" s="16" t="s">
        <v>53</v>
      </c>
      <c r="P49" s="241">
        <f>B49/'Индекс потребительских цен'!X48</f>
        <v>19834.330297226941</v>
      </c>
      <c r="Q49" s="241">
        <f>C49/'Индекс потребительских цен'!Y48</f>
        <v>19976.842302643916</v>
      </c>
      <c r="R49" s="241">
        <f>D49/'Индекс потребительских цен'!Z48</f>
        <v>20384.079223963614</v>
      </c>
      <c r="S49" s="241">
        <f>E49/'Индекс потребительских цен'!AA48</f>
        <v>20472.798361371773</v>
      </c>
      <c r="T49" s="241">
        <f>F49/'Индекс потребительских цен'!AB48</f>
        <v>20239.832700484145</v>
      </c>
      <c r="U49" s="241">
        <f>G49/'Индекс потребительских цен'!AC48</f>
        <v>20859.630206759182</v>
      </c>
      <c r="V49" s="241">
        <f>H49/'Индекс потребительских цен'!AD48</f>
        <v>17377.436069576448</v>
      </c>
      <c r="W49" s="241">
        <f>I49/'Индекс потребительских цен'!AE48</f>
        <v>17497.540750824301</v>
      </c>
      <c r="X49" s="241">
        <f>J49/'Индекс потребительских цен'!AF48</f>
        <v>17092.943338632147</v>
      </c>
      <c r="Y49" s="241">
        <f>K49/'Индекс потребительских цен'!AG48</f>
        <v>17672.754625642476</v>
      </c>
      <c r="Z49" s="241">
        <f>L49/'Индекс потребительских цен'!AH48</f>
        <v>16701.283124745132</v>
      </c>
      <c r="AA49" s="241">
        <f>M49/'Индекс потребительских цен'!AI48</f>
        <v>16617.057122557599</v>
      </c>
      <c r="AB49" s="241">
        <f>N49/'Индекс потребительских цен'!AJ48</f>
        <v>16808.936507717583</v>
      </c>
      <c r="AC49" s="217">
        <f t="shared" si="0"/>
        <v>4242.5730842015837</v>
      </c>
      <c r="AD49" s="217">
        <f t="shared" si="1"/>
        <v>18579.651125549633</v>
      </c>
      <c r="AE49" s="217">
        <f t="shared" si="2"/>
        <v>17672.754625642476</v>
      </c>
    </row>
    <row r="50" spans="1:31">
      <c r="A50" s="16" t="s">
        <v>54</v>
      </c>
      <c r="B50" s="32">
        <v>13330.871339488629</v>
      </c>
      <c r="C50" s="32">
        <v>14675</v>
      </c>
      <c r="D50" s="32">
        <v>16732.599999999999</v>
      </c>
      <c r="E50" s="29">
        <v>17363.740108070731</v>
      </c>
      <c r="F50" s="29">
        <v>19646.61787389333</v>
      </c>
      <c r="G50" s="29">
        <v>21564.525167363485</v>
      </c>
      <c r="H50" s="29">
        <v>21316.70933175959</v>
      </c>
      <c r="I50" s="29">
        <v>21794.554359316517</v>
      </c>
      <c r="J50" s="29">
        <v>22310</v>
      </c>
      <c r="K50" s="32">
        <v>23684</v>
      </c>
      <c r="L50" s="32">
        <v>24292</v>
      </c>
      <c r="M50" s="32">
        <v>26649</v>
      </c>
      <c r="N50" s="32">
        <v>32141</v>
      </c>
      <c r="O50" s="16" t="s">
        <v>54</v>
      </c>
      <c r="P50" s="241">
        <f>B50/'Индекс потребительских цен'!X49</f>
        <v>13330.871339488629</v>
      </c>
      <c r="Q50" s="241">
        <f>C50/'Индекс потребительских цен'!Y49</f>
        <v>13756.092988376453</v>
      </c>
      <c r="R50" s="241">
        <f>D50/'Индекс потребительских цен'!Z49</f>
        <v>14677.944875082643</v>
      </c>
      <c r="S50" s="241">
        <f>E50/'Индекс потребительских цен'!AA49</f>
        <v>14194.003408260491</v>
      </c>
      <c r="T50" s="241">
        <f>F50/'Индекс потребительских цен'!AB49</f>
        <v>14468.597915359744</v>
      </c>
      <c r="U50" s="241">
        <f>G50/'Индекс потребительских цен'!AC49</f>
        <v>14290.493769369725</v>
      </c>
      <c r="V50" s="241">
        <f>H50/'Индекс потребительских цен'!AD49</f>
        <v>13510.204532042193</v>
      </c>
      <c r="W50" s="241">
        <f>I50/'Индекс потребительских цен'!AE49</f>
        <v>13540.88364501137</v>
      </c>
      <c r="X50" s="241">
        <f>J50/'Индекс потребительских цен'!AF49</f>
        <v>13289.672383138321</v>
      </c>
      <c r="Y50" s="241">
        <f>K50/'Индекс потребительских цен'!AG49</f>
        <v>13741.248543854344</v>
      </c>
      <c r="Z50" s="241">
        <f>L50/'Индекс потребительских цен'!AH49</f>
        <v>13388.43430952804</v>
      </c>
      <c r="AA50" s="241">
        <f>M50/'Индекс потребительских цен'!AI49</f>
        <v>13445.152885507117</v>
      </c>
      <c r="AB50" s="241">
        <f>N50/'Индекс потребительских цен'!AJ49</f>
        <v>14411.675986754894</v>
      </c>
      <c r="AC50" s="217">
        <f t="shared" si="0"/>
        <v>1388.2724919443226</v>
      </c>
      <c r="AD50" s="217">
        <f t="shared" si="1"/>
        <v>13849.636660136457</v>
      </c>
      <c r="AE50" s="217">
        <f t="shared" si="2"/>
        <v>13741.248543854344</v>
      </c>
    </row>
    <row r="51" spans="1:31">
      <c r="A51" s="16" t="s">
        <v>55</v>
      </c>
      <c r="B51" s="32">
        <v>16477.325785871544</v>
      </c>
      <c r="C51" s="32">
        <v>18336.7</v>
      </c>
      <c r="D51" s="32">
        <v>21731.599999999999</v>
      </c>
      <c r="E51" s="29">
        <v>24363.691543596815</v>
      </c>
      <c r="F51" s="29">
        <v>27048.616287884568</v>
      </c>
      <c r="G51" s="29">
        <v>30003.491734387673</v>
      </c>
      <c r="H51" s="29">
        <v>30057.192042180013</v>
      </c>
      <c r="I51" s="29">
        <v>30325.653691764939</v>
      </c>
      <c r="J51" s="29">
        <v>31416</v>
      </c>
      <c r="K51" s="32">
        <v>33874</v>
      </c>
      <c r="L51" s="32">
        <v>33814</v>
      </c>
      <c r="M51" s="32">
        <v>37525</v>
      </c>
      <c r="N51" s="32">
        <v>43214</v>
      </c>
      <c r="O51" s="16" t="s">
        <v>55</v>
      </c>
      <c r="P51" s="241">
        <f>B51/'Индекс потребительских цен'!X50</f>
        <v>16477.325785871544</v>
      </c>
      <c r="Q51" s="241">
        <f>C51/'Индекс потребительских цен'!Y50</f>
        <v>17188.507686539182</v>
      </c>
      <c r="R51" s="241">
        <f>D51/'Индекс потребительских цен'!Z50</f>
        <v>19064.884086494334</v>
      </c>
      <c r="S51" s="241">
        <f>E51/'Индекс потребительских цен'!AA50</f>
        <v>19994.375948084424</v>
      </c>
      <c r="T51" s="241">
        <f>F51/'Индекс потребительских цен'!AB50</f>
        <v>19929.784409841435</v>
      </c>
      <c r="U51" s="241">
        <f>G51/'Индекс потребительских цен'!AC50</f>
        <v>19711.971819491155</v>
      </c>
      <c r="V51" s="241">
        <f>H51/'Индекс потребительских цен'!AD50</f>
        <v>18742.6464929262</v>
      </c>
      <c r="W51" s="241">
        <f>I51/'Индекс потребительских цен'!AE50</f>
        <v>18339.685851026225</v>
      </c>
      <c r="X51" s="241">
        <f>J51/'Индекс потребительских цен'!AF50</f>
        <v>18146.209793541042</v>
      </c>
      <c r="Y51" s="241">
        <f>K51/'Индекс потребительских цен'!AG50</f>
        <v>18992.405621753762</v>
      </c>
      <c r="Z51" s="241">
        <f>L51/'Индекс потребительских цен'!AH50</f>
        <v>17924.520131830301</v>
      </c>
      <c r="AA51" s="241">
        <f>M51/'Индекс потребительских цен'!AI50</f>
        <v>18408.005148406621</v>
      </c>
      <c r="AB51" s="241">
        <f>N51/'Индекс потребительских цен'!AJ50</f>
        <v>19015.753269695426</v>
      </c>
      <c r="AC51" s="217">
        <f t="shared" si="0"/>
        <v>3517.0501622128795</v>
      </c>
      <c r="AD51" s="217">
        <f t="shared" si="1"/>
        <v>18610.46738811551</v>
      </c>
      <c r="AE51" s="217">
        <f t="shared" si="2"/>
        <v>18742.6464929262</v>
      </c>
    </row>
    <row r="52" spans="1:31">
      <c r="A52" s="16" t="s">
        <v>56</v>
      </c>
      <c r="B52" s="32">
        <v>13557.133271470679</v>
      </c>
      <c r="C52" s="32">
        <v>14892</v>
      </c>
      <c r="D52" s="32">
        <v>16541.900000000001</v>
      </c>
      <c r="E52" s="29">
        <v>18389.89491099686</v>
      </c>
      <c r="F52" s="29">
        <v>20699.854925934163</v>
      </c>
      <c r="G52" s="29">
        <v>22943.094690387148</v>
      </c>
      <c r="H52" s="29">
        <v>22144.834623798946</v>
      </c>
      <c r="I52" s="29">
        <v>22909.794209846641</v>
      </c>
      <c r="J52" s="29">
        <v>23387</v>
      </c>
      <c r="K52" s="32">
        <v>24497</v>
      </c>
      <c r="L52" s="32">
        <v>24731</v>
      </c>
      <c r="M52" s="32">
        <v>26514</v>
      </c>
      <c r="N52" s="32">
        <v>30250</v>
      </c>
      <c r="O52" s="16" t="s">
        <v>56</v>
      </c>
      <c r="P52" s="241">
        <f>B52/'Индекс потребительских цен'!X51</f>
        <v>13557.133271470679</v>
      </c>
      <c r="Q52" s="241">
        <f>C52/'Индекс потребительских цен'!Y51</f>
        <v>14091.597274791824</v>
      </c>
      <c r="R52" s="241">
        <f>D52/'Индекс потребительских цен'!Z51</f>
        <v>14719.597360785689</v>
      </c>
      <c r="S52" s="241">
        <f>E52/'Индекс потребительских цен'!AA51</f>
        <v>15431.923716496323</v>
      </c>
      <c r="T52" s="241">
        <f>F52/'Индекс потребительских цен'!AB51</f>
        <v>15663.058714842515</v>
      </c>
      <c r="U52" s="241">
        <f>G52/'Индекс потребительских цен'!AC51</f>
        <v>15722.207687839809</v>
      </c>
      <c r="V52" s="241">
        <f>H52/'Индекс потребительских цен'!AD51</f>
        <v>14656.349477469443</v>
      </c>
      <c r="W52" s="241">
        <f>I52/'Индекс потребительских цен'!AE51</f>
        <v>14875.532962732757</v>
      </c>
      <c r="X52" s="241">
        <f>J52/'Индекс потребительских цен'!AF51</f>
        <v>14562.127850836016</v>
      </c>
      <c r="Y52" s="241">
        <f>K52/'Индекс потребительских цен'!AG51</f>
        <v>14892.87192649349</v>
      </c>
      <c r="Z52" s="241">
        <f>L52/'Индекс потребительских цен'!AH51</f>
        <v>14347.868565450422</v>
      </c>
      <c r="AA52" s="241">
        <f>M52/'Индекс потребительских цен'!AI51</f>
        <v>14170.694532007421</v>
      </c>
      <c r="AB52" s="241">
        <f>N52/'Индекс потребительских цен'!AJ51</f>
        <v>14435.21446867775</v>
      </c>
      <c r="AC52" s="217">
        <f t="shared" si="0"/>
        <v>2165.0744163691306</v>
      </c>
      <c r="AD52" s="217">
        <f t="shared" si="1"/>
        <v>14702.013677684163</v>
      </c>
      <c r="AE52" s="217">
        <f t="shared" si="2"/>
        <v>14656.349477469443</v>
      </c>
    </row>
    <row r="53" spans="1:31">
      <c r="A53" s="15" t="s">
        <v>57</v>
      </c>
      <c r="B53" s="32">
        <v>12920.422702617039</v>
      </c>
      <c r="C53" s="32">
        <v>14171.5</v>
      </c>
      <c r="D53" s="32">
        <v>15923.7</v>
      </c>
      <c r="E53" s="29">
        <v>16803.626510980084</v>
      </c>
      <c r="F53" s="29">
        <v>18721.406725464407</v>
      </c>
      <c r="G53" s="29">
        <v>21452.745333827355</v>
      </c>
      <c r="H53" s="29">
        <v>20627.584506405277</v>
      </c>
      <c r="I53" s="29">
        <v>21364.291756665527</v>
      </c>
      <c r="J53" s="29">
        <v>21821</v>
      </c>
      <c r="K53" s="32">
        <v>22990</v>
      </c>
      <c r="L53" s="32">
        <v>24135</v>
      </c>
      <c r="M53" s="32">
        <v>26416</v>
      </c>
      <c r="N53" s="32">
        <v>30107</v>
      </c>
      <c r="O53" s="15" t="s">
        <v>57</v>
      </c>
      <c r="P53" s="241">
        <f>B53/'Индекс потребительских цен'!X52</f>
        <v>12920.422702617039</v>
      </c>
      <c r="Q53" s="241">
        <f>C53/'Индекс потребительских цен'!Y52</f>
        <v>13421.252012501183</v>
      </c>
      <c r="R53" s="241">
        <f>D53/'Индекс потребительских цен'!Z52</f>
        <v>14252.612663480853</v>
      </c>
      <c r="S53" s="241">
        <f>E53/'Индекс потребительских цен'!AA52</f>
        <v>14164.81134689335</v>
      </c>
      <c r="T53" s="241">
        <f>F53/'Индекс потребительских цен'!AB52</f>
        <v>14232.888134033623</v>
      </c>
      <c r="U53" s="241">
        <f>G53/'Индекс потребительских цен'!AC52</f>
        <v>14650.897739414193</v>
      </c>
      <c r="V53" s="241">
        <f>H53/'Индекс потребительских цен'!AD52</f>
        <v>13524.734973703802</v>
      </c>
      <c r="W53" s="241">
        <f>I53/'Индекс потребительских цен'!AE52</f>
        <v>13793.959959916259</v>
      </c>
      <c r="X53" s="241">
        <f>J53/'Индекс потребительских цен'!AF52</f>
        <v>13527.446837787462</v>
      </c>
      <c r="Y53" s="241">
        <f>K53/'Индекс потребительских цен'!AG52</f>
        <v>13908.600136579455</v>
      </c>
      <c r="Z53" s="241">
        <f>L53/'Индекс потребительских цен'!AH52</f>
        <v>13759.24209563677</v>
      </c>
      <c r="AA53" s="241">
        <f>M53/'Индекс потребительских цен'!AI52</f>
        <v>13906.758446490549</v>
      </c>
      <c r="AB53" s="241">
        <f>N53/'Индекс потребительских цен'!AJ52</f>
        <v>14107.604019454804</v>
      </c>
      <c r="AC53" s="217">
        <f t="shared" si="0"/>
        <v>1730.4750367971537</v>
      </c>
      <c r="AD53" s="217">
        <f t="shared" si="1"/>
        <v>13859.325466808408</v>
      </c>
      <c r="AE53" s="217">
        <f t="shared" si="2"/>
        <v>13906.758446490549</v>
      </c>
    </row>
    <row r="54" spans="1:31">
      <c r="A54" s="15" t="s">
        <v>58</v>
      </c>
      <c r="B54" s="32">
        <v>20223.087283115452</v>
      </c>
      <c r="C54" s="32">
        <v>21756.1</v>
      </c>
      <c r="D54" s="32">
        <v>24696.400000000001</v>
      </c>
      <c r="E54" s="29">
        <v>26340.848991679115</v>
      </c>
      <c r="F54" s="29">
        <v>26355.666938880899</v>
      </c>
      <c r="G54" s="29">
        <v>27914.287609803723</v>
      </c>
      <c r="H54" s="29">
        <v>26956.075476148948</v>
      </c>
      <c r="I54" s="29">
        <v>27094.24512609074</v>
      </c>
      <c r="J54" s="29">
        <v>28182</v>
      </c>
      <c r="K54" s="32">
        <v>29422</v>
      </c>
      <c r="L54" s="32">
        <v>29973</v>
      </c>
      <c r="M54" s="32">
        <v>32664</v>
      </c>
      <c r="N54" s="32">
        <v>37052</v>
      </c>
      <c r="O54" s="15" t="s">
        <v>58</v>
      </c>
      <c r="P54" s="241">
        <f>B54/'Индекс потребительских цен'!X53</f>
        <v>20223.087283115452</v>
      </c>
      <c r="Q54" s="241">
        <f>C54/'Индекс потребительских цен'!Y53</f>
        <v>20584.823540543097</v>
      </c>
      <c r="R54" s="241">
        <f>D54/'Индекс потребительских цен'!Z53</f>
        <v>22083.761000310926</v>
      </c>
      <c r="S54" s="241">
        <f>E54/'Индекс потребительских цен'!AA53</f>
        <v>22305.154618809098</v>
      </c>
      <c r="T54" s="241">
        <f>F54/'Индекс потребительских цен'!AB53</f>
        <v>19965.738326233575</v>
      </c>
      <c r="U54" s="241">
        <f>G54/'Индекс потребительских цен'!AC53</f>
        <v>18758.512892084556</v>
      </c>
      <c r="V54" s="241">
        <f>H54/'Индекс потребительских цен'!AD53</f>
        <v>17220.829457889296</v>
      </c>
      <c r="W54" s="241">
        <f>I54/'Индекс потребительских цен'!AE53</f>
        <v>17051.61938182528</v>
      </c>
      <c r="X54" s="241">
        <f>J54/'Индекс потребительских цен'!AF53</f>
        <v>16980.557337520579</v>
      </c>
      <c r="Y54" s="241">
        <f>K54/'Индекс потребительских цен'!AG53</f>
        <v>17208.014987493047</v>
      </c>
      <c r="Z54" s="241">
        <f>L54/'Индекс потребительских цен'!AH53</f>
        <v>16606.932353933775</v>
      </c>
      <c r="AA54" s="241">
        <f>M54/'Индекс потребительских цен'!AI53</f>
        <v>16631.056856669158</v>
      </c>
      <c r="AB54" s="241">
        <f>N54/'Индекс потребительских цен'!AJ53</f>
        <v>16745.279075303035</v>
      </c>
      <c r="AC54" s="217">
        <f t="shared" si="0"/>
        <v>5698.2222648753232</v>
      </c>
      <c r="AD54" s="217">
        <f t="shared" si="1"/>
        <v>18643.489777825453</v>
      </c>
      <c r="AE54" s="217">
        <f t="shared" si="2"/>
        <v>17220.829457889296</v>
      </c>
    </row>
    <row r="55" spans="1:31">
      <c r="A55" s="15" t="s">
        <v>59</v>
      </c>
      <c r="B55" s="32">
        <v>12146.608731331295</v>
      </c>
      <c r="C55" s="32">
        <v>13097.3</v>
      </c>
      <c r="D55" s="32">
        <v>14280</v>
      </c>
      <c r="E55" s="29">
        <v>16291.831171404403</v>
      </c>
      <c r="F55" s="29">
        <v>17785.728787375923</v>
      </c>
      <c r="G55" s="29">
        <v>20110.822510909431</v>
      </c>
      <c r="H55" s="29">
        <v>19803.944755980458</v>
      </c>
      <c r="I55" s="29">
        <v>20244.134675243127</v>
      </c>
      <c r="J55" s="29">
        <v>21424</v>
      </c>
      <c r="K55" s="32">
        <v>22760</v>
      </c>
      <c r="L55" s="32">
        <v>24095</v>
      </c>
      <c r="M55" s="32">
        <v>26228</v>
      </c>
      <c r="N55" s="32">
        <v>28795</v>
      </c>
      <c r="O55" s="15" t="s">
        <v>59</v>
      </c>
      <c r="P55" s="241">
        <f>B55/'Индекс потребительских цен'!X54</f>
        <v>12146.608731331295</v>
      </c>
      <c r="Q55" s="241">
        <f>C55/'Индекс потребительских цен'!Y54</f>
        <v>12433.358648186822</v>
      </c>
      <c r="R55" s="241">
        <f>D55/'Индекс потребительских цен'!Z54</f>
        <v>12792.397890014008</v>
      </c>
      <c r="S55" s="241">
        <f>E55/'Индекс потребительских цен'!AA54</f>
        <v>13745.195826595536</v>
      </c>
      <c r="T55" s="241">
        <f>F55/'Индекс потребительских цен'!AB54</f>
        <v>13527.068310180777</v>
      </c>
      <c r="U55" s="241">
        <f>G55/'Индекс потребительских цен'!AC54</f>
        <v>13695.769729982443</v>
      </c>
      <c r="V55" s="241">
        <f>H55/'Индекс потребительских цен'!AD54</f>
        <v>12976.793425554293</v>
      </c>
      <c r="W55" s="241">
        <f>I55/'Индекс потребительских цен'!AE54</f>
        <v>13102.759402104872</v>
      </c>
      <c r="X55" s="241">
        <f>J55/'Индекс потребительских цен'!AF54</f>
        <v>13302.390894794709</v>
      </c>
      <c r="Y55" s="241">
        <f>K55/'Индекс потребительских цен'!AG54</f>
        <v>13783.212321867997</v>
      </c>
      <c r="Z55" s="241">
        <f>L55/'Индекс потребительских цен'!AH54</f>
        <v>13676.702623297917</v>
      </c>
      <c r="AA55" s="241">
        <f>M55/'Индекс потребительских цен'!AI54</f>
        <v>13692.106242821088</v>
      </c>
      <c r="AB55" s="241">
        <f>N55/'Индекс потребительских цен'!AJ54</f>
        <v>13509.649454133645</v>
      </c>
      <c r="AC55" s="217">
        <f t="shared" si="0"/>
        <v>1636.6035905367025</v>
      </c>
      <c r="AD55" s="217">
        <f t="shared" si="1"/>
        <v>13260.308730835801</v>
      </c>
      <c r="AE55" s="217">
        <f t="shared" si="2"/>
        <v>13509.649454133645</v>
      </c>
    </row>
    <row r="56" spans="1:31">
      <c r="A56" s="15" t="s">
        <v>60</v>
      </c>
      <c r="B56" s="32">
        <v>13132.402748072913</v>
      </c>
      <c r="C56" s="32">
        <v>14312.1</v>
      </c>
      <c r="D56" s="32">
        <v>16375.1</v>
      </c>
      <c r="E56" s="29">
        <v>17856.733691364865</v>
      </c>
      <c r="F56" s="29">
        <v>20565.398935224159</v>
      </c>
      <c r="G56" s="29">
        <v>22711.005077699785</v>
      </c>
      <c r="H56" s="29">
        <v>22616.66078472299</v>
      </c>
      <c r="I56" s="29">
        <v>23284.008213896304</v>
      </c>
      <c r="J56" s="29">
        <v>22797</v>
      </c>
      <c r="K56" s="32">
        <v>23710</v>
      </c>
      <c r="L56" s="32">
        <v>24596</v>
      </c>
      <c r="M56" s="32">
        <v>26849</v>
      </c>
      <c r="N56" s="32">
        <v>31001</v>
      </c>
      <c r="O56" s="15" t="s">
        <v>60</v>
      </c>
      <c r="P56" s="241">
        <f>B56/'Индекс потребительских цен'!X55</f>
        <v>13132.402748072913</v>
      </c>
      <c r="Q56" s="241">
        <f>C56/'Индекс потребительских цен'!Y55</f>
        <v>13418.432402025128</v>
      </c>
      <c r="R56" s="241">
        <f>D56/'Индекс потребительских цен'!Z55</f>
        <v>14418.309343056708</v>
      </c>
      <c r="S56" s="241">
        <f>E56/'Индекс потребительских цен'!AA55</f>
        <v>14781.320735103376</v>
      </c>
      <c r="T56" s="241">
        <f>F56/'Индекс потребительских цен'!AB55</f>
        <v>15278.657777259374</v>
      </c>
      <c r="U56" s="241">
        <f>G56/'Индекс потребительских цен'!AC55</f>
        <v>14829.226198868766</v>
      </c>
      <c r="V56" s="241">
        <f>H56/'Индекс потребительских цен'!AD55</f>
        <v>14000.401762808173</v>
      </c>
      <c r="W56" s="241">
        <f>I56/'Индекс потребительских цен'!AE55</f>
        <v>14060.589351242343</v>
      </c>
      <c r="X56" s="241">
        <f>J56/'Индекс потребительских цен'!AF55</f>
        <v>13172.421898296614</v>
      </c>
      <c r="Y56" s="241">
        <f>K56/'Индекс потребительских цен'!AG55</f>
        <v>13315.157863464723</v>
      </c>
      <c r="Z56" s="241">
        <f>L56/'Индекс потребительских цен'!AH55</f>
        <v>13065.381510767496</v>
      </c>
      <c r="AA56" s="241">
        <f>M56/'Индекс потребительских цен'!AI55</f>
        <v>13113.436793701945</v>
      </c>
      <c r="AB56" s="241">
        <f>N56/'Индекс потребительских цен'!AJ55</f>
        <v>13340.381639708778</v>
      </c>
      <c r="AC56" s="217">
        <f t="shared" si="0"/>
        <v>2213.2762664918773</v>
      </c>
      <c r="AD56" s="217">
        <f t="shared" si="1"/>
        <v>13840.470771105873</v>
      </c>
      <c r="AE56" s="217">
        <f t="shared" si="2"/>
        <v>13418.432402025128</v>
      </c>
    </row>
    <row r="57" spans="1:31">
      <c r="A57" s="16" t="s">
        <v>62</v>
      </c>
      <c r="B57" s="32">
        <v>13498.8</v>
      </c>
      <c r="C57" s="32">
        <v>14353</v>
      </c>
      <c r="D57" s="32">
        <v>16129.2</v>
      </c>
      <c r="E57" s="29">
        <v>17076.039891663851</v>
      </c>
      <c r="F57" s="29">
        <v>18314.563150700302</v>
      </c>
      <c r="G57" s="29">
        <v>20310.06481069771</v>
      </c>
      <c r="H57" s="29">
        <v>20174.903924077877</v>
      </c>
      <c r="I57" s="29">
        <v>20660.075294110266</v>
      </c>
      <c r="J57" s="29">
        <v>20335</v>
      </c>
      <c r="K57" s="32">
        <v>21304</v>
      </c>
      <c r="L57" s="32">
        <v>21865</v>
      </c>
      <c r="M57" s="32">
        <v>23746</v>
      </c>
      <c r="N57" s="32">
        <v>28401</v>
      </c>
      <c r="O57" s="16" t="s">
        <v>62</v>
      </c>
      <c r="P57" s="241">
        <f>B57/'Индекс потребительских цен'!X56</f>
        <v>13498.8</v>
      </c>
      <c r="Q57" s="241">
        <f>C57/'Индекс потребительских цен'!Y56</f>
        <v>13414.018691588784</v>
      </c>
      <c r="R57" s="241">
        <f>D57/'Индекс потребительских цен'!Z56</f>
        <v>14045.861620936254</v>
      </c>
      <c r="S57" s="241">
        <f>E57/'Индекс потребительских цен'!AA56</f>
        <v>14044.580974342056</v>
      </c>
      <c r="T57" s="241">
        <f>F57/'Индекс потребительских цен'!AB56</f>
        <v>13446.913817127506</v>
      </c>
      <c r="U57" s="241">
        <f>G57/'Индекс потребительских цен'!AC56</f>
        <v>13079.598745322117</v>
      </c>
      <c r="V57" s="241">
        <f>H57/'Индекс потребительских цен'!AD56</f>
        <v>12305.887181895441</v>
      </c>
      <c r="W57" s="241">
        <f>I57/'Индекс потребительских цен'!AE56</f>
        <v>12299.260567752815</v>
      </c>
      <c r="X57" s="241">
        <f>J57/'Индекс потребительских цен'!AF56</f>
        <v>11599.979154482344</v>
      </c>
      <c r="Y57" s="241">
        <f>K57/'Индекс потребительских цен'!AG56</f>
        <v>11774.769315214793</v>
      </c>
      <c r="Z57" s="241">
        <f>L57/'Индекс потребительских цен'!AH56</f>
        <v>11410.476152176348</v>
      </c>
      <c r="AA57" s="241">
        <f>M57/'Индекс потребительских цен'!AI56</f>
        <v>11367.851973273862</v>
      </c>
      <c r="AB57" s="241">
        <f>N57/'Индекс потребительских цен'!AJ56</f>
        <v>12212.634763338168</v>
      </c>
      <c r="AC57" s="217">
        <f t="shared" si="0"/>
        <v>2678.0096476623912</v>
      </c>
      <c r="AD57" s="217">
        <f t="shared" si="1"/>
        <v>12653.894842880805</v>
      </c>
      <c r="AE57" s="217">
        <f t="shared" si="2"/>
        <v>12305.887181895441</v>
      </c>
    </row>
    <row r="58" spans="1:31">
      <c r="A58" s="16" t="s">
        <v>63</v>
      </c>
      <c r="B58" s="32">
        <v>22193.8</v>
      </c>
      <c r="C58" s="32">
        <v>24892.6</v>
      </c>
      <c r="D58" s="32">
        <v>27851.7</v>
      </c>
      <c r="E58" s="29">
        <v>30459.313118059552</v>
      </c>
      <c r="F58" s="29">
        <v>31537.766979064891</v>
      </c>
      <c r="G58" s="29">
        <v>34113.211164575492</v>
      </c>
      <c r="H58" s="29">
        <v>34717.910594038571</v>
      </c>
      <c r="I58" s="29">
        <v>35210.430937019453</v>
      </c>
      <c r="J58" s="29">
        <v>36737</v>
      </c>
      <c r="K58" s="32">
        <v>39095</v>
      </c>
      <c r="L58" s="32">
        <v>37447</v>
      </c>
      <c r="M58" s="32">
        <v>40275</v>
      </c>
      <c r="N58" s="32">
        <v>46187</v>
      </c>
      <c r="O58" s="16" t="s">
        <v>63</v>
      </c>
      <c r="P58" s="241">
        <f>B58/'Индекс потребительских цен'!X57</f>
        <v>22193.8</v>
      </c>
      <c r="Q58" s="241">
        <f>C58/'Индекс потребительских цен'!Y57</f>
        <v>23386.508831266441</v>
      </c>
      <c r="R58" s="241">
        <f>D58/'Индекс потребительских цен'!Z57</f>
        <v>24384.095347147213</v>
      </c>
      <c r="S58" s="241">
        <f>E58/'Индекс потребительских цен'!AA57</f>
        <v>24934.132085317309</v>
      </c>
      <c r="T58" s="241">
        <f>F58/'Индекс потребительских цен'!AB57</f>
        <v>23344.750262235004</v>
      </c>
      <c r="U58" s="241">
        <f>G58/'Индекс потребительских цен'!AC57</f>
        <v>22142.348722322993</v>
      </c>
      <c r="V58" s="241">
        <f>H58/'Индекс потребительских цен'!AD57</f>
        <v>21303.506909897143</v>
      </c>
      <c r="W58" s="241">
        <f>I58/'Индекс потребительских цен'!AE57</f>
        <v>21134.428114218405</v>
      </c>
      <c r="X58" s="241">
        <f>J58/'Индекс потребительских цен'!AF57</f>
        <v>21231.199449034193</v>
      </c>
      <c r="Y58" s="241">
        <f>K58/'Индекс потребительских цен'!AG57</f>
        <v>21798.306407675806</v>
      </c>
      <c r="Z58" s="241">
        <f>L58/'Индекс потребительских цен'!AH57</f>
        <v>20030.148240948678</v>
      </c>
      <c r="AA58" s="241">
        <f>M58/'Индекс потребительских цен'!AI57</f>
        <v>19926.765706624636</v>
      </c>
      <c r="AB58" s="241">
        <f>N58/'Индекс потребительских цен'!AJ57</f>
        <v>20434.437850612056</v>
      </c>
      <c r="AC58" s="217">
        <f t="shared" si="0"/>
        <v>5007.3663786926736</v>
      </c>
      <c r="AD58" s="217">
        <f t="shared" si="1"/>
        <v>22018.802148253835</v>
      </c>
      <c r="AE58" s="217">
        <f t="shared" si="2"/>
        <v>21798.306407675806</v>
      </c>
    </row>
    <row r="59" spans="1:31">
      <c r="A59" s="16" t="s">
        <v>64</v>
      </c>
      <c r="B59" s="32">
        <v>28756.7</v>
      </c>
      <c r="C59" s="32">
        <v>30705.8</v>
      </c>
      <c r="D59" s="32">
        <v>33473.1</v>
      </c>
      <c r="E59" s="29">
        <v>36167.076211118903</v>
      </c>
      <c r="F59" s="29">
        <v>37783.201227858845</v>
      </c>
      <c r="G59" s="29">
        <v>41892.936695652788</v>
      </c>
      <c r="H59" s="29">
        <v>42656.895171879682</v>
      </c>
      <c r="I59" s="29">
        <v>44240.563074611615</v>
      </c>
      <c r="J59" s="29">
        <v>46584</v>
      </c>
      <c r="K59" s="32">
        <v>48933</v>
      </c>
      <c r="L59" s="32">
        <v>50440</v>
      </c>
      <c r="M59" s="32">
        <v>53382</v>
      </c>
      <c r="N59" s="32">
        <v>58818</v>
      </c>
      <c r="O59" s="16" t="s">
        <v>64</v>
      </c>
      <c r="P59" s="241">
        <f>B59/'Индекс потребительских цен'!X58</f>
        <v>28756.7</v>
      </c>
      <c r="Q59" s="241">
        <f>C59/'Индекс потребительских цен'!Y58</f>
        <v>29260.33924147132</v>
      </c>
      <c r="R59" s="241">
        <f>D59/'Индекс потребительских цен'!Z58</f>
        <v>30240.206603784431</v>
      </c>
      <c r="S59" s="241">
        <f>E59/'Индекс потребительских цен'!AA58</f>
        <v>30841.980036806654</v>
      </c>
      <c r="T59" s="241">
        <f>F59/'Индекс потребительских цен'!AB58</f>
        <v>29652.266930235834</v>
      </c>
      <c r="U59" s="241">
        <f>G59/'Индекс потребительских цен'!AC58</f>
        <v>29190.791511193856</v>
      </c>
      <c r="V59" s="241">
        <f>H59/'Индекс потребительских цен'!AD58</f>
        <v>27809.799781647191</v>
      </c>
      <c r="W59" s="241">
        <f>I59/'Индекс потребительских цен'!AE58</f>
        <v>28089.461037441219</v>
      </c>
      <c r="X59" s="241">
        <f>J59/'Индекс потребительских цен'!AF58</f>
        <v>28892.613917750445</v>
      </c>
      <c r="Y59" s="241">
        <f>K59/'Индекс потребительских цен'!AG58</f>
        <v>29612.181765011257</v>
      </c>
      <c r="Z59" s="241">
        <f>L59/'Индекс потребительских цен'!AH58</f>
        <v>29454.940094435242</v>
      </c>
      <c r="AA59" s="241">
        <f>M59/'Индекс потребительских цен'!AI58</f>
        <v>29397.350320595247</v>
      </c>
      <c r="AB59" s="241">
        <f>N59/'Индекс потребительских цен'!AJ58</f>
        <v>30091.920845555691</v>
      </c>
      <c r="AC59" s="217">
        <f t="shared" si="0"/>
        <v>3032.1802551594628</v>
      </c>
      <c r="AD59" s="217">
        <f t="shared" si="1"/>
        <v>29330.042468148338</v>
      </c>
      <c r="AE59" s="217">
        <f t="shared" si="2"/>
        <v>29397.350320595247</v>
      </c>
    </row>
    <row r="60" spans="1:31">
      <c r="A60" s="17" t="s">
        <v>65</v>
      </c>
      <c r="B60" s="32">
        <v>32385</v>
      </c>
      <c r="C60" s="32">
        <v>33926</v>
      </c>
      <c r="D60" s="32">
        <v>36345.4</v>
      </c>
      <c r="E60" s="29">
        <v>39882.248664858191</v>
      </c>
      <c r="F60" s="29">
        <v>40810.557456959781</v>
      </c>
      <c r="G60" s="29">
        <v>46221.158206307009</v>
      </c>
      <c r="H60" s="29">
        <v>46934.207184073814</v>
      </c>
      <c r="I60" s="29">
        <v>48833.842549509987</v>
      </c>
      <c r="J60" s="29">
        <v>50831</v>
      </c>
      <c r="K60" s="32">
        <v>53493</v>
      </c>
      <c r="L60" s="32">
        <v>54588</v>
      </c>
      <c r="M60" s="32">
        <v>57012</v>
      </c>
      <c r="N60" s="32">
        <v>62796</v>
      </c>
      <c r="O60" s="17" t="s">
        <v>65</v>
      </c>
      <c r="P60" s="241">
        <f>B60/'Индекс потребительских цен'!X59</f>
        <v>32385</v>
      </c>
      <c r="Q60" s="241">
        <f>C60/'Индекс потребительских цен'!Y59</f>
        <v>32227.605205661632</v>
      </c>
      <c r="R60" s="241">
        <f>D60/'Индекс потребительских цен'!Z59</f>
        <v>32947.691399391042</v>
      </c>
      <c r="S60" s="241">
        <f>E60/'Индекс потребительских цен'!AA59</f>
        <v>34046.427882223936</v>
      </c>
      <c r="T60" s="241">
        <f>F60/'Индекс потребительских цен'!AB59</f>
        <v>32195.638766405838</v>
      </c>
      <c r="U60" s="241">
        <f>G60/'Индекс потребительских цен'!AC59</f>
        <v>32166.625693333383</v>
      </c>
      <c r="V60" s="241">
        <f>H60/'Индекс потребительских цен'!AD59</f>
        <v>30098.467440703575</v>
      </c>
      <c r="W60" s="241">
        <f>I60/'Индекс потребительских цен'!AE59</f>
        <v>30363.278851005751</v>
      </c>
      <c r="X60" s="241">
        <f>J60/'Индекс потребительских цен'!AF59</f>
        <v>30973.19260749489</v>
      </c>
      <c r="Y60" s="241">
        <f>K60/'Индекс потребительских цен'!AG59</f>
        <v>31868.641807356576</v>
      </c>
      <c r="Z60" s="241">
        <f>L60/'Индекс потребительских цен'!AH59</f>
        <v>31303.293759182485</v>
      </c>
      <c r="AA60" s="241">
        <f>M60/'Индекс потребительских цен'!AI59</f>
        <v>31000.690221131328</v>
      </c>
      <c r="AB60" s="241">
        <f>N60/'Индекс потребительских цен'!AJ59</f>
        <v>31897.040958692978</v>
      </c>
      <c r="AC60" s="217">
        <f t="shared" si="0"/>
        <v>3947.9604415203612</v>
      </c>
      <c r="AD60" s="217">
        <f t="shared" si="1"/>
        <v>31805.661122506412</v>
      </c>
      <c r="AE60" s="217">
        <f t="shared" si="2"/>
        <v>31897.040958692978</v>
      </c>
    </row>
    <row r="61" spans="1:31">
      <c r="A61" s="16" t="s">
        <v>67</v>
      </c>
      <c r="B61" s="32">
        <v>16821.099999999999</v>
      </c>
      <c r="C61" s="32">
        <v>18459.8</v>
      </c>
      <c r="D61" s="32">
        <v>19816.5</v>
      </c>
      <c r="E61" s="29">
        <v>21971.190928328415</v>
      </c>
      <c r="F61" s="29">
        <v>23069.690059783479</v>
      </c>
      <c r="G61" s="29">
        <v>24653.74050263004</v>
      </c>
      <c r="H61" s="29">
        <v>23656.911186259447</v>
      </c>
      <c r="I61" s="29">
        <v>23718.981287305094</v>
      </c>
      <c r="J61" s="29">
        <v>24392</v>
      </c>
      <c r="K61" s="32">
        <v>25432</v>
      </c>
      <c r="L61" s="32">
        <v>26647</v>
      </c>
      <c r="M61" s="32">
        <v>29498</v>
      </c>
      <c r="N61" s="32">
        <v>33068</v>
      </c>
      <c r="O61" s="16" t="s">
        <v>67</v>
      </c>
      <c r="P61" s="241">
        <f>B61/'Индекс потребительских цен'!X60</f>
        <v>16821.099999999999</v>
      </c>
      <c r="Q61" s="241">
        <f>C61/'Индекс потребительских цен'!Y60</f>
        <v>17052.933025404156</v>
      </c>
      <c r="R61" s="241">
        <f>D61/'Индекс потребительских цен'!Z60</f>
        <v>17216.435216608541</v>
      </c>
      <c r="S61" s="241">
        <f>E61/'Индекс потребительских цен'!AA60</f>
        <v>18117.326760101732</v>
      </c>
      <c r="T61" s="241">
        <f>F61/'Индекс потребительских цен'!AB60</f>
        <v>17315.804915576347</v>
      </c>
      <c r="U61" s="241">
        <f>G61/'Индекс потребительских цен'!AC60</f>
        <v>16526.544854667831</v>
      </c>
      <c r="V61" s="241">
        <f>H61/'Индекс потребительских цен'!AD60</f>
        <v>15123.330121224528</v>
      </c>
      <c r="W61" s="241">
        <f>I61/'Индекс потребительских цен'!AE60</f>
        <v>14819.204591314303</v>
      </c>
      <c r="X61" s="241">
        <f>J61/'Индекс потребительских цен'!AF60</f>
        <v>14727.188741655875</v>
      </c>
      <c r="Y61" s="241">
        <f>K61/'Индекс потребительских цен'!AG60</f>
        <v>14899.195477593263</v>
      </c>
      <c r="Z61" s="241">
        <f>L61/'Индекс потребительских цен'!AH60</f>
        <v>14930.180238028101</v>
      </c>
      <c r="AA61" s="241">
        <f>M61/'Индекс потребительских цен'!AI60</f>
        <v>15495.575863442242</v>
      </c>
      <c r="AB61" s="241">
        <f>N61/'Индекс потребительских цен'!AJ60</f>
        <v>15738.815187526485</v>
      </c>
      <c r="AC61" s="217">
        <f t="shared" si="0"/>
        <v>3390.1380184458576</v>
      </c>
      <c r="AD61" s="217">
        <f t="shared" si="1"/>
        <v>16060.279614857183</v>
      </c>
      <c r="AE61" s="217">
        <f t="shared" si="2"/>
        <v>15738.815187526485</v>
      </c>
    </row>
    <row r="62" spans="1:31">
      <c r="A62" s="16" t="s">
        <v>69</v>
      </c>
      <c r="B62" s="32">
        <v>13535.710355185685</v>
      </c>
      <c r="C62" s="32">
        <v>13836.9</v>
      </c>
      <c r="D62" s="32">
        <v>14283.4</v>
      </c>
      <c r="E62" s="29">
        <v>14668.673033326224</v>
      </c>
      <c r="F62" s="29">
        <v>16958.242035541094</v>
      </c>
      <c r="G62" s="29">
        <v>17872.090763816344</v>
      </c>
      <c r="H62" s="29">
        <v>17933.150611182071</v>
      </c>
      <c r="I62" s="29">
        <v>18584.009852820618</v>
      </c>
      <c r="J62" s="29">
        <v>19503</v>
      </c>
      <c r="K62" s="33">
        <v>20256</v>
      </c>
      <c r="L62" s="32">
        <v>21683</v>
      </c>
      <c r="M62" s="32">
        <v>23798</v>
      </c>
      <c r="N62" s="32">
        <v>27358</v>
      </c>
      <c r="O62" s="16" t="s">
        <v>69</v>
      </c>
      <c r="P62" s="241">
        <f>B62/'Индекс потребительских цен'!X61</f>
        <v>13535.710355185685</v>
      </c>
      <c r="Q62" s="241">
        <f>C62/'Индекс потребительских цен'!Y61</f>
        <v>13007.05019740553</v>
      </c>
      <c r="R62" s="241">
        <f>D62/'Индекс потребительских цен'!Z61</f>
        <v>12547.212362970367</v>
      </c>
      <c r="S62" s="241">
        <f>E62/'Индекс потребительских цен'!AA61</f>
        <v>12107.163741667237</v>
      </c>
      <c r="T62" s="241">
        <f>F62/'Индекс потребительских цен'!AB61</f>
        <v>12708.2966810163</v>
      </c>
      <c r="U62" s="241">
        <f>G62/'Индекс потребительских цен'!AC61</f>
        <v>11906.057077815925</v>
      </c>
      <c r="V62" s="241">
        <f>H62/'Индекс потребительских цен'!AD61</f>
        <v>11513.814592723114</v>
      </c>
      <c r="W62" s="241">
        <f>I62/'Индекс потребительских цен'!AE61</f>
        <v>11746.104340598331</v>
      </c>
      <c r="X62" s="241">
        <f>J62/'Индекс потребительских цен'!AF61</f>
        <v>11981.877978542261</v>
      </c>
      <c r="Y62" s="241">
        <f>K62/'Индекс потребительских цен'!AG61</f>
        <v>12206.465555435709</v>
      </c>
      <c r="Z62" s="241">
        <f>L62/'Индекс потребительских цен'!AH61</f>
        <v>12544.537098645047</v>
      </c>
      <c r="AA62" s="241">
        <f>M62/'Индекс потребительских цен'!AI61</f>
        <v>12711.803612856307</v>
      </c>
      <c r="AB62" s="241">
        <f>N62/'Индекс потребительских цен'!AJ61</f>
        <v>12828.893739132078</v>
      </c>
      <c r="AC62" s="217">
        <f t="shared" si="0"/>
        <v>2021.8957624625709</v>
      </c>
      <c r="AD62" s="217">
        <f t="shared" si="1"/>
        <v>12411.152871845685</v>
      </c>
      <c r="AE62" s="217">
        <f t="shared" si="2"/>
        <v>12544.537098645047</v>
      </c>
    </row>
    <row r="63" spans="1:31">
      <c r="A63" s="16" t="s">
        <v>70</v>
      </c>
      <c r="B63" s="32">
        <v>10159.6</v>
      </c>
      <c r="C63" s="32">
        <v>10962.8</v>
      </c>
      <c r="D63" s="32">
        <v>12014.4</v>
      </c>
      <c r="E63" s="29">
        <v>13558.638235227942</v>
      </c>
      <c r="F63" s="29">
        <v>13886.906417622376</v>
      </c>
      <c r="G63" s="29">
        <v>15571.574776961852</v>
      </c>
      <c r="H63" s="29">
        <v>14962.812814706891</v>
      </c>
      <c r="I63" s="29">
        <v>15010.867256416022</v>
      </c>
      <c r="J63" s="29">
        <v>15610</v>
      </c>
      <c r="K63" s="32">
        <v>16618</v>
      </c>
      <c r="L63" s="32">
        <v>18975</v>
      </c>
      <c r="M63" s="32">
        <v>20651</v>
      </c>
      <c r="N63" s="32">
        <v>21776</v>
      </c>
      <c r="O63" s="16" t="s">
        <v>70</v>
      </c>
      <c r="P63" s="241">
        <f>B63/'Индекс потребительских цен'!X62</f>
        <v>10159.6</v>
      </c>
      <c r="Q63" s="241">
        <f>C63/'Индекс потребительских цен'!Y62</f>
        <v>10219.819147944439</v>
      </c>
      <c r="R63" s="241">
        <f>D63/'Индекс потребительских цен'!Z62</f>
        <v>10423.59158337318</v>
      </c>
      <c r="S63" s="241">
        <f>E63/'Индекс потребительских цен'!AA62</f>
        <v>11159.623929790701</v>
      </c>
      <c r="T63" s="241">
        <f>F63/'Индекс потребительских цен'!AB62</f>
        <v>10439.135608948118</v>
      </c>
      <c r="U63" s="241">
        <f>G63/'Индекс потребительских цен'!AC62</f>
        <v>10512.3871022816</v>
      </c>
      <c r="V63" s="241">
        <f>H63/'Индекс потребительских цен'!AD62</f>
        <v>9683.1012635322113</v>
      </c>
      <c r="W63" s="241">
        <f>I63/'Индекс потребительских цен'!AE62</f>
        <v>9461.575366478226</v>
      </c>
      <c r="X63" s="241">
        <f>J63/'Индекс потребительских цен'!AF62</f>
        <v>9483.5833682609955</v>
      </c>
      <c r="Y63" s="241">
        <f>K63/'Индекс потребительских цен'!AG62</f>
        <v>9772.5062391138545</v>
      </c>
      <c r="Z63" s="241">
        <f>L63/'Индекс потребительских цен'!AH62</f>
        <v>10620.140297850101</v>
      </c>
      <c r="AA63" s="241">
        <f>M63/'Индекс потребительских цен'!AI62</f>
        <v>10719.887524975258</v>
      </c>
      <c r="AB63" s="241">
        <f>N63/'Индекс потребительских цен'!AJ62</f>
        <v>10252.945567091017</v>
      </c>
      <c r="AC63" s="217">
        <f t="shared" si="0"/>
        <v>1698.0485633124754</v>
      </c>
      <c r="AD63" s="217">
        <f t="shared" si="1"/>
        <v>10223.684384587668</v>
      </c>
      <c r="AE63" s="217">
        <f t="shared" si="2"/>
        <v>10252.945567091017</v>
      </c>
    </row>
    <row r="64" spans="1:31">
      <c r="A64" s="16" t="s">
        <v>71</v>
      </c>
      <c r="B64" s="32">
        <v>12806.438997733387</v>
      </c>
      <c r="C64" s="32">
        <v>14222.8</v>
      </c>
      <c r="D64" s="32">
        <v>16011.6</v>
      </c>
      <c r="E64" s="29">
        <v>16648.78602897812</v>
      </c>
      <c r="F64" s="29">
        <v>17654.383934836063</v>
      </c>
      <c r="G64" s="29">
        <v>19116.468297255149</v>
      </c>
      <c r="H64" s="29">
        <v>19625.392681526984</v>
      </c>
      <c r="I64" s="29">
        <v>20251.37294585165</v>
      </c>
      <c r="J64" s="29">
        <v>21571</v>
      </c>
      <c r="K64" s="32">
        <v>22691</v>
      </c>
      <c r="L64" s="32">
        <v>23843</v>
      </c>
      <c r="M64" s="32">
        <v>26068</v>
      </c>
      <c r="N64" s="32">
        <v>28772</v>
      </c>
      <c r="O64" s="16" t="s">
        <v>71</v>
      </c>
      <c r="P64" s="241">
        <f>B64/'Индекс потребительских цен'!X63</f>
        <v>12806.438997733387</v>
      </c>
      <c r="Q64" s="241">
        <f>C64/'Индекс потребительских цен'!Y63</f>
        <v>13219.444186262663</v>
      </c>
      <c r="R64" s="241">
        <f>D64/'Индекс потребительских цен'!Z63</f>
        <v>14042.321414736605</v>
      </c>
      <c r="S64" s="241">
        <f>E64/'Индекс потребительских цен'!AA63</f>
        <v>13854.387949897195</v>
      </c>
      <c r="T64" s="241">
        <f>F64/'Индекс потребительских цен'!AB63</f>
        <v>13300.02021269248</v>
      </c>
      <c r="U64" s="241">
        <f>G64/'Индекс потребительских цен'!AC63</f>
        <v>13053.103350766174</v>
      </c>
      <c r="V64" s="241">
        <f>H64/'Индекс потребительских цен'!AD63</f>
        <v>12833.371963996949</v>
      </c>
      <c r="W64" s="241">
        <f>I64/'Индекс потребительских цен'!AE63</f>
        <v>12980.504715713139</v>
      </c>
      <c r="X64" s="241">
        <f>J64/'Индекс потребительских цен'!AF63</f>
        <v>13147.912617563941</v>
      </c>
      <c r="Y64" s="241">
        <f>K64/'Индекс потребительских цен'!AG63</f>
        <v>13370.6233267922</v>
      </c>
      <c r="Z64" s="241">
        <f>L64/'Индекс потребительских цен'!AH63</f>
        <v>13252.935447970038</v>
      </c>
      <c r="AA64" s="241">
        <f>M64/'Индекс потребительских цен'!AI63</f>
        <v>13146.14715837883</v>
      </c>
      <c r="AB64" s="241">
        <f>N64/'Индекс потребительских цен'!AJ63</f>
        <v>12871.267664680918</v>
      </c>
      <c r="AC64" s="217">
        <f t="shared" si="0"/>
        <v>1235.8824170032185</v>
      </c>
      <c r="AD64" s="217">
        <f t="shared" si="1"/>
        <v>13221.421462091115</v>
      </c>
      <c r="AE64" s="217">
        <f t="shared" si="2"/>
        <v>13147.912617563941</v>
      </c>
    </row>
    <row r="65" spans="1:31">
      <c r="A65" s="16" t="s">
        <v>72</v>
      </c>
      <c r="B65" s="32">
        <v>11029.306662398349</v>
      </c>
      <c r="C65" s="32">
        <v>12499.9</v>
      </c>
      <c r="D65" s="32">
        <v>13617.2</v>
      </c>
      <c r="E65" s="29">
        <v>15895.585058745155</v>
      </c>
      <c r="F65" s="29">
        <v>18290.920087810224</v>
      </c>
      <c r="G65" s="29">
        <v>20860.177260265802</v>
      </c>
      <c r="H65" s="29">
        <v>21255.954371583433</v>
      </c>
      <c r="I65" s="29">
        <v>22138.619897252331</v>
      </c>
      <c r="J65" s="29">
        <v>22882</v>
      </c>
      <c r="K65" s="32">
        <v>23993</v>
      </c>
      <c r="L65" s="32">
        <v>23917</v>
      </c>
      <c r="M65" s="32">
        <v>26010</v>
      </c>
      <c r="N65" s="32">
        <v>31142</v>
      </c>
      <c r="O65" s="16" t="s">
        <v>72</v>
      </c>
      <c r="P65" s="241">
        <f>B65/'Индекс потребительских цен'!X64</f>
        <v>11029.306662398349</v>
      </c>
      <c r="Q65" s="241">
        <f>C65/'Индекс потребительских цен'!Y64</f>
        <v>11926.247495467989</v>
      </c>
      <c r="R65" s="241">
        <f>D65/'Индекс потребительских цен'!Z64</f>
        <v>12123.049108702786</v>
      </c>
      <c r="S65" s="241">
        <f>E65/'Индекс потребительских цен'!AA64</f>
        <v>13221.935682494257</v>
      </c>
      <c r="T65" s="241">
        <f>F65/'Индекс потребительских цен'!AB64</f>
        <v>13681.99060789941</v>
      </c>
      <c r="U65" s="241">
        <f>G65/'Индекс потребительских цен'!AC64</f>
        <v>13886.133918925774</v>
      </c>
      <c r="V65" s="241">
        <f>H65/'Индекс потребительских цен'!AD64</f>
        <v>13372.642963371502</v>
      </c>
      <c r="W65" s="241">
        <f>I65/'Индекс потребительских цен'!AE64</f>
        <v>13683.023405783857</v>
      </c>
      <c r="X65" s="241">
        <f>J65/'Индекс потребительских цен'!AF64</f>
        <v>13586.778606992466</v>
      </c>
      <c r="Y65" s="241">
        <f>K65/'Индекс потребительских цен'!AG64</f>
        <v>13794.019710762161</v>
      </c>
      <c r="Z65" s="241">
        <f>L65/'Индекс потребительских цен'!AH64</f>
        <v>13052.041674720331</v>
      </c>
      <c r="AA65" s="241">
        <f>M65/'Индекс потребительских цен'!AI64</f>
        <v>12880.434277112303</v>
      </c>
      <c r="AB65" s="241">
        <f>N65/'Индекс потребительских цен'!AJ64</f>
        <v>13763.370256894341</v>
      </c>
      <c r="AC65" s="217">
        <f t="shared" ref="AC65:AC82" si="3">MAX(P65:AB65)-MIN(P65:AB65)</f>
        <v>2856.8272565274256</v>
      </c>
      <c r="AD65" s="217">
        <f t="shared" si="1"/>
        <v>13076.998028578886</v>
      </c>
      <c r="AE65" s="217">
        <f t="shared" si="2"/>
        <v>13372.642963371502</v>
      </c>
    </row>
    <row r="66" spans="1:31">
      <c r="A66" s="16" t="s">
        <v>73</v>
      </c>
      <c r="B66" s="32">
        <v>18261.599999999999</v>
      </c>
      <c r="C66" s="32">
        <v>20145.5</v>
      </c>
      <c r="D66" s="32">
        <v>22524.3</v>
      </c>
      <c r="E66" s="29">
        <v>24258.464133389385</v>
      </c>
      <c r="F66" s="29">
        <v>24392.100559879906</v>
      </c>
      <c r="G66" s="29">
        <v>27053.213430814754</v>
      </c>
      <c r="H66" s="29">
        <v>27884.73577055239</v>
      </c>
      <c r="I66" s="29">
        <v>28818.900686938821</v>
      </c>
      <c r="J66" s="29">
        <v>30023</v>
      </c>
      <c r="K66" s="32">
        <v>31755</v>
      </c>
      <c r="L66" s="32">
        <v>32872</v>
      </c>
      <c r="M66" s="32">
        <v>36090</v>
      </c>
      <c r="N66" s="32">
        <v>41509</v>
      </c>
      <c r="O66" s="16" t="s">
        <v>73</v>
      </c>
      <c r="P66" s="241">
        <f>B66/'Индекс потребительских цен'!X65</f>
        <v>18261.599999999999</v>
      </c>
      <c r="Q66" s="241">
        <f>C66/'Индекс потребительских цен'!Y65</f>
        <v>18983.697700716169</v>
      </c>
      <c r="R66" s="241">
        <f>D66/'Индекс потребительских цен'!Z65</f>
        <v>19870.165670019342</v>
      </c>
      <c r="S66" s="241">
        <f>E66/'Индекс потребительских цен'!AA65</f>
        <v>20419.833824197147</v>
      </c>
      <c r="T66" s="241">
        <f>F66/'Индекс потребительских цен'!AB65</f>
        <v>18757.832799763553</v>
      </c>
      <c r="U66" s="241">
        <f>G66/'Индекс потребительских цен'!AC65</f>
        <v>18817.169086089711</v>
      </c>
      <c r="V66" s="241">
        <f>H66/'Индекс потребительских цен'!AD65</f>
        <v>18526.644254238799</v>
      </c>
      <c r="W66" s="241">
        <f>I66/'Индекс потребительских цен'!AE65</f>
        <v>18843.917222013348</v>
      </c>
      <c r="X66" s="241">
        <f>J66/'Индекс потребительских цен'!AF65</f>
        <v>18823.708819524509</v>
      </c>
      <c r="Y66" s="241">
        <f>K66/'Индекс потребительских цен'!AG65</f>
        <v>19175.220778648047</v>
      </c>
      <c r="Z66" s="241">
        <f>L66/'Индекс потребительских цен'!AH65</f>
        <v>18960.473744708659</v>
      </c>
      <c r="AA66" s="241">
        <f>M66/'Индекс потребительских цен'!AI65</f>
        <v>19090.798570219977</v>
      </c>
      <c r="AB66" s="241">
        <f>N66/'Индекс потребительских цен'!AJ65</f>
        <v>19589.015730300365</v>
      </c>
      <c r="AC66" s="217">
        <f t="shared" si="3"/>
        <v>2158.2338241971484</v>
      </c>
      <c r="AD66" s="217">
        <f t="shared" ref="AD66:AD82" si="4">AVERAGE(P66:AB66)</f>
        <v>19086.15986157228</v>
      </c>
      <c r="AE66" s="217">
        <f t="shared" ref="AE66:AE82" si="5">MEDIAN(P66:AB66)</f>
        <v>18960.473744708659</v>
      </c>
    </row>
    <row r="67" spans="1:31">
      <c r="A67" s="16" t="s">
        <v>74</v>
      </c>
      <c r="B67" s="32">
        <v>15109.718588771322</v>
      </c>
      <c r="C67" s="32">
        <v>16017.2</v>
      </c>
      <c r="D67" s="32">
        <v>17820</v>
      </c>
      <c r="E67" s="29">
        <v>18842.798683187153</v>
      </c>
      <c r="F67" s="29">
        <v>19617.49798962467</v>
      </c>
      <c r="G67" s="29">
        <v>21753.164887770163</v>
      </c>
      <c r="H67" s="29">
        <v>22509.990356098471</v>
      </c>
      <c r="I67" s="29">
        <v>23506.661235650958</v>
      </c>
      <c r="J67" s="29">
        <v>24500</v>
      </c>
      <c r="K67" s="32">
        <v>26355</v>
      </c>
      <c r="L67" s="32">
        <v>27577</v>
      </c>
      <c r="M67" s="32">
        <v>30347</v>
      </c>
      <c r="N67" s="32">
        <v>34760</v>
      </c>
      <c r="O67" s="16" t="s">
        <v>74</v>
      </c>
      <c r="P67" s="241">
        <f>B67/'Индекс потребительских цен'!X66</f>
        <v>15109.718588771322</v>
      </c>
      <c r="Q67" s="241">
        <f>C67/'Индекс потребительских цен'!Y66</f>
        <v>14917.761013318432</v>
      </c>
      <c r="R67" s="241">
        <f>D67/'Индекс потребительских цен'!Z66</f>
        <v>15524.099478743077</v>
      </c>
      <c r="S67" s="241">
        <f>E67/'Индекс потребительских цен'!AA66</f>
        <v>15618.575073908898</v>
      </c>
      <c r="T67" s="241">
        <f>F67/'Индекс потребительских цен'!AB66</f>
        <v>14677.059529697784</v>
      </c>
      <c r="U67" s="241">
        <f>G67/'Индекс потребительских цен'!AC66</f>
        <v>14511.710731482752</v>
      </c>
      <c r="V67" s="241">
        <f>H67/'Индекс потребительских цен'!AD66</f>
        <v>14080.257918665311</v>
      </c>
      <c r="W67" s="241">
        <f>I67/'Индекс потребительских цен'!AE66</f>
        <v>14324.098411446601</v>
      </c>
      <c r="X67" s="241">
        <f>J67/'Индекс потребительских цен'!AF66</f>
        <v>14222.542319532433</v>
      </c>
      <c r="Y67" s="241">
        <f>K67/'Индекс потребительских цен'!AG66</f>
        <v>14699.646379993304</v>
      </c>
      <c r="Z67" s="241">
        <f>L67/'Индекс потребительских цен'!AH66</f>
        <v>14636.239041986031</v>
      </c>
      <c r="AA67" s="241">
        <f>M67/'Индекс потребительских цен'!AI66</f>
        <v>14794.149956852032</v>
      </c>
      <c r="AB67" s="241">
        <f>N67/'Индекс потребительских цен'!AJ66</f>
        <v>14780.1880792434</v>
      </c>
      <c r="AC67" s="217">
        <f t="shared" si="3"/>
        <v>1538.317155243587</v>
      </c>
      <c r="AD67" s="217">
        <f t="shared" si="4"/>
        <v>14761.234347972411</v>
      </c>
      <c r="AE67" s="217">
        <f t="shared" si="5"/>
        <v>14699.646379993304</v>
      </c>
    </row>
    <row r="68" spans="1:31">
      <c r="A68" s="16" t="s">
        <v>75</v>
      </c>
      <c r="B68" s="32">
        <v>15341.15934115112</v>
      </c>
      <c r="C68" s="32">
        <v>16666</v>
      </c>
      <c r="D68" s="32">
        <v>18511.099999999999</v>
      </c>
      <c r="E68" s="29">
        <v>19327.871900740931</v>
      </c>
      <c r="F68" s="29">
        <v>19851.070738718554</v>
      </c>
      <c r="G68" s="29">
        <v>21878.840507760542</v>
      </c>
      <c r="H68" s="29">
        <v>21345.038640835261</v>
      </c>
      <c r="I68" s="29">
        <v>22140.732156119611</v>
      </c>
      <c r="J68" s="29">
        <v>23175</v>
      </c>
      <c r="K68" s="32">
        <v>24890</v>
      </c>
      <c r="L68" s="32">
        <v>25441</v>
      </c>
      <c r="M68" s="32">
        <v>28048</v>
      </c>
      <c r="N68" s="32">
        <v>32417</v>
      </c>
      <c r="O68" s="16" t="s">
        <v>75</v>
      </c>
      <c r="P68" s="241">
        <f>B68/'Индекс потребительских цен'!X67</f>
        <v>15341.15934115112</v>
      </c>
      <c r="Q68" s="241">
        <f>C68/'Индекс потребительских цен'!Y67</f>
        <v>15653.235653235653</v>
      </c>
      <c r="R68" s="241">
        <f>D68/'Индекс потребительских цен'!Z67</f>
        <v>16170.21212659949</v>
      </c>
      <c r="S68" s="241">
        <f>E68/'Индекс потребительских цен'!AA67</f>
        <v>15819.072606196731</v>
      </c>
      <c r="T68" s="241">
        <f>F68/'Индекс потребительских цен'!AB67</f>
        <v>14518.17483273377</v>
      </c>
      <c r="U68" s="241">
        <f>G68/'Индекс потребительских цен'!AC67</f>
        <v>14353.421134438235</v>
      </c>
      <c r="V68" s="241">
        <f>H68/'Индекс потребительских цен'!AD67</f>
        <v>13396.369567093581</v>
      </c>
      <c r="W68" s="241">
        <f>I68/'Индекс потребительских цен'!AE67</f>
        <v>13615.280366443569</v>
      </c>
      <c r="X68" s="241">
        <f>J68/'Индекс потребительских цен'!AF67</f>
        <v>13623.263329218607</v>
      </c>
      <c r="Y68" s="241">
        <f>K68/'Индекс потребительских цен'!AG67</f>
        <v>14083.563584305206</v>
      </c>
      <c r="Z68" s="241">
        <f>L68/'Индекс потребительских цен'!AH67</f>
        <v>13764.904503061078</v>
      </c>
      <c r="AA68" s="241">
        <f>M68/'Индекс потребительских цен'!AI67</f>
        <v>13902.003596169905</v>
      </c>
      <c r="AB68" s="241">
        <f>N68/'Индекс потребительских цен'!AJ67</f>
        <v>14272.073527362723</v>
      </c>
      <c r="AC68" s="217">
        <f t="shared" si="3"/>
        <v>2773.8425595059089</v>
      </c>
      <c r="AD68" s="217">
        <f t="shared" si="4"/>
        <v>14500.979551385359</v>
      </c>
      <c r="AE68" s="217">
        <f t="shared" si="5"/>
        <v>14272.073527362723</v>
      </c>
    </row>
    <row r="69" spans="1:31">
      <c r="A69" s="16" t="s">
        <v>76</v>
      </c>
      <c r="B69" s="32">
        <v>16275.984764680363</v>
      </c>
      <c r="C69" s="32">
        <v>18244.099999999999</v>
      </c>
      <c r="D69" s="32">
        <v>20727.7</v>
      </c>
      <c r="E69" s="29">
        <v>22615.757728814544</v>
      </c>
      <c r="F69" s="29">
        <v>23378.792611217945</v>
      </c>
      <c r="G69" s="29">
        <v>25541.175309221042</v>
      </c>
      <c r="H69" s="29">
        <v>26782.753153973779</v>
      </c>
      <c r="I69" s="29">
        <v>27698.402540476585</v>
      </c>
      <c r="J69" s="29">
        <v>28871</v>
      </c>
      <c r="K69" s="32">
        <v>30566</v>
      </c>
      <c r="L69" s="32">
        <v>31606</v>
      </c>
      <c r="M69" s="32">
        <v>35277</v>
      </c>
      <c r="N69" s="32">
        <v>39843</v>
      </c>
      <c r="O69" s="16" t="s">
        <v>76</v>
      </c>
      <c r="P69" s="241">
        <f>B69/'Индекс потребительских цен'!X68</f>
        <v>16275.984764680363</v>
      </c>
      <c r="Q69" s="241">
        <f>C69/'Индекс потребительских цен'!Y68</f>
        <v>17177.384427078428</v>
      </c>
      <c r="R69" s="241">
        <f>D69/'Индекс потребительских цен'!Z68</f>
        <v>18522.941005187571</v>
      </c>
      <c r="S69" s="241">
        <f>E69/'Индекс потребительских цен'!AA68</f>
        <v>19111.272118048477</v>
      </c>
      <c r="T69" s="241">
        <f>F69/'Индекс потребительских цен'!AB68</f>
        <v>17922.588112571146</v>
      </c>
      <c r="U69" s="241">
        <f>G69/'Индекс потребительских цен'!AC68</f>
        <v>17579.73443447199</v>
      </c>
      <c r="V69" s="241">
        <f>H69/'Индекс потребительских цен'!AD68</f>
        <v>17653.99348289206</v>
      </c>
      <c r="W69" s="241">
        <f>I69/'Индекс потребительских цен'!AE68</f>
        <v>17982.417632094333</v>
      </c>
      <c r="X69" s="241">
        <f>J69/'Индекс потребительских цен'!AF68</f>
        <v>18104.601493229835</v>
      </c>
      <c r="Y69" s="241">
        <f>K69/'Индекс потребительских цен'!AG68</f>
        <v>18621.890951535213</v>
      </c>
      <c r="Z69" s="241">
        <f>L69/'Индекс потребительских цен'!AH68</f>
        <v>18447.495522027431</v>
      </c>
      <c r="AA69" s="241">
        <f>M69/'Индекс потребительских цен'!AI68</f>
        <v>18853.722726364635</v>
      </c>
      <c r="AB69" s="241">
        <f>N69/'Индекс потребительских цен'!AJ68</f>
        <v>19288.054688364566</v>
      </c>
      <c r="AC69" s="217">
        <f t="shared" si="3"/>
        <v>3012.0699236842029</v>
      </c>
      <c r="AD69" s="217">
        <f t="shared" si="4"/>
        <v>18118.621642965074</v>
      </c>
      <c r="AE69" s="217">
        <f t="shared" si="5"/>
        <v>18104.601493229835</v>
      </c>
    </row>
    <row r="70" spans="1:31">
      <c r="A70" s="16" t="s">
        <v>77</v>
      </c>
      <c r="B70" s="32">
        <v>15199.028955435269</v>
      </c>
      <c r="C70" s="32">
        <v>17247.900000000001</v>
      </c>
      <c r="D70" s="32">
        <v>19494.599999999999</v>
      </c>
      <c r="E70" s="29">
        <v>20621.471252779986</v>
      </c>
      <c r="F70" s="29">
        <v>23373.803724540481</v>
      </c>
      <c r="G70" s="29">
        <v>25282.778629789656</v>
      </c>
      <c r="H70" s="29">
        <v>24713.156446345889</v>
      </c>
      <c r="I70" s="29">
        <v>24707.030814290745</v>
      </c>
      <c r="J70" s="29">
        <v>25434</v>
      </c>
      <c r="K70" s="32">
        <v>26970</v>
      </c>
      <c r="L70" s="32">
        <v>27377</v>
      </c>
      <c r="M70" s="32">
        <v>29976</v>
      </c>
      <c r="N70" s="32">
        <v>34725</v>
      </c>
      <c r="O70" s="16" t="s">
        <v>77</v>
      </c>
      <c r="P70" s="241">
        <f>B70/'Индекс потребительских цен'!X69</f>
        <v>15199.028955435269</v>
      </c>
      <c r="Q70" s="241">
        <f>C70/'Индекс потребительских цен'!Y69</f>
        <v>16428.136012953615</v>
      </c>
      <c r="R70" s="241">
        <f>D70/'Индекс потребительских цен'!Z69</f>
        <v>17372.805108898308</v>
      </c>
      <c r="S70" s="241">
        <f>E70/'Индекс потребительских цен'!AA69</f>
        <v>17315.582344924158</v>
      </c>
      <c r="T70" s="241">
        <f>F70/'Индекс потребительских цен'!AB69</f>
        <v>17616.623531420726</v>
      </c>
      <c r="U70" s="241">
        <f>G70/'Индекс потребительских цен'!AC69</f>
        <v>17184.056791157727</v>
      </c>
      <c r="V70" s="241">
        <f>H70/'Индекс потребительских цен'!AD69</f>
        <v>16076.664614295123</v>
      </c>
      <c r="W70" s="241">
        <f>I70/'Индекс потребительских цен'!AE69</f>
        <v>15849.205899978637</v>
      </c>
      <c r="X70" s="241">
        <f>J70/'Индекс потребительских цен'!AF69</f>
        <v>15704.635870493325</v>
      </c>
      <c r="Y70" s="241">
        <f>K70/'Индекс потребительских цен'!AG69</f>
        <v>16082.147741464287</v>
      </c>
      <c r="Z70" s="241">
        <f>L70/'Индекс потребительских цен'!AH69</f>
        <v>15568.225144802343</v>
      </c>
      <c r="AA70" s="241">
        <f>M70/'Индекс потребительских цен'!AI69</f>
        <v>15584.361322281133</v>
      </c>
      <c r="AB70" s="241">
        <f>N70/'Индекс потребительских цен'!AJ69</f>
        <v>16273.067336635138</v>
      </c>
      <c r="AC70" s="217">
        <f t="shared" si="3"/>
        <v>2417.5945759854567</v>
      </c>
      <c r="AD70" s="217">
        <f t="shared" si="4"/>
        <v>16327.272359595368</v>
      </c>
      <c r="AE70" s="217">
        <f t="shared" si="5"/>
        <v>16082.147741464287</v>
      </c>
    </row>
    <row r="71" spans="1:31">
      <c r="A71" s="16" t="s">
        <v>78</v>
      </c>
      <c r="B71" s="32">
        <v>15070.450877958976</v>
      </c>
      <c r="C71" s="32">
        <v>16516</v>
      </c>
      <c r="D71" s="32">
        <v>18027.5</v>
      </c>
      <c r="E71" s="29">
        <v>22873.518027612157</v>
      </c>
      <c r="F71" s="29">
        <v>24333.051071383055</v>
      </c>
      <c r="G71" s="29">
        <v>26827.381970631188</v>
      </c>
      <c r="H71" s="29">
        <v>26165.236163660305</v>
      </c>
      <c r="I71" s="29">
        <v>26697.047520594107</v>
      </c>
      <c r="J71" s="29">
        <v>27296</v>
      </c>
      <c r="K71" s="32">
        <v>28381</v>
      </c>
      <c r="L71" s="32">
        <v>28871</v>
      </c>
      <c r="M71" s="32">
        <v>31054</v>
      </c>
      <c r="N71" s="32">
        <v>34748</v>
      </c>
      <c r="O71" s="16" t="s">
        <v>78</v>
      </c>
      <c r="P71" s="241">
        <f>B71/'Индекс потребительских цен'!X70</f>
        <v>15070.450877958976</v>
      </c>
      <c r="Q71" s="241">
        <f>C71/'Индекс потребительских цен'!Y70</f>
        <v>15564.979738007729</v>
      </c>
      <c r="R71" s="241">
        <f>D71/'Индекс потребительских цен'!Z70</f>
        <v>15823.269922374562</v>
      </c>
      <c r="S71" s="241">
        <f>E71/'Индекс потребительских цен'!AA70</f>
        <v>18833.736649745701</v>
      </c>
      <c r="T71" s="241">
        <f>F71/'Индекс потребительских цен'!AB70</f>
        <v>18098.912250008965</v>
      </c>
      <c r="U71" s="241">
        <f>G71/'Индекс потребительских цен'!AC70</f>
        <v>17748.104981989261</v>
      </c>
      <c r="V71" s="241">
        <f>H71/'Индекс потребительских цен'!AD70</f>
        <v>16443.479914289554</v>
      </c>
      <c r="W71" s="241">
        <f>I71/'Индекс потребительских цен'!AE70</f>
        <v>16317.540834562989</v>
      </c>
      <c r="X71" s="241">
        <f>J71/'Индекс потребительских цен'!AF70</f>
        <v>15966.721639820304</v>
      </c>
      <c r="Y71" s="241">
        <f>K71/'Индекс потребительских цен'!AG70</f>
        <v>15987.470594998342</v>
      </c>
      <c r="Z71" s="241">
        <f>L71/'Индекс потребительских цен'!AH70</f>
        <v>15595.987170280967</v>
      </c>
      <c r="AA71" s="241">
        <f>M71/'Индекс потребительских цен'!AI70</f>
        <v>15609.225053767266</v>
      </c>
      <c r="AB71" s="241">
        <f>N71/'Индекс потребительских цен'!AJ70</f>
        <v>15492.28850398284</v>
      </c>
      <c r="AC71" s="217">
        <f t="shared" si="3"/>
        <v>3763.2857717867246</v>
      </c>
      <c r="AD71" s="217">
        <f t="shared" si="4"/>
        <v>16350.166779368265</v>
      </c>
      <c r="AE71" s="217">
        <f t="shared" si="5"/>
        <v>15966.721639820304</v>
      </c>
    </row>
    <row r="72" spans="1:31">
      <c r="A72" s="16" t="s">
        <v>80</v>
      </c>
      <c r="B72" s="32">
        <v>14270.703671918543</v>
      </c>
      <c r="C72" s="32">
        <v>15715.5</v>
      </c>
      <c r="D72" s="32">
        <v>17687.7</v>
      </c>
      <c r="E72" s="29">
        <v>18900.80186602387</v>
      </c>
      <c r="F72" s="29">
        <v>20710.151563888281</v>
      </c>
      <c r="G72" s="29">
        <v>23857.643301815264</v>
      </c>
      <c r="H72" s="29">
        <v>23722.636031606711</v>
      </c>
      <c r="I72" s="29">
        <v>23860.424288233302</v>
      </c>
      <c r="J72" s="29">
        <v>24105</v>
      </c>
      <c r="K72" s="32">
        <v>25302</v>
      </c>
      <c r="L72" s="32">
        <v>26222</v>
      </c>
      <c r="M72" s="32">
        <v>28314</v>
      </c>
      <c r="N72" s="32">
        <v>32726</v>
      </c>
      <c r="O72" s="16" t="s">
        <v>80</v>
      </c>
      <c r="P72" s="241">
        <f>B72/'Индекс потребительских цен'!X71</f>
        <v>14270.703671918543</v>
      </c>
      <c r="Q72" s="241">
        <f>C72/'Индекс потребительских цен'!Y71</f>
        <v>14623.1506466921</v>
      </c>
      <c r="R72" s="241">
        <f>D72/'Индекс потребительских цен'!Z71</f>
        <v>15404.593245476428</v>
      </c>
      <c r="S72" s="241">
        <f>E72/'Индекс потребительских цен'!AA71</f>
        <v>15315.509305374748</v>
      </c>
      <c r="T72" s="241">
        <f>F72/'Индекс потребительских цен'!AB71</f>
        <v>15005.04605798798</v>
      </c>
      <c r="U72" s="241">
        <f>G72/'Индекс потребительских цен'!AC71</f>
        <v>15614.711906336144</v>
      </c>
      <c r="V72" s="241">
        <f>H72/'Индекс потребительских цен'!AD71</f>
        <v>14896.239376711348</v>
      </c>
      <c r="W72" s="241">
        <f>I72/'Индекс потребительских цен'!AE71</f>
        <v>14680.34611766646</v>
      </c>
      <c r="X72" s="241">
        <f>J72/'Индекс потребительских цен'!AF71</f>
        <v>14125.939213402706</v>
      </c>
      <c r="Y72" s="241">
        <f>K72/'Индекс потребительских цен'!AG71</f>
        <v>14239.317712492531</v>
      </c>
      <c r="Z72" s="241">
        <f>L72/'Индекс потребительских цен'!AH71</f>
        <v>13924.391540676614</v>
      </c>
      <c r="AA72" s="241">
        <f>M72/'Индекс потребительских цен'!AI71</f>
        <v>13740.892151346708</v>
      </c>
      <c r="AB72" s="241">
        <f>N72/'Индекс потребительских цен'!AJ71</f>
        <v>14106.095188519896</v>
      </c>
      <c r="AC72" s="217">
        <f t="shared" si="3"/>
        <v>1873.8197549894358</v>
      </c>
      <c r="AD72" s="217">
        <f t="shared" si="4"/>
        <v>14611.302779584787</v>
      </c>
      <c r="AE72" s="217">
        <f t="shared" si="5"/>
        <v>14623.1506466921</v>
      </c>
    </row>
    <row r="73" spans="1:31">
      <c r="A73" s="16" t="s">
        <v>81</v>
      </c>
      <c r="B73" s="32">
        <v>23088.133945112411</v>
      </c>
      <c r="C73" s="32">
        <v>25616.9</v>
      </c>
      <c r="D73" s="32">
        <v>28701.1</v>
      </c>
      <c r="E73" s="29">
        <v>30595.429779663613</v>
      </c>
      <c r="F73" s="29">
        <v>33053.744890667876</v>
      </c>
      <c r="G73" s="29">
        <v>37012.626718508902</v>
      </c>
      <c r="H73" s="29">
        <v>38862.70539838948</v>
      </c>
      <c r="I73" s="29">
        <v>40554.349379018422</v>
      </c>
      <c r="J73" s="29">
        <v>42891</v>
      </c>
      <c r="K73" s="32">
        <v>45528</v>
      </c>
      <c r="L73" s="32">
        <v>46344</v>
      </c>
      <c r="M73" s="32">
        <v>50369</v>
      </c>
      <c r="N73" s="32">
        <v>57276</v>
      </c>
      <c r="O73" s="16" t="s">
        <v>81</v>
      </c>
      <c r="P73" s="241">
        <f>B73/'Индекс потребительских цен'!X72</f>
        <v>23088.133945112411</v>
      </c>
      <c r="Q73" s="241">
        <f>C73/'Индекс потребительских цен'!Y72</f>
        <v>23943.265725768768</v>
      </c>
      <c r="R73" s="241">
        <f>D73/'Индекс потребительских цен'!Z72</f>
        <v>25453.994727642101</v>
      </c>
      <c r="S73" s="241">
        <f>E73/'Индекс потребительских цен'!AA72</f>
        <v>25602.952529058552</v>
      </c>
      <c r="T73" s="241">
        <f>F73/'Индекс потребительских цен'!AB72</f>
        <v>25081.725252432723</v>
      </c>
      <c r="U73" s="241">
        <f>G73/'Индекс потребительских цен'!AC72</f>
        <v>25414.704456124684</v>
      </c>
      <c r="V73" s="241">
        <f>H73/'Индекс потребительских цен'!AD72</f>
        <v>25179.335910447102</v>
      </c>
      <c r="W73" s="241">
        <f>I73/'Индекс потребительских цен'!AE72</f>
        <v>25158.330406004359</v>
      </c>
      <c r="X73" s="241">
        <f>J73/'Индекс потребительских цен'!AF72</f>
        <v>25900.804981230245</v>
      </c>
      <c r="Y73" s="241">
        <f>K73/'Индекс потребительских цен'!AG72</f>
        <v>26397.718195962218</v>
      </c>
      <c r="Z73" s="241">
        <f>L73/'Индекс потребительских цен'!AH72</f>
        <v>25849.779181682039</v>
      </c>
      <c r="AA73" s="241">
        <f>M73/'Индекс потребительских цен'!AI72</f>
        <v>26459.639920164595</v>
      </c>
      <c r="AB73" s="241">
        <f>N73/'Индекс потребительских цен'!AJ72</f>
        <v>26790.132046357063</v>
      </c>
      <c r="AC73" s="217">
        <f t="shared" si="3"/>
        <v>3701.9981012446515</v>
      </c>
      <c r="AD73" s="217">
        <f t="shared" si="4"/>
        <v>25409.270559845143</v>
      </c>
      <c r="AE73" s="217">
        <f t="shared" si="5"/>
        <v>25453.994727642101</v>
      </c>
    </row>
    <row r="74" spans="1:31">
      <c r="A74" s="16" t="s">
        <v>82</v>
      </c>
      <c r="B74" s="32">
        <v>14204.505563561112</v>
      </c>
      <c r="C74" s="32">
        <v>15968.8</v>
      </c>
      <c r="D74" s="32">
        <v>17545.599999999999</v>
      </c>
      <c r="E74" s="29">
        <v>19074.072811552185</v>
      </c>
      <c r="F74" s="29">
        <v>19691.750436373903</v>
      </c>
      <c r="G74" s="29">
        <v>22014.134074557329</v>
      </c>
      <c r="H74" s="29">
        <v>22080.394845010505</v>
      </c>
      <c r="I74" s="29">
        <v>22713.975617796299</v>
      </c>
      <c r="J74" s="29">
        <v>23992</v>
      </c>
      <c r="K74" s="32">
        <v>25750</v>
      </c>
      <c r="L74" s="32">
        <v>27048</v>
      </c>
      <c r="M74" s="32">
        <v>29833</v>
      </c>
      <c r="N74" s="32">
        <v>35429</v>
      </c>
      <c r="O74" s="16" t="s">
        <v>82</v>
      </c>
      <c r="P74" s="241">
        <f>B74/'Индекс потребительских цен'!X73</f>
        <v>14204.505563561112</v>
      </c>
      <c r="Q74" s="241">
        <f>C74/'Индекс потребительских цен'!Y73</f>
        <v>14809.236761569135</v>
      </c>
      <c r="R74" s="241">
        <f>D74/'Индекс потребительских цен'!Z73</f>
        <v>15413.032616155939</v>
      </c>
      <c r="S74" s="241">
        <f>E74/'Индекс потребительских цен'!AA73</f>
        <v>15474.444306145391</v>
      </c>
      <c r="T74" s="241">
        <f>F74/'Индекс потребительских цен'!AB73</f>
        <v>14366.506113129642</v>
      </c>
      <c r="U74" s="241">
        <f>G74/'Индекс потребительских цен'!AC73</f>
        <v>14057.634172853166</v>
      </c>
      <c r="V74" s="241">
        <f>H74/'Индекс потребительских цен'!AD73</f>
        <v>13432.358311376856</v>
      </c>
      <c r="W74" s="241">
        <f>I74/'Индекс потребительских цен'!AE73</f>
        <v>13478.140854483243</v>
      </c>
      <c r="X74" s="241">
        <f>J74/'Индекс потребительских цен'!AF73</f>
        <v>13688.944064404937</v>
      </c>
      <c r="Y74" s="241">
        <f>K74/'Индекс потребительских цен'!AG73</f>
        <v>14147.321682192376</v>
      </c>
      <c r="Z74" s="241">
        <f>L74/'Индекс потребительских цен'!AH73</f>
        <v>14112.494375199454</v>
      </c>
      <c r="AA74" s="241">
        <f>M74/'Индекс потребительских цен'!AI73</f>
        <v>14232.046042654951</v>
      </c>
      <c r="AB74" s="241">
        <f>N74/'Индекс потребительских цен'!AJ73</f>
        <v>14958.54311914227</v>
      </c>
      <c r="AC74" s="217">
        <f t="shared" si="3"/>
        <v>2042.0859947685349</v>
      </c>
      <c r="AD74" s="217">
        <f t="shared" si="4"/>
        <v>14336.554460220652</v>
      </c>
      <c r="AE74" s="217">
        <f t="shared" si="5"/>
        <v>14204.505563561112</v>
      </c>
    </row>
    <row r="75" spans="1:31">
      <c r="A75" s="15" t="s">
        <v>83</v>
      </c>
      <c r="B75" s="32">
        <v>27010.322196444304</v>
      </c>
      <c r="C75" s="32">
        <v>28964.9</v>
      </c>
      <c r="D75" s="32">
        <v>31763.599999999999</v>
      </c>
      <c r="E75" s="29">
        <v>35545.068502562404</v>
      </c>
      <c r="F75" s="29">
        <v>39018.690730678318</v>
      </c>
      <c r="G75" s="29">
        <v>42817.816202652626</v>
      </c>
      <c r="H75" s="29">
        <v>43848.693971885281</v>
      </c>
      <c r="I75" s="29">
        <v>45320.318342255217</v>
      </c>
      <c r="J75" s="29">
        <v>48765</v>
      </c>
      <c r="K75" s="32">
        <v>52674</v>
      </c>
      <c r="L75" s="32">
        <v>55381</v>
      </c>
      <c r="M75" s="32">
        <v>60791</v>
      </c>
      <c r="N75" s="32">
        <v>70653</v>
      </c>
      <c r="O75" s="15" t="s">
        <v>83</v>
      </c>
      <c r="P75" s="241">
        <f>B75/'Индекс потребительских цен'!X74</f>
        <v>27010.322196444304</v>
      </c>
      <c r="Q75" s="241">
        <f>C75/'Индекс потребительских цен'!Y74</f>
        <v>27377.03213610586</v>
      </c>
      <c r="R75" s="241">
        <f>D75/'Индекс потребительских цен'!Z74</f>
        <v>28432.906750814705</v>
      </c>
      <c r="S75" s="241">
        <f>E75/'Индекс потребительских цен'!AA74</f>
        <v>29940.580570128837</v>
      </c>
      <c r="T75" s="241">
        <f>F75/'Индекс потребительских цен'!AB74</f>
        <v>30482.755800464605</v>
      </c>
      <c r="U75" s="241">
        <f>G75/'Индекс потребительских цен'!AC74</f>
        <v>29702.330414148582</v>
      </c>
      <c r="V75" s="241">
        <f>H75/'Индекс потребительских цен'!AD74</f>
        <v>28790.762862949439</v>
      </c>
      <c r="W75" s="241">
        <f>I75/'Индекс потребительских цен'!AE74</f>
        <v>29147.832016046053</v>
      </c>
      <c r="X75" s="241">
        <f>J75/'Индекс потребительских цен'!AF74</f>
        <v>30323.198578344298</v>
      </c>
      <c r="Y75" s="241">
        <f>K75/'Индекс потребительских цен'!AG74</f>
        <v>31945.679005178168</v>
      </c>
      <c r="Z75" s="241">
        <f>L75/'Индекс потребительских цен'!AH74</f>
        <v>32505.001327712089</v>
      </c>
      <c r="AA75" s="241">
        <f>M75/'Индекс потребительских цен'!AI74</f>
        <v>33442.979841756453</v>
      </c>
      <c r="AB75" s="241">
        <f>N75/'Индекс потребительских цен'!AJ74</f>
        <v>34632.777585154261</v>
      </c>
      <c r="AC75" s="217">
        <f t="shared" si="3"/>
        <v>7622.4553887099573</v>
      </c>
      <c r="AD75" s="217">
        <f t="shared" si="4"/>
        <v>30287.243006557514</v>
      </c>
      <c r="AE75" s="217">
        <f t="shared" si="5"/>
        <v>29940.580570128837</v>
      </c>
    </row>
    <row r="76" spans="1:31">
      <c r="A76" s="15" t="s">
        <v>84</v>
      </c>
      <c r="B76" s="32">
        <v>17297.900000000001</v>
      </c>
      <c r="C76" s="32">
        <v>19159.7</v>
      </c>
      <c r="D76" s="32">
        <v>21678.7</v>
      </c>
      <c r="E76" s="29">
        <v>23759.39798928297</v>
      </c>
      <c r="F76" s="29">
        <v>27478.933228025515</v>
      </c>
      <c r="G76" s="29">
        <v>31072.208402074477</v>
      </c>
      <c r="H76" s="29">
        <v>31265.243278772959</v>
      </c>
      <c r="I76" s="29">
        <v>32269.383920831777</v>
      </c>
      <c r="J76" s="29">
        <v>34662</v>
      </c>
      <c r="K76" s="32">
        <v>36884</v>
      </c>
      <c r="L76" s="32">
        <v>37349</v>
      </c>
      <c r="M76" s="32">
        <v>40843</v>
      </c>
      <c r="N76" s="32">
        <v>45536</v>
      </c>
      <c r="O76" s="15" t="s">
        <v>84</v>
      </c>
      <c r="P76" s="241">
        <f>B76/'Индекс потребительских цен'!X75</f>
        <v>17297.900000000001</v>
      </c>
      <c r="Q76" s="241">
        <f>C76/'Индекс потребительских цен'!Y75</f>
        <v>18147.092252320515</v>
      </c>
      <c r="R76" s="241">
        <f>D76/'Индекс потребительских цен'!Z75</f>
        <v>19367.063561618594</v>
      </c>
      <c r="S76" s="241">
        <f>E76/'Индекс потребительских цен'!AA75</f>
        <v>19977.311252676536</v>
      </c>
      <c r="T76" s="241">
        <f>F76/'Индекс потребительских цен'!AB75</f>
        <v>20631.092576705491</v>
      </c>
      <c r="U76" s="241">
        <f>G76/'Индекс потребительских цен'!AC75</f>
        <v>20846.136846005022</v>
      </c>
      <c r="V76" s="241">
        <f>H76/'Индекс потребительских цен'!AD75</f>
        <v>20005.381644266257</v>
      </c>
      <c r="W76" s="241">
        <f>I76/'Индекс потребительских цен'!AE75</f>
        <v>20286.786376902135</v>
      </c>
      <c r="X76" s="241">
        <f>J76/'Индекс потребительских цен'!AF75</f>
        <v>20908.608513350104</v>
      </c>
      <c r="Y76" s="241">
        <f>K76/'Индекс потребительских цен'!AG75</f>
        <v>21569.510743538751</v>
      </c>
      <c r="Z76" s="241">
        <f>L76/'Индекс потребительских цен'!AH75</f>
        <v>20799.390115985894</v>
      </c>
      <c r="AA76" s="241">
        <f>M76/'Индекс потребительских цен'!AI75</f>
        <v>21185.891995225258</v>
      </c>
      <c r="AB76" s="241">
        <f>N76/'Индекс потребительских цен'!AJ75</f>
        <v>21216.404601210954</v>
      </c>
      <c r="AC76" s="217">
        <f t="shared" si="3"/>
        <v>4271.6107435387494</v>
      </c>
      <c r="AD76" s="217">
        <f t="shared" si="4"/>
        <v>20172.197729215804</v>
      </c>
      <c r="AE76" s="217">
        <f t="shared" si="5"/>
        <v>20631.092576705491</v>
      </c>
    </row>
    <row r="77" spans="1:31">
      <c r="A77" s="15" t="s">
        <v>85</v>
      </c>
      <c r="B77" s="32">
        <v>22478.921537308695</v>
      </c>
      <c r="C77" s="32">
        <v>23766.2</v>
      </c>
      <c r="D77" s="32">
        <v>25688.799999999999</v>
      </c>
      <c r="E77" s="29">
        <v>29213.128366431843</v>
      </c>
      <c r="F77" s="29">
        <v>31197.270932093106</v>
      </c>
      <c r="G77" s="29">
        <v>35459.798557547932</v>
      </c>
      <c r="H77" s="29">
        <v>36565.282941119287</v>
      </c>
      <c r="I77" s="29">
        <v>37097.786127822052</v>
      </c>
      <c r="J77" s="29">
        <v>39084</v>
      </c>
      <c r="K77" s="32">
        <v>41460</v>
      </c>
      <c r="L77" s="32">
        <v>41751</v>
      </c>
      <c r="M77" s="32">
        <v>44101</v>
      </c>
      <c r="N77" s="32">
        <v>49523</v>
      </c>
      <c r="O77" s="15" t="s">
        <v>85</v>
      </c>
      <c r="P77" s="241">
        <f>B77/'Индекс потребительских цен'!X76</f>
        <v>22478.921537308695</v>
      </c>
      <c r="Q77" s="241">
        <f>C77/'Индекс потребительских цен'!Y76</f>
        <v>22022.053372868795</v>
      </c>
      <c r="R77" s="241">
        <f>D77/'Индекс потребительских цен'!Z76</f>
        <v>22579.736474343368</v>
      </c>
      <c r="S77" s="241">
        <f>E77/'Индекс потребительских цен'!AA76</f>
        <v>24146.626390984457</v>
      </c>
      <c r="T77" s="241">
        <f>F77/'Индекс потребительских цен'!AB76</f>
        <v>23075.305965717813</v>
      </c>
      <c r="U77" s="241">
        <f>G77/'Индекс потребительских цен'!AC76</f>
        <v>23196.354411524269</v>
      </c>
      <c r="V77" s="241">
        <f>H77/'Индекс потребительских цен'!AD76</f>
        <v>22550.690318907589</v>
      </c>
      <c r="W77" s="241">
        <f>I77/'Индекс потребительских цен'!AE76</f>
        <v>22310.188058948497</v>
      </c>
      <c r="X77" s="241">
        <f>J77/'Индекс потребительских цен'!AF76</f>
        <v>22609.344523993241</v>
      </c>
      <c r="Y77" s="241">
        <f>K77/'Индекс потребительских цен'!AG76</f>
        <v>23012.679871179149</v>
      </c>
      <c r="Z77" s="241">
        <f>L77/'Индекс потребительских цен'!AH76</f>
        <v>22091.707888513502</v>
      </c>
      <c r="AA77" s="241">
        <f>M77/'Индекс потребительских цен'!AI76</f>
        <v>21964.574039298088</v>
      </c>
      <c r="AB77" s="241">
        <f>N77/'Индекс потребительских цен'!AJ76</f>
        <v>22260.83923021792</v>
      </c>
      <c r="AC77" s="217">
        <f t="shared" si="3"/>
        <v>2182.0523516863686</v>
      </c>
      <c r="AD77" s="217">
        <f t="shared" si="4"/>
        <v>22638.386314138879</v>
      </c>
      <c r="AE77" s="217">
        <f t="shared" si="5"/>
        <v>22550.690318907589</v>
      </c>
    </row>
    <row r="78" spans="1:31">
      <c r="A78" s="15" t="s">
        <v>86</v>
      </c>
      <c r="B78" s="32">
        <v>14323.387630347497</v>
      </c>
      <c r="C78" s="32">
        <v>17789.7</v>
      </c>
      <c r="D78" s="32">
        <v>21800.3</v>
      </c>
      <c r="E78" s="29">
        <v>23035.765408987354</v>
      </c>
      <c r="F78" s="29">
        <v>25384.996580608204</v>
      </c>
      <c r="G78" s="29">
        <v>28239.73453200806</v>
      </c>
      <c r="H78" s="29">
        <v>27976.38605484497</v>
      </c>
      <c r="I78" s="29">
        <v>29212.577137348228</v>
      </c>
      <c r="J78" s="29">
        <v>30937</v>
      </c>
      <c r="K78" s="32">
        <v>33304</v>
      </c>
      <c r="L78" s="32">
        <v>35508</v>
      </c>
      <c r="M78" s="32">
        <v>39626</v>
      </c>
      <c r="N78" s="32">
        <v>44891</v>
      </c>
      <c r="O78" s="15" t="s">
        <v>86</v>
      </c>
      <c r="P78" s="241">
        <f>B78/'Индекс потребительских цен'!X77</f>
        <v>14323.387630347497</v>
      </c>
      <c r="Q78" s="241">
        <f>C78/'Индекс потребительских цен'!Y77</f>
        <v>16530.105928266123</v>
      </c>
      <c r="R78" s="241">
        <f>D78/'Индекс потребительских цен'!Z77</f>
        <v>18901.499175186342</v>
      </c>
      <c r="S78" s="241">
        <f>E78/'Индекс потребительских цен'!AA77</f>
        <v>18546.461047833945</v>
      </c>
      <c r="T78" s="241">
        <f>F78/'Индекс потребительских цен'!AB77</f>
        <v>18492.457855425484</v>
      </c>
      <c r="U78" s="241">
        <f>G78/'Индекс потребительских цен'!AC77</f>
        <v>18240.890989021023</v>
      </c>
      <c r="V78" s="241">
        <f>H78/'Индекс потребительских цен'!AD77</f>
        <v>17218.471952398435</v>
      </c>
      <c r="W78" s="241">
        <f>I78/'Индекс потребительских цен'!AE77</f>
        <v>17677.026503475598</v>
      </c>
      <c r="X78" s="241">
        <f>J78/'Индекс потребительских цен'!AF77</f>
        <v>17904.078099852828</v>
      </c>
      <c r="Y78" s="241">
        <f>K78/'Индекс потребительских цен'!AG77</f>
        <v>18398.171991005511</v>
      </c>
      <c r="Z78" s="241">
        <f>L78/'Индекс потребительских цен'!AH77</f>
        <v>18301.67062381448</v>
      </c>
      <c r="AA78" s="241">
        <f>M78/'Индекс потребительских цен'!AI77</f>
        <v>19219.14566936066</v>
      </c>
      <c r="AB78" s="241">
        <f>N78/'Индекс потребительских цен'!AJ77</f>
        <v>19394.92414244371</v>
      </c>
      <c r="AC78" s="217">
        <f t="shared" si="3"/>
        <v>5071.5365120962124</v>
      </c>
      <c r="AD78" s="217">
        <f t="shared" si="4"/>
        <v>17934.483969879358</v>
      </c>
      <c r="AE78" s="217">
        <f t="shared" si="5"/>
        <v>18301.67062381448</v>
      </c>
    </row>
    <row r="79" spans="1:31">
      <c r="A79" s="15" t="s">
        <v>87</v>
      </c>
      <c r="B79" s="32">
        <v>27800.713177999762</v>
      </c>
      <c r="C79" s="32">
        <v>30452.1</v>
      </c>
      <c r="D79" s="32">
        <v>36619.699999999997</v>
      </c>
      <c r="E79" s="29">
        <v>42228.418189226992</v>
      </c>
      <c r="F79" s="29">
        <v>44995.532043719948</v>
      </c>
      <c r="G79" s="29">
        <v>50749.603735304241</v>
      </c>
      <c r="H79" s="29">
        <v>51366.663697776072</v>
      </c>
      <c r="I79" s="29">
        <v>54849.024610292923</v>
      </c>
      <c r="J79" s="29">
        <v>59783</v>
      </c>
      <c r="K79" s="32">
        <v>65367</v>
      </c>
      <c r="L79" s="32">
        <v>70982</v>
      </c>
      <c r="M79" s="32">
        <v>80979</v>
      </c>
      <c r="N79" s="32">
        <v>93707</v>
      </c>
      <c r="O79" s="15" t="s">
        <v>87</v>
      </c>
      <c r="P79" s="241">
        <f>B79/'Индекс потребительских цен'!X78</f>
        <v>27800.713177999762</v>
      </c>
      <c r="Q79" s="241">
        <f>C79/'Индекс потребительских цен'!Y78</f>
        <v>27881.431972166269</v>
      </c>
      <c r="R79" s="241">
        <f>D79/'Индекс потребительских цен'!Z78</f>
        <v>30859.073244382853</v>
      </c>
      <c r="S79" s="241">
        <f>E79/'Индекс потребительских цен'!AA78</f>
        <v>32644.240684952518</v>
      </c>
      <c r="T79" s="241">
        <f>F79/'Индекс потребительских цен'!AB78</f>
        <v>32260.554024728106</v>
      </c>
      <c r="U79" s="241">
        <f>G79/'Индекс потребительских цен'!AC78</f>
        <v>32168.742411652405</v>
      </c>
      <c r="V79" s="241">
        <f>H79/'Индекс потребительских цен'!AD78</f>
        <v>31407.233835867155</v>
      </c>
      <c r="W79" s="241">
        <f>I79/'Индекс потребительских цен'!AE78</f>
        <v>32528.090728697611</v>
      </c>
      <c r="X79" s="241">
        <f>J79/'Индекс потребительских цен'!AF78</f>
        <v>33862.630124701798</v>
      </c>
      <c r="Y79" s="241">
        <f>K79/'Индекс потребительских цен'!AG78</f>
        <v>36097.837054852891</v>
      </c>
      <c r="Z79" s="241">
        <f>L79/'Индекс потребительских цен'!AH78</f>
        <v>37332.025987010602</v>
      </c>
      <c r="AA79" s="241">
        <f>M79/'Индекс потребительских цен'!AI78</f>
        <v>39224.363019708115</v>
      </c>
      <c r="AB79" s="241">
        <f>N79/'Индекс потребительских цен'!AJ78</f>
        <v>40759.261091421526</v>
      </c>
      <c r="AC79" s="217">
        <f t="shared" si="3"/>
        <v>12958.547913421764</v>
      </c>
      <c r="AD79" s="217">
        <f t="shared" si="4"/>
        <v>33448.169027549353</v>
      </c>
      <c r="AE79" s="217">
        <f t="shared" si="5"/>
        <v>32528.090728697611</v>
      </c>
    </row>
    <row r="80" spans="1:31">
      <c r="A80" s="15" t="s">
        <v>88</v>
      </c>
      <c r="B80" s="32">
        <v>30726.955993445677</v>
      </c>
      <c r="C80" s="32">
        <v>32268.2</v>
      </c>
      <c r="D80" s="32">
        <v>32721.200000000001</v>
      </c>
      <c r="E80" s="29">
        <v>37791.47000159161</v>
      </c>
      <c r="F80" s="29">
        <v>41947.319904950353</v>
      </c>
      <c r="G80" s="29">
        <v>47872.097762526944</v>
      </c>
      <c r="H80" s="29">
        <v>49467.942561804266</v>
      </c>
      <c r="I80" s="29">
        <v>50501.772160876884</v>
      </c>
      <c r="J80" s="29">
        <v>53784</v>
      </c>
      <c r="K80" s="32">
        <v>59016</v>
      </c>
      <c r="L80" s="32">
        <v>60797</v>
      </c>
      <c r="M80" s="32">
        <v>63854</v>
      </c>
      <c r="N80" s="32">
        <v>73617</v>
      </c>
      <c r="O80" s="15" t="s">
        <v>88</v>
      </c>
      <c r="P80" s="241">
        <f>B80/'Индекс потребительских цен'!X79</f>
        <v>30726.955993445677</v>
      </c>
      <c r="Q80" s="241">
        <f>C80/'Индекс потребительских цен'!Y79</f>
        <v>30338.661150808573</v>
      </c>
      <c r="R80" s="241">
        <f>D80/'Индекс потребительских цен'!Z79</f>
        <v>29036.87885587534</v>
      </c>
      <c r="S80" s="241">
        <f>E80/'Индекс потребительских цен'!AA79</f>
        <v>31486.479933870134</v>
      </c>
      <c r="T80" s="241">
        <f>F80/'Индекс потребительских цен'!AB79</f>
        <v>32187.311753094571</v>
      </c>
      <c r="U80" s="241">
        <f>G80/'Индекс потребительских цен'!AC79</f>
        <v>33200.970588133634</v>
      </c>
      <c r="V80" s="241">
        <f>H80/'Индекс потребительских цен'!AD79</f>
        <v>32748.897148914708</v>
      </c>
      <c r="W80" s="241">
        <f>I80/'Индекс потребительских цен'!AE79</f>
        <v>32726.424954068341</v>
      </c>
      <c r="X80" s="241">
        <f>J80/'Индекс потребительских цен'!AF79</f>
        <v>33897.482554587514</v>
      </c>
      <c r="Y80" s="241">
        <f>K80/'Индекс потребительских цен'!AG79</f>
        <v>35926.747699009742</v>
      </c>
      <c r="Z80" s="241">
        <f>L80/'Индекс потребительских цен'!AH79</f>
        <v>35248.527919090469</v>
      </c>
      <c r="AA80" s="241">
        <f>M80/'Индекс потребительских цен'!AI79</f>
        <v>34859.602110558641</v>
      </c>
      <c r="AB80" s="241">
        <f>N80/'Индекс потребительских цен'!AJ79</f>
        <v>35861.054938827394</v>
      </c>
      <c r="AC80" s="217">
        <f t="shared" si="3"/>
        <v>6889.8688431344017</v>
      </c>
      <c r="AD80" s="217">
        <f t="shared" si="4"/>
        <v>32941.999661560367</v>
      </c>
      <c r="AE80" s="217">
        <f t="shared" si="5"/>
        <v>32748.897148914708</v>
      </c>
    </row>
    <row r="81" spans="1:31">
      <c r="A81" s="16" t="s">
        <v>89</v>
      </c>
      <c r="B81" s="32">
        <v>15347.81121751026</v>
      </c>
      <c r="C81" s="32">
        <v>16525.3</v>
      </c>
      <c r="D81" s="32">
        <v>18450.3</v>
      </c>
      <c r="E81" s="29">
        <v>20412.731357322202</v>
      </c>
      <c r="F81" s="29">
        <v>21838.481733609649</v>
      </c>
      <c r="G81" s="29">
        <v>23759.27935630974</v>
      </c>
      <c r="H81" s="29">
        <v>23069.186711792165</v>
      </c>
      <c r="I81" s="29">
        <v>23679.44489402225</v>
      </c>
      <c r="J81" s="29">
        <v>24696</v>
      </c>
      <c r="K81" s="32">
        <v>26602</v>
      </c>
      <c r="L81" s="32">
        <v>28126</v>
      </c>
      <c r="M81" s="32">
        <v>30297</v>
      </c>
      <c r="N81" s="32">
        <v>34969</v>
      </c>
      <c r="O81" s="16" t="s">
        <v>89</v>
      </c>
      <c r="P81" s="241">
        <f>B81/'Индекс потребительских цен'!X80</f>
        <v>15347.81121751026</v>
      </c>
      <c r="Q81" s="241">
        <f>C81/'Индекс потребительских цен'!Y80</f>
        <v>15178.928997887388</v>
      </c>
      <c r="R81" s="241">
        <f>D81/'Индекс потребительских цен'!Z80</f>
        <v>15918.742121968507</v>
      </c>
      <c r="S81" s="241">
        <f>E81/'Индекс потребительских цен'!AA80</f>
        <v>16229.182732018082</v>
      </c>
      <c r="T81" s="241">
        <f>F81/'Индекс потребительских цен'!AB80</f>
        <v>15531.557750312901</v>
      </c>
      <c r="U81" s="241">
        <f>G81/'Индекс потребительских цен'!AC80</f>
        <v>15216.23738665485</v>
      </c>
      <c r="V81" s="241">
        <f>H81/'Индекс потребительских цен'!AD80</f>
        <v>13853.051073108434</v>
      </c>
      <c r="W81" s="241">
        <f>I81/'Индекс потребительских цен'!AE80</f>
        <v>13872.693882269274</v>
      </c>
      <c r="X81" s="241">
        <f>J81/'Индекс потребительских цен'!AF80</f>
        <v>13834.620961593242</v>
      </c>
      <c r="Y81" s="241">
        <f>K81/'Индекс потребительских цен'!AG80</f>
        <v>14230.668566912827</v>
      </c>
      <c r="Z81" s="241">
        <f>L81/'Индекс потребительских цен'!AH80</f>
        <v>14186.242014253157</v>
      </c>
      <c r="AA81" s="241">
        <f>M81/'Индекс потребительских цен'!AI80</f>
        <v>14090.599229169451</v>
      </c>
      <c r="AB81" s="241">
        <f>N81/'Индекс потребительских цен'!AJ80</f>
        <v>14387.353021927298</v>
      </c>
      <c r="AC81" s="217">
        <f t="shared" si="3"/>
        <v>2394.5617704248398</v>
      </c>
      <c r="AD81" s="217">
        <f t="shared" si="4"/>
        <v>14759.822227352744</v>
      </c>
      <c r="AE81" s="217">
        <f t="shared" si="5"/>
        <v>14387.353021927298</v>
      </c>
    </row>
    <row r="82" spans="1:31" ht="15.75" thickBot="1">
      <c r="A82" s="18" t="s">
        <v>90</v>
      </c>
      <c r="B82" s="30">
        <v>38146.785059984635</v>
      </c>
      <c r="C82" s="30">
        <v>43049.4</v>
      </c>
      <c r="D82" s="30">
        <v>48532.5</v>
      </c>
      <c r="E82" s="30">
        <v>55624.812504934082</v>
      </c>
      <c r="F82" s="30">
        <v>59962.410316267044</v>
      </c>
      <c r="G82" s="30">
        <v>63307.589690626104</v>
      </c>
      <c r="H82" s="30">
        <v>67706.151230246047</v>
      </c>
      <c r="I82" s="30">
        <v>73019.274982353541</v>
      </c>
      <c r="J82" s="30">
        <v>78812</v>
      </c>
      <c r="K82" s="34">
        <v>83385</v>
      </c>
      <c r="L82" s="34">
        <v>89548</v>
      </c>
      <c r="M82" s="34">
        <v>99912</v>
      </c>
      <c r="N82" s="34">
        <v>113096</v>
      </c>
      <c r="O82" s="18" t="s">
        <v>90</v>
      </c>
      <c r="P82" s="241">
        <f>B82/'Индекс потребительских цен'!X81</f>
        <v>38146.785059984635</v>
      </c>
      <c r="Q82" s="241">
        <f>C82/'Индекс потребительских цен'!Y81</f>
        <v>40828.338391502279</v>
      </c>
      <c r="R82" s="241">
        <f>D82/'Индекс потребительских цен'!Z81</f>
        <v>43427.254496623427</v>
      </c>
      <c r="S82" s="241">
        <f>E82/'Индекс потребительских цен'!AA81</f>
        <v>47295.239744477098</v>
      </c>
      <c r="T82" s="241">
        <f>F82/'Индекс потребительских цен'!AB81</f>
        <v>49027.119170827464</v>
      </c>
      <c r="U82" s="241">
        <f>G82/'Индекс потребительских цен'!AC81</f>
        <v>46607.456486812283</v>
      </c>
      <c r="V82" s="241">
        <f>H82/'Индекс потребительских цен'!AD81</f>
        <v>47077.546190273475</v>
      </c>
      <c r="W82" s="241">
        <f>I82/'Индекс потребительских цен'!AE81</f>
        <v>49374.575169166128</v>
      </c>
      <c r="X82" s="241">
        <f>J82/'Индекс потребительских цен'!AF81</f>
        <v>50802.222924590402</v>
      </c>
      <c r="Y82" s="241">
        <f>K82/'Индекс потребительских цен'!AG81</f>
        <v>51792.232773948032</v>
      </c>
      <c r="Z82" s="241">
        <f>L82/'Индекс потребительских цен'!AH81</f>
        <v>54577.770383380834</v>
      </c>
      <c r="AA82" s="241">
        <f>M82/'Индекс потребительских цен'!AI81</f>
        <v>57577.938264605968</v>
      </c>
      <c r="AB82" s="241">
        <f>N82/'Индекс потребительских цен'!AJ81</f>
        <v>61678.527184113904</v>
      </c>
      <c r="AC82" s="217">
        <f t="shared" si="3"/>
        <v>23531.742124129269</v>
      </c>
      <c r="AD82" s="217">
        <f t="shared" si="4"/>
        <v>49093.308172331228</v>
      </c>
      <c r="AE82" s="217">
        <f t="shared" si="5"/>
        <v>49027.119170827464</v>
      </c>
    </row>
    <row r="83" spans="1:31" ht="16.5" thickTop="1">
      <c r="B83" s="27"/>
      <c r="C83" s="27"/>
      <c r="D83" s="27"/>
      <c r="O83" s="216" t="s">
        <v>105</v>
      </c>
      <c r="P83" s="216">
        <f t="shared" ref="P83:AB83" si="6">AVERAGE(P3:P82)</f>
        <v>16673.906084396138</v>
      </c>
      <c r="Q83" s="216">
        <f t="shared" si="6"/>
        <v>17195.681772438686</v>
      </c>
      <c r="R83" s="216">
        <f t="shared" si="6"/>
        <v>18189.967632785247</v>
      </c>
      <c r="S83" s="216">
        <f t="shared" si="6"/>
        <v>18710.043790065265</v>
      </c>
      <c r="T83" s="216">
        <f t="shared" si="6"/>
        <v>18327.870319847112</v>
      </c>
      <c r="U83" s="216">
        <f t="shared" si="6"/>
        <v>18173.42316688587</v>
      </c>
      <c r="V83" s="216">
        <f t="shared" si="6"/>
        <v>17520.954575320502</v>
      </c>
      <c r="W83" s="216">
        <f t="shared" si="6"/>
        <v>17634.868223933223</v>
      </c>
      <c r="X83" s="216">
        <f t="shared" si="6"/>
        <v>17599.008589782228</v>
      </c>
      <c r="Y83" s="216">
        <f t="shared" si="6"/>
        <v>18110.65432642051</v>
      </c>
      <c r="Z83" s="216">
        <f t="shared" si="6"/>
        <v>17739.157337233482</v>
      </c>
      <c r="AA83" s="216">
        <f t="shared" si="6"/>
        <v>17989.852375959439</v>
      </c>
      <c r="AB83" s="216">
        <f t="shared" si="6"/>
        <v>18218.415612799894</v>
      </c>
    </row>
    <row r="84" spans="1:31" ht="15.75">
      <c r="B84" s="27"/>
      <c r="C84" s="27"/>
      <c r="D84" s="27"/>
      <c r="O84" s="216" t="s">
        <v>104</v>
      </c>
      <c r="P84" s="216">
        <f t="shared" ref="P84:AB84" si="7">MAX(P3:P82)-MIN(P3:P82)</f>
        <v>36277.462462017844</v>
      </c>
      <c r="Q84" s="216">
        <f t="shared" si="7"/>
        <v>36772.123087090957</v>
      </c>
      <c r="R84" s="216">
        <f t="shared" si="7"/>
        <v>34591.838308980783</v>
      </c>
      <c r="S84" s="216">
        <f t="shared" si="7"/>
        <v>37907.001459576983</v>
      </c>
      <c r="T84" s="216">
        <f t="shared" si="7"/>
        <v>39618.356049507216</v>
      </c>
      <c r="U84" s="216">
        <f t="shared" si="7"/>
        <v>36673.033644569899</v>
      </c>
      <c r="V84" s="216">
        <f t="shared" si="7"/>
        <v>37394.444926741264</v>
      </c>
      <c r="W84" s="216">
        <f t="shared" si="7"/>
        <v>39912.999802687904</v>
      </c>
      <c r="X84" s="216">
        <f t="shared" si="7"/>
        <v>41318.639556329406</v>
      </c>
      <c r="Y84" s="216">
        <f t="shared" si="7"/>
        <v>42019.726534834175</v>
      </c>
      <c r="Z84" s="216">
        <f t="shared" si="7"/>
        <v>44242.332796579991</v>
      </c>
      <c r="AA84" s="216">
        <f t="shared" si="7"/>
        <v>47605.420069723943</v>
      </c>
      <c r="AB84" s="216">
        <f t="shared" si="7"/>
        <v>51651.957091573044</v>
      </c>
    </row>
    <row r="85" spans="1:31" ht="15.75">
      <c r="B85" s="27"/>
      <c r="C85" s="27"/>
      <c r="D85" s="27"/>
      <c r="O85" s="216" t="s">
        <v>106</v>
      </c>
      <c r="P85" s="216">
        <f>MEDIAN(P3:P82)</f>
        <v>14691.168668667873</v>
      </c>
      <c r="Q85" s="216">
        <f t="shared" ref="Q85:AB85" si="8">MEDIAN(Q3:Q82)</f>
        <v>15211.409920641896</v>
      </c>
      <c r="R85" s="216">
        <f t="shared" si="8"/>
        <v>16160.558217814058</v>
      </c>
      <c r="S85" s="216">
        <f t="shared" si="8"/>
        <v>16496.677496541437</v>
      </c>
      <c r="T85" s="216">
        <f t="shared" si="8"/>
        <v>16382.968881201406</v>
      </c>
      <c r="U85" s="216">
        <f t="shared" si="8"/>
        <v>16528.702534114062</v>
      </c>
      <c r="V85" s="216">
        <f t="shared" si="8"/>
        <v>16013.365273502659</v>
      </c>
      <c r="W85" s="216">
        <f t="shared" si="8"/>
        <v>15903.204519608214</v>
      </c>
      <c r="X85" s="216">
        <f t="shared" si="8"/>
        <v>15556.359996387417</v>
      </c>
      <c r="Y85" s="216">
        <f t="shared" si="8"/>
        <v>15842.191938467953</v>
      </c>
      <c r="Z85" s="216">
        <f t="shared" si="8"/>
        <v>15210.180145774812</v>
      </c>
      <c r="AA85" s="216">
        <f t="shared" si="8"/>
        <v>15423.716716761299</v>
      </c>
      <c r="AB85" s="216">
        <f t="shared" si="8"/>
        <v>15483.217384466321</v>
      </c>
    </row>
    <row r="86" spans="1:31">
      <c r="B86" s="27"/>
      <c r="C86" s="27"/>
      <c r="D86" s="27"/>
    </row>
    <row r="87" spans="1:31">
      <c r="B87" s="27"/>
      <c r="C87" s="27"/>
      <c r="D87" s="27"/>
    </row>
    <row r="88" spans="1:31">
      <c r="A88" s="13" t="s">
        <v>0</v>
      </c>
      <c r="B88" s="28">
        <v>18958.350713517069</v>
      </c>
      <c r="C88" s="28">
        <v>20780</v>
      </c>
      <c r="D88" s="28">
        <v>23221.1</v>
      </c>
      <c r="E88" s="28">
        <v>25684.374666428863</v>
      </c>
      <c r="F88" s="28">
        <v>27412.351691179705</v>
      </c>
      <c r="G88" s="28">
        <v>30254.437853214837</v>
      </c>
      <c r="H88" s="28">
        <v>30864.962055116757</v>
      </c>
      <c r="I88" s="28">
        <v>31896.512358648743</v>
      </c>
      <c r="J88" s="28">
        <v>33361</v>
      </c>
      <c r="K88" s="31">
        <v>35506</v>
      </c>
      <c r="L88" s="31">
        <v>36240</v>
      </c>
      <c r="M88" s="31">
        <v>40304</v>
      </c>
      <c r="N88" s="31">
        <v>44937</v>
      </c>
      <c r="O88" s="13" t="s">
        <v>0</v>
      </c>
    </row>
    <row r="89" spans="1:31">
      <c r="A89" s="14" t="s">
        <v>1</v>
      </c>
      <c r="B89" s="14">
        <v>24689</v>
      </c>
      <c r="C89" s="14">
        <v>27096.9</v>
      </c>
      <c r="D89" s="14">
        <v>30017.599999999999</v>
      </c>
      <c r="E89" s="14">
        <v>33499.362826594566</v>
      </c>
      <c r="F89" s="14">
        <v>34825.265896110439</v>
      </c>
      <c r="G89" s="14">
        <v>38831.734923351447</v>
      </c>
      <c r="H89" s="14">
        <v>40200.082188474837</v>
      </c>
      <c r="I89" s="14">
        <v>41897.064302393723</v>
      </c>
      <c r="J89" s="14">
        <v>44194</v>
      </c>
      <c r="K89" s="14">
        <v>47584</v>
      </c>
      <c r="L89" s="14">
        <v>48566</v>
      </c>
      <c r="M89" s="14">
        <v>54796</v>
      </c>
      <c r="N89" s="14">
        <v>59427</v>
      </c>
      <c r="O89" s="14" t="s">
        <v>1</v>
      </c>
    </row>
    <row r="90" spans="1:31">
      <c r="A90" s="14" t="s">
        <v>20</v>
      </c>
      <c r="B90" s="14">
        <v>19876.8</v>
      </c>
      <c r="C90" s="14">
        <v>21231.5</v>
      </c>
      <c r="D90" s="14">
        <v>23452.6</v>
      </c>
      <c r="E90" s="14">
        <v>25490.089857485607</v>
      </c>
      <c r="F90" s="14">
        <v>27778.444204153053</v>
      </c>
      <c r="G90" s="14">
        <v>31253.054117887757</v>
      </c>
      <c r="H90" s="14">
        <v>32821.631152673297</v>
      </c>
      <c r="I90" s="14">
        <v>34298.771191341606</v>
      </c>
      <c r="J90" s="14">
        <v>36255</v>
      </c>
      <c r="K90" s="14">
        <v>38079</v>
      </c>
      <c r="L90" s="14">
        <v>39486</v>
      </c>
      <c r="M90" s="14">
        <v>44632</v>
      </c>
      <c r="N90" s="14">
        <v>50157</v>
      </c>
      <c r="O90" s="14" t="s">
        <v>20</v>
      </c>
    </row>
    <row r="91" spans="1:31">
      <c r="A91" s="14" t="s">
        <v>31</v>
      </c>
      <c r="B91" s="14">
        <v>15113.9</v>
      </c>
      <c r="C91" s="14">
        <v>16584</v>
      </c>
      <c r="D91" s="14">
        <v>18864.400000000001</v>
      </c>
      <c r="E91" s="14">
        <v>21562.597873276703</v>
      </c>
      <c r="F91" s="14">
        <v>23997.354043126845</v>
      </c>
      <c r="G91" s="14">
        <v>25317.013720755382</v>
      </c>
      <c r="H91" s="14">
        <v>26434.571981175501</v>
      </c>
      <c r="I91" s="14">
        <v>27347.693790130565</v>
      </c>
      <c r="J91" s="14">
        <v>28650</v>
      </c>
      <c r="K91" s="14">
        <v>30204</v>
      </c>
      <c r="L91" s="14">
        <v>30910</v>
      </c>
      <c r="M91" s="14">
        <v>34994</v>
      </c>
      <c r="N91" s="14">
        <v>39252</v>
      </c>
      <c r="O91" s="14" t="s">
        <v>31</v>
      </c>
    </row>
    <row r="92" spans="1:31">
      <c r="A92" s="14" t="s">
        <v>38</v>
      </c>
      <c r="B92" s="14">
        <v>13294.8</v>
      </c>
      <c r="C92" s="14">
        <v>15089.4</v>
      </c>
      <c r="D92" s="14">
        <v>17186.5</v>
      </c>
      <c r="E92" s="14">
        <v>18615.691698355458</v>
      </c>
      <c r="F92" s="14">
        <v>20332.461224654486</v>
      </c>
      <c r="G92" s="14">
        <v>22544.340732948393</v>
      </c>
      <c r="H92" s="14">
        <v>22274.975677701921</v>
      </c>
      <c r="I92" s="14">
        <v>23018.366689201546</v>
      </c>
      <c r="J92" s="14">
        <v>23263</v>
      </c>
      <c r="K92" s="14">
        <v>24406</v>
      </c>
      <c r="L92" s="14">
        <v>24525</v>
      </c>
      <c r="M92" s="14">
        <v>26772</v>
      </c>
      <c r="N92" s="14">
        <v>29551</v>
      </c>
      <c r="O92" s="14" t="s">
        <v>38</v>
      </c>
    </row>
    <row r="93" spans="1:31">
      <c r="A93" s="14" t="s">
        <v>46</v>
      </c>
      <c r="B93" s="14">
        <v>15853.6</v>
      </c>
      <c r="C93" s="14">
        <v>17296.400000000001</v>
      </c>
      <c r="D93" s="14">
        <v>19679.900000000001</v>
      </c>
      <c r="E93" s="14">
        <v>21639.012013507177</v>
      </c>
      <c r="F93" s="14">
        <v>23599.242789101307</v>
      </c>
      <c r="G93" s="14">
        <v>26100.213764275755</v>
      </c>
      <c r="H93" s="14">
        <v>25614.979802749443</v>
      </c>
      <c r="I93" s="14">
        <v>25986.647754075599</v>
      </c>
      <c r="J93" s="14">
        <v>26697</v>
      </c>
      <c r="K93" s="14">
        <v>28292</v>
      </c>
      <c r="L93" s="14">
        <v>28625</v>
      </c>
      <c r="M93" s="14">
        <v>31310</v>
      </c>
      <c r="N93" s="14">
        <v>35450</v>
      </c>
      <c r="O93" s="14" t="s">
        <v>46</v>
      </c>
    </row>
    <row r="94" spans="1:31">
      <c r="A94" s="14" t="s">
        <v>61</v>
      </c>
      <c r="B94" s="14">
        <v>21832</v>
      </c>
      <c r="C94" s="14">
        <v>23907.7</v>
      </c>
      <c r="D94" s="14">
        <v>26303.9</v>
      </c>
      <c r="E94" s="14">
        <v>28718.912885605871</v>
      </c>
      <c r="F94" s="14">
        <v>29997.401395458637</v>
      </c>
      <c r="G94" s="14">
        <v>32725.665158745531</v>
      </c>
      <c r="H94" s="14">
        <v>32906.585153957625</v>
      </c>
      <c r="I94" s="14">
        <v>33642.792955926321</v>
      </c>
      <c r="J94" s="14">
        <v>35095</v>
      </c>
      <c r="K94" s="14">
        <v>37038</v>
      </c>
      <c r="L94" s="14">
        <v>37351</v>
      </c>
      <c r="M94" s="14">
        <v>40219</v>
      </c>
      <c r="N94" s="14">
        <v>45377</v>
      </c>
      <c r="O94" s="14" t="s">
        <v>61</v>
      </c>
    </row>
    <row r="95" spans="1:31">
      <c r="A95" s="14" t="s">
        <v>68</v>
      </c>
      <c r="B95" s="14">
        <v>15007.2</v>
      </c>
      <c r="C95" s="14">
        <v>16567.900000000001</v>
      </c>
      <c r="D95" s="14">
        <v>18474.400000000001</v>
      </c>
      <c r="E95" s="14">
        <v>20107.652449400161</v>
      </c>
      <c r="F95" s="14">
        <v>21255.938752658083</v>
      </c>
      <c r="G95" s="14">
        <v>23534.790075973655</v>
      </c>
      <c r="H95" s="14">
        <v>23815.215513444433</v>
      </c>
      <c r="I95" s="14">
        <v>24531.587349764988</v>
      </c>
      <c r="J95" s="14">
        <v>25665</v>
      </c>
      <c r="K95" s="14">
        <v>27217</v>
      </c>
      <c r="L95" s="14">
        <v>27999</v>
      </c>
      <c r="M95" s="14">
        <v>30778</v>
      </c>
      <c r="N95" s="14">
        <v>35386</v>
      </c>
      <c r="O95" s="14" t="s">
        <v>68</v>
      </c>
    </row>
    <row r="96" spans="1:31">
      <c r="A96" s="14" t="s">
        <v>79</v>
      </c>
      <c r="B96" s="14">
        <v>20828.599999999999</v>
      </c>
      <c r="C96" s="14">
        <v>22886.7</v>
      </c>
      <c r="D96" s="14">
        <v>25510.5</v>
      </c>
      <c r="E96" s="14">
        <v>28210.307947169887</v>
      </c>
      <c r="F96" s="14">
        <v>31124.6508119184</v>
      </c>
      <c r="G96" s="14">
        <v>35018.757484623697</v>
      </c>
      <c r="H96" s="14">
        <v>35784.871878189893</v>
      </c>
      <c r="I96" s="14">
        <v>36946.599266621335</v>
      </c>
      <c r="J96" s="14">
        <v>35518</v>
      </c>
      <c r="K96" s="14">
        <v>37962</v>
      </c>
      <c r="L96" s="14">
        <v>39086</v>
      </c>
      <c r="M96" s="14">
        <v>42454</v>
      </c>
      <c r="N96" s="14">
        <v>48342</v>
      </c>
      <c r="O96" s="14" t="s">
        <v>79</v>
      </c>
    </row>
    <row r="97" spans="2:4">
      <c r="B97" s="27"/>
      <c r="C97" s="27"/>
      <c r="D97" s="27"/>
    </row>
    <row r="98" spans="2:4">
      <c r="B98" s="27"/>
      <c r="C98" s="27"/>
      <c r="D98" s="27"/>
    </row>
    <row r="99" spans="2:4">
      <c r="B99" s="27"/>
      <c r="C99" s="27"/>
      <c r="D99" s="27"/>
    </row>
    <row r="100" spans="2:4">
      <c r="B100" s="27"/>
      <c r="C100" s="27"/>
      <c r="D100" s="27"/>
    </row>
    <row r="101" spans="2:4">
      <c r="B101" s="27"/>
      <c r="C101" s="27"/>
      <c r="D101" s="27"/>
    </row>
    <row r="102" spans="2:4">
      <c r="B102" s="27"/>
      <c r="C102" s="27"/>
      <c r="D102" s="27"/>
    </row>
    <row r="103" spans="2:4">
      <c r="B103" s="27"/>
      <c r="C103" s="27"/>
      <c r="D103" s="27"/>
    </row>
    <row r="104" spans="2:4">
      <c r="B104" s="27"/>
      <c r="C104" s="27"/>
      <c r="D104" s="27"/>
    </row>
    <row r="105" spans="2:4">
      <c r="B105" s="27"/>
      <c r="C105" s="27"/>
      <c r="D105" s="27"/>
    </row>
    <row r="106" spans="2:4">
      <c r="B106" s="27"/>
      <c r="C106" s="27"/>
      <c r="D106" s="27"/>
    </row>
    <row r="107" spans="2:4">
      <c r="B107" s="27"/>
      <c r="C107" s="27"/>
      <c r="D107" s="27"/>
    </row>
    <row r="108" spans="2:4">
      <c r="B108" s="27"/>
      <c r="C108" s="27"/>
      <c r="D108" s="27"/>
    </row>
    <row r="109" spans="2:4">
      <c r="B109" s="27"/>
      <c r="C109" s="27"/>
      <c r="D109" s="27"/>
    </row>
    <row r="110" spans="2:4">
      <c r="B110" s="27"/>
      <c r="C110" s="27"/>
      <c r="D110" s="27"/>
    </row>
    <row r="111" spans="2:4">
      <c r="B111" s="27"/>
      <c r="C111" s="27"/>
      <c r="D111" s="27"/>
    </row>
    <row r="112" spans="2:4">
      <c r="B112" s="27"/>
      <c r="C112" s="27"/>
      <c r="D112" s="27"/>
    </row>
    <row r="113" spans="2:4">
      <c r="B113" s="27"/>
      <c r="C113" s="27"/>
      <c r="D113" s="27"/>
    </row>
    <row r="114" spans="2:4">
      <c r="B114" s="27"/>
      <c r="C114" s="27"/>
      <c r="D114" s="27"/>
    </row>
    <row r="115" spans="2:4">
      <c r="B115" s="27"/>
      <c r="C115" s="27"/>
      <c r="D115" s="27"/>
    </row>
    <row r="116" spans="2:4">
      <c r="B116" s="27"/>
      <c r="C116" s="27"/>
      <c r="D116" s="27"/>
    </row>
    <row r="117" spans="2:4">
      <c r="B117" s="27"/>
      <c r="C117" s="27"/>
      <c r="D117" s="27"/>
    </row>
    <row r="118" spans="2:4">
      <c r="B118" s="27"/>
      <c r="C118" s="27"/>
      <c r="D118" s="27"/>
    </row>
    <row r="119" spans="2:4">
      <c r="B119" s="27"/>
      <c r="C119" s="27"/>
      <c r="D119" s="27"/>
    </row>
    <row r="120" spans="2:4">
      <c r="B120" s="27"/>
      <c r="C120" s="27"/>
      <c r="D120" s="27"/>
    </row>
    <row r="121" spans="2:4">
      <c r="B121" s="27"/>
      <c r="C121" s="27"/>
      <c r="D121" s="27"/>
    </row>
    <row r="122" spans="2:4">
      <c r="B122" s="27"/>
      <c r="C122" s="27"/>
      <c r="D122" s="27"/>
    </row>
    <row r="123" spans="2:4">
      <c r="B123" s="27"/>
      <c r="C123" s="27"/>
      <c r="D123" s="27"/>
    </row>
    <row r="124" spans="2:4">
      <c r="B124" s="27"/>
      <c r="C124" s="27"/>
      <c r="D124" s="27"/>
    </row>
    <row r="125" spans="2:4">
      <c r="B125" s="27"/>
      <c r="C125" s="27"/>
      <c r="D125" s="27"/>
    </row>
    <row r="126" spans="2:4">
      <c r="B126" s="27"/>
      <c r="C126" s="27"/>
      <c r="D126" s="27"/>
    </row>
    <row r="127" spans="2:4">
      <c r="B127" s="27"/>
      <c r="C127" s="27"/>
      <c r="D127" s="27"/>
    </row>
    <row r="128" spans="2:4">
      <c r="B128" s="27"/>
      <c r="C128" s="27"/>
      <c r="D128" s="27"/>
    </row>
    <row r="129" spans="2:4">
      <c r="B129" s="27"/>
      <c r="C129" s="27"/>
      <c r="D129" s="27"/>
    </row>
    <row r="130" spans="2:4">
      <c r="B130" s="27"/>
      <c r="C130" s="27"/>
      <c r="D130" s="27"/>
    </row>
    <row r="131" spans="2:4">
      <c r="B131" s="27"/>
      <c r="C131" s="27"/>
      <c r="D131" s="27"/>
    </row>
    <row r="132" spans="2:4">
      <c r="B132" s="27"/>
      <c r="C132" s="27"/>
      <c r="D132" s="27"/>
    </row>
    <row r="133" spans="2:4">
      <c r="B133" s="27"/>
      <c r="C133" s="27"/>
      <c r="D133" s="27"/>
    </row>
    <row r="134" spans="2:4">
      <c r="B134" s="27"/>
      <c r="C134" s="27"/>
      <c r="D134" s="27"/>
    </row>
    <row r="135" spans="2:4">
      <c r="B135" s="27"/>
      <c r="C135" s="27"/>
      <c r="D135" s="27"/>
    </row>
    <row r="136" spans="2:4">
      <c r="B136" s="27"/>
      <c r="C136" s="27"/>
      <c r="D136" s="27"/>
    </row>
    <row r="137" spans="2:4">
      <c r="B137" s="27"/>
      <c r="C137" s="27"/>
      <c r="D137" s="27"/>
    </row>
    <row r="138" spans="2:4">
      <c r="B138" s="27"/>
      <c r="C138" s="27"/>
      <c r="D138" s="27"/>
    </row>
    <row r="139" spans="2:4">
      <c r="B139" s="27"/>
      <c r="C139" s="27"/>
      <c r="D139" s="27"/>
    </row>
    <row r="140" spans="2:4">
      <c r="B140" s="27"/>
      <c r="C140" s="27"/>
      <c r="D140" s="27"/>
    </row>
    <row r="141" spans="2:4">
      <c r="B141" s="27"/>
      <c r="C141" s="27"/>
      <c r="D141" s="27"/>
    </row>
    <row r="142" spans="2:4">
      <c r="B142" s="27"/>
      <c r="C142" s="27"/>
      <c r="D142" s="27"/>
    </row>
    <row r="143" spans="2:4">
      <c r="B143" s="27"/>
      <c r="C143" s="27"/>
      <c r="D143" s="27"/>
    </row>
    <row r="144" spans="2:4">
      <c r="B144" s="27"/>
      <c r="C144" s="27"/>
      <c r="D144" s="27"/>
    </row>
    <row r="145" spans="2:4">
      <c r="B145" s="27"/>
      <c r="C145" s="27"/>
      <c r="D145" s="27"/>
    </row>
    <row r="146" spans="2:4">
      <c r="B146" s="27"/>
      <c r="C146" s="27"/>
      <c r="D146" s="27"/>
    </row>
    <row r="147" spans="2:4">
      <c r="B147" s="27"/>
      <c r="C147" s="27"/>
      <c r="D147" s="27"/>
    </row>
    <row r="148" spans="2:4">
      <c r="B148" s="27"/>
      <c r="C148" s="27"/>
      <c r="D148" s="27"/>
    </row>
    <row r="149" spans="2:4">
      <c r="B149" s="27"/>
      <c r="C149" s="27"/>
      <c r="D149" s="27"/>
    </row>
    <row r="150" spans="2:4">
      <c r="B150" s="27"/>
      <c r="C150" s="27"/>
      <c r="D150" s="27"/>
    </row>
    <row r="151" spans="2:4">
      <c r="B151" s="27"/>
      <c r="C151" s="27"/>
      <c r="D151" s="27"/>
    </row>
    <row r="152" spans="2:4">
      <c r="B152" s="27"/>
      <c r="C152" s="27"/>
      <c r="D152" s="27"/>
    </row>
    <row r="153" spans="2:4">
      <c r="B153" s="27"/>
      <c r="C153" s="27"/>
      <c r="D153" s="27"/>
    </row>
    <row r="154" spans="2:4">
      <c r="B154" s="27"/>
      <c r="C154" s="27"/>
      <c r="D154" s="27"/>
    </row>
    <row r="155" spans="2:4">
      <c r="B155" s="27"/>
      <c r="C155" s="27"/>
      <c r="D155" s="27"/>
    </row>
    <row r="156" spans="2:4">
      <c r="B156" s="27"/>
      <c r="C156" s="27"/>
      <c r="D156" s="27"/>
    </row>
    <row r="157" spans="2:4">
      <c r="B157" s="27"/>
      <c r="C157" s="27"/>
      <c r="D157" s="27"/>
    </row>
    <row r="158" spans="2:4">
      <c r="B158" s="27"/>
      <c r="C158" s="27"/>
      <c r="D158" s="27"/>
    </row>
    <row r="159" spans="2:4">
      <c r="B159" s="27"/>
      <c r="C159" s="27"/>
      <c r="D159" s="27"/>
    </row>
    <row r="160" spans="2:4">
      <c r="B160" s="27"/>
      <c r="C160" s="27"/>
      <c r="D160" s="27"/>
    </row>
    <row r="161" spans="2:4">
      <c r="B161" s="27"/>
      <c r="C161" s="27"/>
      <c r="D161" s="27"/>
    </row>
    <row r="162" spans="2:4">
      <c r="B162" s="27"/>
      <c r="C162" s="27"/>
      <c r="D162" s="27"/>
    </row>
    <row r="163" spans="2:4">
      <c r="B163" s="27"/>
      <c r="C163" s="27"/>
      <c r="D163" s="27"/>
    </row>
    <row r="164" spans="2:4">
      <c r="B164" s="27"/>
      <c r="C164" s="27"/>
      <c r="D164" s="27"/>
    </row>
    <row r="165" spans="2:4">
      <c r="B165" s="27"/>
      <c r="C165" s="27"/>
      <c r="D165" s="27"/>
    </row>
    <row r="166" spans="2:4">
      <c r="B166" s="27"/>
      <c r="C166" s="27"/>
      <c r="D166" s="27"/>
    </row>
    <row r="167" spans="2:4">
      <c r="B167" s="27"/>
      <c r="C167" s="27"/>
      <c r="D167" s="27"/>
    </row>
    <row r="168" spans="2:4">
      <c r="B168" s="27"/>
      <c r="C168" s="27"/>
      <c r="D168" s="27"/>
    </row>
    <row r="169" spans="2:4">
      <c r="B169" s="27"/>
      <c r="C169" s="27"/>
      <c r="D169" s="27"/>
    </row>
    <row r="170" spans="2:4">
      <c r="B170" s="27"/>
      <c r="C170" s="27"/>
      <c r="D170" s="27"/>
    </row>
    <row r="171" spans="2:4">
      <c r="B171" s="27"/>
      <c r="C171" s="27"/>
      <c r="D171" s="27"/>
    </row>
    <row r="172" spans="2:4">
      <c r="B172" s="27"/>
      <c r="C172" s="27"/>
      <c r="D172" s="27"/>
    </row>
    <row r="173" spans="2:4">
      <c r="B173" s="27"/>
      <c r="C173" s="27"/>
      <c r="D173" s="27"/>
    </row>
    <row r="174" spans="2:4">
      <c r="B174" s="27"/>
      <c r="C174" s="27"/>
      <c r="D174" s="27"/>
    </row>
    <row r="175" spans="2:4">
      <c r="B175" s="27"/>
      <c r="C175" s="27"/>
      <c r="D175" s="27"/>
    </row>
    <row r="176" spans="2:4">
      <c r="B176" s="27"/>
      <c r="C176" s="27"/>
      <c r="D176" s="27"/>
    </row>
    <row r="177" spans="2:4">
      <c r="B177" s="27"/>
      <c r="C177" s="27"/>
      <c r="D177" s="27"/>
    </row>
    <row r="178" spans="2:4">
      <c r="B178" s="27"/>
      <c r="C178" s="27"/>
      <c r="D178" s="27"/>
    </row>
    <row r="179" spans="2:4">
      <c r="B179" s="27"/>
      <c r="C179" s="27"/>
      <c r="D179" s="27"/>
    </row>
    <row r="180" spans="2:4">
      <c r="B180" s="27"/>
      <c r="C180" s="27"/>
      <c r="D180" s="27"/>
    </row>
    <row r="181" spans="2:4">
      <c r="B181" s="27"/>
      <c r="C181" s="27"/>
      <c r="D181" s="27"/>
    </row>
    <row r="182" spans="2:4">
      <c r="B182" s="27"/>
      <c r="C182" s="27"/>
      <c r="D182" s="27"/>
    </row>
    <row r="183" spans="2:4">
      <c r="B183" s="27"/>
      <c r="C183" s="27"/>
      <c r="D183" s="27"/>
    </row>
    <row r="184" spans="2:4">
      <c r="B184" s="27"/>
      <c r="C184" s="27"/>
      <c r="D184" s="27"/>
    </row>
    <row r="185" spans="2:4">
      <c r="B185" s="27"/>
      <c r="C185" s="27"/>
      <c r="D185" s="27"/>
    </row>
    <row r="186" spans="2:4">
      <c r="B186" s="27"/>
      <c r="C186" s="27"/>
      <c r="D186" s="27"/>
    </row>
    <row r="187" spans="2:4">
      <c r="B187" s="27"/>
      <c r="C187" s="27"/>
      <c r="D187" s="27"/>
    </row>
    <row r="188" spans="2:4">
      <c r="B188" s="27"/>
      <c r="C188" s="27"/>
      <c r="D188" s="27"/>
    </row>
    <row r="189" spans="2:4">
      <c r="B189" s="27"/>
      <c r="C189" s="27"/>
      <c r="D189" s="27"/>
    </row>
    <row r="190" spans="2:4">
      <c r="B190" s="27"/>
      <c r="C190" s="27"/>
      <c r="D190" s="27"/>
    </row>
    <row r="191" spans="2:4">
      <c r="B191" s="27"/>
      <c r="C191" s="27"/>
      <c r="D191" s="27"/>
    </row>
    <row r="192" spans="2:4">
      <c r="B192" s="27"/>
      <c r="C192" s="27"/>
      <c r="D192" s="27"/>
    </row>
    <row r="193" spans="2:4">
      <c r="B193" s="27"/>
      <c r="C193" s="27"/>
      <c r="D193" s="27"/>
    </row>
    <row r="194" spans="2:4">
      <c r="B194" s="27"/>
      <c r="C194" s="27"/>
      <c r="D194" s="27"/>
    </row>
    <row r="195" spans="2:4">
      <c r="B195" s="27"/>
      <c r="C195" s="27"/>
      <c r="D195" s="27"/>
    </row>
    <row r="196" spans="2:4">
      <c r="B196" s="27"/>
      <c r="C196" s="27"/>
      <c r="D196" s="27"/>
    </row>
    <row r="197" spans="2:4">
      <c r="B197" s="27"/>
      <c r="C197" s="27"/>
      <c r="D197" s="27"/>
    </row>
    <row r="198" spans="2:4">
      <c r="B198" s="27"/>
      <c r="C198" s="27"/>
      <c r="D198" s="27"/>
    </row>
    <row r="199" spans="2:4">
      <c r="B199" s="27"/>
      <c r="C199" s="27"/>
      <c r="D199" s="27"/>
    </row>
    <row r="200" spans="2:4">
      <c r="B200" s="27"/>
      <c r="C200" s="27"/>
      <c r="D200" s="27"/>
    </row>
    <row r="201" spans="2:4">
      <c r="B201" s="27"/>
      <c r="C201" s="27"/>
      <c r="D201" s="27"/>
    </row>
    <row r="202" spans="2:4">
      <c r="B202" s="27"/>
      <c r="C202" s="27"/>
      <c r="D202" s="27"/>
    </row>
    <row r="203" spans="2:4">
      <c r="B203" s="27"/>
      <c r="C203" s="27"/>
      <c r="D203" s="27"/>
    </row>
    <row r="204" spans="2:4">
      <c r="B204" s="27"/>
      <c r="C204" s="27"/>
      <c r="D204" s="27"/>
    </row>
    <row r="205" spans="2:4">
      <c r="B205" s="27"/>
      <c r="C205" s="27"/>
      <c r="D205" s="27"/>
    </row>
    <row r="206" spans="2:4">
      <c r="B206" s="27"/>
      <c r="C206" s="27"/>
      <c r="D206" s="27"/>
    </row>
    <row r="207" spans="2:4">
      <c r="B207" s="27"/>
      <c r="C207" s="27"/>
      <c r="D207" s="27"/>
    </row>
    <row r="208" spans="2:4">
      <c r="B208" s="27"/>
      <c r="C208" s="27"/>
      <c r="D208" s="27"/>
    </row>
    <row r="209" spans="2:4">
      <c r="B209" s="27"/>
      <c r="C209" s="27"/>
      <c r="D209" s="27"/>
    </row>
    <row r="210" spans="2:4">
      <c r="B210" s="27"/>
      <c r="C210" s="27"/>
      <c r="D210" s="27"/>
    </row>
    <row r="211" spans="2:4">
      <c r="B211" s="27"/>
      <c r="C211" s="27"/>
      <c r="D211" s="27"/>
    </row>
    <row r="212" spans="2:4">
      <c r="B212" s="27"/>
      <c r="C212" s="27"/>
      <c r="D212" s="27"/>
    </row>
    <row r="213" spans="2:4">
      <c r="B213" s="27"/>
      <c r="C213" s="27"/>
      <c r="D213" s="27"/>
    </row>
    <row r="214" spans="2:4">
      <c r="B214" s="27"/>
      <c r="C214" s="27"/>
      <c r="D214" s="27"/>
    </row>
    <row r="215" spans="2:4">
      <c r="B215" s="27"/>
      <c r="C215" s="27"/>
      <c r="D215" s="27"/>
    </row>
    <row r="216" spans="2:4">
      <c r="B216" s="27"/>
      <c r="C216" s="27"/>
      <c r="D216" s="27"/>
    </row>
    <row r="217" spans="2:4">
      <c r="B217" s="27"/>
      <c r="C217" s="27"/>
      <c r="D217" s="27"/>
    </row>
    <row r="218" spans="2:4">
      <c r="B218" s="27"/>
      <c r="C218" s="27"/>
      <c r="D218" s="27"/>
    </row>
    <row r="219" spans="2:4">
      <c r="B219" s="27"/>
      <c r="C219" s="27"/>
      <c r="D219" s="27"/>
    </row>
    <row r="220" spans="2:4">
      <c r="B220" s="27"/>
      <c r="C220" s="27"/>
      <c r="D220" s="27"/>
    </row>
    <row r="221" spans="2:4">
      <c r="B221" s="27"/>
      <c r="C221" s="27"/>
      <c r="D221" s="27"/>
    </row>
    <row r="222" spans="2:4">
      <c r="B222" s="27"/>
      <c r="C222" s="27"/>
      <c r="D222" s="27"/>
    </row>
    <row r="223" spans="2:4">
      <c r="B223" s="27"/>
      <c r="C223" s="27"/>
      <c r="D223" s="27"/>
    </row>
    <row r="224" spans="2:4">
      <c r="B224" s="27"/>
      <c r="C224" s="27"/>
      <c r="D224" s="27"/>
    </row>
    <row r="225" spans="2:4">
      <c r="B225" s="27"/>
      <c r="C225" s="27"/>
      <c r="D225" s="27"/>
    </row>
    <row r="226" spans="2:4">
      <c r="B226" s="27"/>
      <c r="C226" s="27"/>
      <c r="D226" s="27"/>
    </row>
    <row r="227" spans="2:4">
      <c r="B227" s="27"/>
      <c r="C227" s="27"/>
      <c r="D227" s="27"/>
    </row>
    <row r="228" spans="2:4">
      <c r="B228" s="27"/>
      <c r="C228" s="27"/>
      <c r="D228" s="27"/>
    </row>
    <row r="229" spans="2:4">
      <c r="B229" s="27"/>
      <c r="C229" s="27"/>
      <c r="D229" s="27"/>
    </row>
    <row r="230" spans="2:4">
      <c r="B230" s="27"/>
      <c r="C230" s="27"/>
      <c r="D230" s="27"/>
    </row>
    <row r="231" spans="2:4">
      <c r="B231" s="27"/>
      <c r="C231" s="27"/>
      <c r="D231" s="27"/>
    </row>
    <row r="232" spans="2:4">
      <c r="B232" s="27"/>
      <c r="C232" s="27"/>
      <c r="D232" s="27"/>
    </row>
    <row r="233" spans="2:4">
      <c r="B233" s="27"/>
      <c r="C233" s="27"/>
      <c r="D233" s="27"/>
    </row>
    <row r="234" spans="2:4">
      <c r="B234" s="27"/>
      <c r="C234" s="27"/>
      <c r="D234" s="27"/>
    </row>
    <row r="235" spans="2:4">
      <c r="B235" s="27"/>
      <c r="C235" s="27"/>
      <c r="D235" s="27"/>
    </row>
    <row r="236" spans="2:4">
      <c r="B236" s="27"/>
      <c r="C236" s="27"/>
      <c r="D236" s="27"/>
    </row>
    <row r="237" spans="2:4">
      <c r="B237" s="27"/>
      <c r="C237" s="27"/>
      <c r="D237" s="27"/>
    </row>
    <row r="238" spans="2:4">
      <c r="B238" s="27"/>
      <c r="C238" s="27"/>
      <c r="D238" s="27"/>
    </row>
    <row r="239" spans="2:4">
      <c r="B239" s="27"/>
      <c r="C239" s="27"/>
      <c r="D239" s="27"/>
    </row>
    <row r="240" spans="2:4">
      <c r="B240" s="27"/>
      <c r="C240" s="27"/>
      <c r="D240" s="27"/>
    </row>
    <row r="241" spans="2:4">
      <c r="B241" s="27"/>
      <c r="C241" s="27"/>
      <c r="D241" s="27"/>
    </row>
    <row r="242" spans="2:4">
      <c r="B242" s="27"/>
      <c r="C242" s="27"/>
      <c r="D242" s="27"/>
    </row>
    <row r="243" spans="2:4">
      <c r="B243" s="27"/>
      <c r="C243" s="27"/>
      <c r="D243" s="27"/>
    </row>
    <row r="244" spans="2:4">
      <c r="B244" s="27"/>
      <c r="C244" s="27"/>
      <c r="D244" s="27"/>
    </row>
    <row r="245" spans="2:4">
      <c r="B245" s="27"/>
      <c r="C245" s="27"/>
      <c r="D245" s="27"/>
    </row>
    <row r="246" spans="2:4">
      <c r="B246" s="27"/>
      <c r="C246" s="27"/>
      <c r="D246" s="27"/>
    </row>
    <row r="247" spans="2:4">
      <c r="B247" s="27"/>
      <c r="C247" s="27"/>
      <c r="D247" s="27"/>
    </row>
    <row r="248" spans="2:4">
      <c r="B248" s="27"/>
      <c r="C248" s="27"/>
      <c r="D248" s="27"/>
    </row>
    <row r="249" spans="2:4">
      <c r="B249" s="27"/>
      <c r="C249" s="27"/>
      <c r="D249" s="27"/>
    </row>
    <row r="250" spans="2:4">
      <c r="B250" s="27"/>
      <c r="C250" s="27"/>
      <c r="D250" s="27"/>
    </row>
    <row r="251" spans="2:4">
      <c r="B251" s="27"/>
      <c r="C251" s="27"/>
      <c r="D251" s="27"/>
    </row>
    <row r="252" spans="2:4">
      <c r="B252" s="27"/>
      <c r="C252" s="27"/>
      <c r="D252" s="27"/>
    </row>
    <row r="253" spans="2:4">
      <c r="B253" s="27"/>
      <c r="C253" s="27"/>
      <c r="D253" s="27"/>
    </row>
    <row r="254" spans="2:4">
      <c r="B254" s="27"/>
      <c r="C254" s="27"/>
      <c r="D254" s="27"/>
    </row>
    <row r="255" spans="2:4">
      <c r="B255" s="27"/>
      <c r="C255" s="27"/>
      <c r="D255" s="27"/>
    </row>
    <row r="256" spans="2:4">
      <c r="B256" s="27"/>
      <c r="C256" s="27"/>
      <c r="D256" s="27"/>
    </row>
    <row r="257" spans="2:4">
      <c r="B257" s="27"/>
      <c r="C257" s="27"/>
      <c r="D257" s="27"/>
    </row>
    <row r="258" spans="2:4">
      <c r="B258" s="27"/>
      <c r="C258" s="27"/>
      <c r="D258" s="27"/>
    </row>
    <row r="259" spans="2:4">
      <c r="B259" s="27"/>
      <c r="C259" s="27"/>
      <c r="D259" s="27"/>
    </row>
    <row r="260" spans="2:4">
      <c r="B260" s="27"/>
      <c r="C260" s="27"/>
      <c r="D260" s="27"/>
    </row>
    <row r="261" spans="2:4">
      <c r="B261" s="27"/>
      <c r="C261" s="27"/>
      <c r="D261" s="27"/>
    </row>
    <row r="262" spans="2:4">
      <c r="B262" s="27"/>
      <c r="C262" s="27"/>
      <c r="D262" s="27"/>
    </row>
    <row r="263" spans="2:4">
      <c r="B263" s="27"/>
      <c r="C263" s="27"/>
      <c r="D263" s="27"/>
    </row>
    <row r="264" spans="2:4">
      <c r="B264" s="27"/>
      <c r="C264" s="27"/>
      <c r="D264" s="27"/>
    </row>
    <row r="265" spans="2:4">
      <c r="B265" s="27"/>
      <c r="C265" s="27"/>
      <c r="D265" s="27"/>
    </row>
    <row r="266" spans="2:4">
      <c r="B266" s="27"/>
      <c r="C266" s="27"/>
      <c r="D266" s="27"/>
    </row>
    <row r="267" spans="2:4">
      <c r="B267" s="27"/>
      <c r="C267" s="27"/>
      <c r="D267" s="27"/>
    </row>
    <row r="268" spans="2:4">
      <c r="B268" s="27"/>
      <c r="C268" s="27"/>
      <c r="D268" s="27"/>
    </row>
    <row r="269" spans="2:4">
      <c r="B269" s="27"/>
      <c r="C269" s="27"/>
      <c r="D269" s="27"/>
    </row>
    <row r="270" spans="2:4">
      <c r="B270" s="27"/>
      <c r="C270" s="27"/>
      <c r="D270" s="27"/>
    </row>
    <row r="271" spans="2:4">
      <c r="B271" s="27"/>
      <c r="C271" s="27"/>
      <c r="D271" s="27"/>
    </row>
    <row r="272" spans="2:4">
      <c r="B272" s="27"/>
      <c r="C272" s="27"/>
      <c r="D272" s="27"/>
    </row>
    <row r="273" spans="2:4">
      <c r="B273" s="27"/>
      <c r="C273" s="27"/>
      <c r="D273" s="27"/>
    </row>
    <row r="274" spans="2:4">
      <c r="B274" s="27"/>
      <c r="C274" s="27"/>
      <c r="D274" s="27"/>
    </row>
    <row r="275" spans="2:4">
      <c r="B275" s="27"/>
      <c r="C275" s="27"/>
      <c r="D275" s="27"/>
    </row>
    <row r="276" spans="2:4">
      <c r="B276" s="27"/>
      <c r="C276" s="27"/>
      <c r="D276" s="27"/>
    </row>
    <row r="277" spans="2:4">
      <c r="B277" s="27"/>
      <c r="C277" s="27"/>
      <c r="D277" s="27"/>
    </row>
    <row r="278" spans="2:4">
      <c r="B278" s="27"/>
      <c r="C278" s="27"/>
      <c r="D278" s="27"/>
    </row>
    <row r="279" spans="2:4">
      <c r="B279" s="27"/>
      <c r="C279" s="27"/>
      <c r="D279" s="27"/>
    </row>
    <row r="280" spans="2:4">
      <c r="B280" s="27"/>
      <c r="C280" s="27"/>
      <c r="D280" s="27"/>
    </row>
    <row r="281" spans="2:4">
      <c r="B281" s="27"/>
      <c r="C281" s="27"/>
      <c r="D281" s="27"/>
    </row>
    <row r="282" spans="2:4">
      <c r="B282" s="27"/>
      <c r="C282" s="27"/>
      <c r="D282" s="27"/>
    </row>
    <row r="283" spans="2:4">
      <c r="B283" s="27"/>
      <c r="C283" s="27"/>
      <c r="D283" s="27"/>
    </row>
    <row r="284" spans="2:4">
      <c r="B284" s="27"/>
      <c r="C284" s="27"/>
      <c r="D284" s="27"/>
    </row>
    <row r="285" spans="2:4">
      <c r="B285" s="27"/>
      <c r="C285" s="27"/>
      <c r="D285" s="27"/>
    </row>
    <row r="286" spans="2:4">
      <c r="B286" s="27"/>
      <c r="C286" s="27"/>
      <c r="D286" s="27"/>
    </row>
    <row r="287" spans="2:4">
      <c r="B287" s="27"/>
      <c r="C287" s="27"/>
      <c r="D287" s="27"/>
    </row>
    <row r="288" spans="2:4">
      <c r="B288" s="27"/>
      <c r="C288" s="27"/>
      <c r="D288" s="27"/>
    </row>
    <row r="289" spans="2:4">
      <c r="B289" s="27"/>
      <c r="C289" s="27"/>
      <c r="D289" s="27"/>
    </row>
    <row r="290" spans="2:4">
      <c r="B290" s="27"/>
      <c r="C290" s="27"/>
      <c r="D290" s="27"/>
    </row>
    <row r="291" spans="2:4">
      <c r="B291" s="27"/>
      <c r="C291" s="27"/>
      <c r="D291" s="27"/>
    </row>
    <row r="292" spans="2:4">
      <c r="B292" s="27"/>
      <c r="C292" s="27"/>
      <c r="D292" s="27"/>
    </row>
    <row r="293" spans="2:4">
      <c r="B293" s="27"/>
      <c r="C293" s="27"/>
      <c r="D293" s="27"/>
    </row>
    <row r="294" spans="2:4">
      <c r="B294" s="27"/>
      <c r="C294" s="27"/>
      <c r="D294" s="27"/>
    </row>
    <row r="295" spans="2:4">
      <c r="B295" s="27"/>
      <c r="C295" s="27"/>
      <c r="D295" s="27"/>
    </row>
    <row r="296" spans="2:4">
      <c r="B296" s="27"/>
      <c r="C296" s="27"/>
      <c r="D296" s="27"/>
    </row>
    <row r="297" spans="2:4">
      <c r="B297" s="27"/>
      <c r="C297" s="27"/>
      <c r="D297" s="27"/>
    </row>
    <row r="298" spans="2:4">
      <c r="B298" s="27"/>
      <c r="C298" s="27"/>
      <c r="D298" s="27"/>
    </row>
    <row r="299" spans="2:4">
      <c r="B299" s="27"/>
      <c r="C299" s="27"/>
      <c r="D299" s="27"/>
    </row>
    <row r="300" spans="2:4">
      <c r="B300" s="27"/>
      <c r="C300" s="27"/>
      <c r="D300" s="27"/>
    </row>
    <row r="301" spans="2:4">
      <c r="B301" s="27"/>
      <c r="C301" s="27"/>
      <c r="D301" s="27"/>
    </row>
    <row r="302" spans="2:4">
      <c r="B302" s="27"/>
      <c r="C302" s="27"/>
      <c r="D302" s="27"/>
    </row>
    <row r="303" spans="2:4">
      <c r="B303" s="27"/>
      <c r="C303" s="27"/>
      <c r="D303" s="27"/>
    </row>
    <row r="304" spans="2:4">
      <c r="B304" s="27"/>
      <c r="C304" s="27"/>
      <c r="D304" s="27"/>
    </row>
    <row r="305" spans="2:4">
      <c r="B305" s="27"/>
      <c r="C305" s="27"/>
      <c r="D305" s="27"/>
    </row>
    <row r="306" spans="2:4">
      <c r="B306" s="27"/>
      <c r="C306" s="27"/>
      <c r="D306" s="27"/>
    </row>
    <row r="307" spans="2:4">
      <c r="B307" s="27"/>
      <c r="C307" s="27"/>
      <c r="D307" s="27"/>
    </row>
    <row r="308" spans="2:4">
      <c r="B308" s="27"/>
      <c r="C308" s="27"/>
      <c r="D308" s="27"/>
    </row>
    <row r="309" spans="2:4">
      <c r="B309" s="27"/>
      <c r="C309" s="27"/>
      <c r="D309" s="27"/>
    </row>
    <row r="310" spans="2:4">
      <c r="B310" s="27"/>
      <c r="C310" s="27"/>
      <c r="D310" s="27"/>
    </row>
    <row r="311" spans="2:4">
      <c r="B311" s="27"/>
      <c r="C311" s="27"/>
      <c r="D311" s="27"/>
    </row>
    <row r="312" spans="2:4">
      <c r="B312" s="27"/>
      <c r="C312" s="27"/>
      <c r="D312" s="27"/>
    </row>
    <row r="313" spans="2:4">
      <c r="B313" s="27"/>
      <c r="C313" s="27"/>
      <c r="D313" s="27"/>
    </row>
    <row r="314" spans="2:4">
      <c r="B314" s="27"/>
      <c r="C314" s="27"/>
      <c r="D314" s="27"/>
    </row>
    <row r="315" spans="2:4">
      <c r="B315" s="27"/>
      <c r="C315" s="27"/>
      <c r="D315" s="27"/>
    </row>
    <row r="316" spans="2:4">
      <c r="B316" s="27"/>
      <c r="C316" s="27"/>
      <c r="D316" s="27"/>
    </row>
    <row r="317" spans="2:4">
      <c r="B317" s="27"/>
      <c r="C317" s="27"/>
      <c r="D317" s="27"/>
    </row>
    <row r="318" spans="2:4">
      <c r="B318" s="27"/>
      <c r="C318" s="27"/>
      <c r="D318" s="27"/>
    </row>
    <row r="319" spans="2:4">
      <c r="B319" s="27"/>
      <c r="C319" s="27"/>
      <c r="D319" s="27"/>
    </row>
    <row r="320" spans="2:4">
      <c r="B320" s="27"/>
      <c r="C320" s="27"/>
      <c r="D320" s="27"/>
    </row>
    <row r="321" spans="2:4">
      <c r="B321" s="27"/>
      <c r="C321" s="27"/>
      <c r="D321" s="27"/>
    </row>
    <row r="322" spans="2:4">
      <c r="B322" s="27"/>
      <c r="C322" s="27"/>
      <c r="D322" s="27"/>
    </row>
    <row r="323" spans="2:4">
      <c r="B323" s="27"/>
      <c r="C323" s="27"/>
      <c r="D323" s="27"/>
    </row>
    <row r="324" spans="2:4">
      <c r="B324" s="27"/>
      <c r="C324" s="27"/>
      <c r="D324" s="27"/>
    </row>
    <row r="325" spans="2:4">
      <c r="B325" s="27"/>
      <c r="C325" s="27"/>
      <c r="D325" s="27"/>
    </row>
    <row r="326" spans="2:4">
      <c r="B326" s="27"/>
      <c r="C326" s="27"/>
      <c r="D326" s="27"/>
    </row>
    <row r="327" spans="2:4">
      <c r="B327" s="27"/>
      <c r="C327" s="27"/>
      <c r="D327" s="27"/>
    </row>
    <row r="328" spans="2:4">
      <c r="B328" s="27"/>
      <c r="C328" s="27"/>
      <c r="D328" s="27"/>
    </row>
    <row r="329" spans="2:4">
      <c r="B329" s="27"/>
      <c r="C329" s="27"/>
      <c r="D329" s="27"/>
    </row>
    <row r="330" spans="2:4">
      <c r="B330" s="27"/>
      <c r="C330" s="27"/>
      <c r="D330" s="27"/>
    </row>
    <row r="331" spans="2:4">
      <c r="B331" s="27"/>
      <c r="C331" s="27"/>
      <c r="D331" s="27"/>
    </row>
    <row r="332" spans="2:4">
      <c r="B332" s="27"/>
      <c r="C332" s="27"/>
      <c r="D332" s="27"/>
    </row>
    <row r="333" spans="2:4">
      <c r="B333" s="27"/>
      <c r="C333" s="27"/>
      <c r="D333" s="27"/>
    </row>
    <row r="334" spans="2:4">
      <c r="B334" s="27"/>
      <c r="C334" s="27"/>
      <c r="D334" s="27"/>
    </row>
    <row r="335" spans="2:4">
      <c r="B335" s="27"/>
      <c r="C335" s="27"/>
      <c r="D335" s="27"/>
    </row>
    <row r="336" spans="2:4">
      <c r="B336" s="27"/>
      <c r="C336" s="27"/>
      <c r="D336" s="27"/>
    </row>
    <row r="337" spans="2:4">
      <c r="B337" s="27"/>
      <c r="C337" s="27"/>
      <c r="D337" s="27"/>
    </row>
    <row r="338" spans="2:4">
      <c r="B338" s="27"/>
      <c r="C338" s="27"/>
      <c r="D338" s="27"/>
    </row>
    <row r="339" spans="2:4">
      <c r="B339" s="27"/>
      <c r="C339" s="27"/>
      <c r="D339" s="27"/>
    </row>
    <row r="340" spans="2:4">
      <c r="B340" s="27"/>
      <c r="C340" s="27"/>
      <c r="D340" s="27"/>
    </row>
    <row r="341" spans="2:4">
      <c r="B341" s="27"/>
      <c r="C341" s="27"/>
      <c r="D341" s="27"/>
    </row>
    <row r="342" spans="2:4">
      <c r="B342" s="27"/>
      <c r="C342" s="27"/>
      <c r="D342" s="27"/>
    </row>
    <row r="343" spans="2:4">
      <c r="B343" s="27"/>
      <c r="C343" s="27"/>
      <c r="D343" s="27"/>
    </row>
    <row r="344" spans="2:4">
      <c r="B344" s="27"/>
      <c r="C344" s="27"/>
      <c r="D344" s="27"/>
    </row>
    <row r="345" spans="2:4">
      <c r="B345" s="27"/>
      <c r="C345" s="27"/>
      <c r="D345" s="27"/>
    </row>
    <row r="346" spans="2:4">
      <c r="B346" s="27"/>
      <c r="C346" s="27"/>
      <c r="D346" s="27"/>
    </row>
    <row r="347" spans="2:4">
      <c r="B347" s="27"/>
      <c r="C347" s="27"/>
      <c r="D347" s="27"/>
    </row>
    <row r="348" spans="2:4">
      <c r="B348" s="27"/>
      <c r="C348" s="27"/>
      <c r="D348" s="27"/>
    </row>
    <row r="349" spans="2:4">
      <c r="B349" s="27"/>
      <c r="C349" s="27"/>
      <c r="D349" s="27"/>
    </row>
    <row r="350" spans="2:4">
      <c r="B350" s="27"/>
      <c r="C350" s="27"/>
      <c r="D350" s="27"/>
    </row>
    <row r="351" spans="2:4">
      <c r="B351" s="27"/>
      <c r="C351" s="27"/>
      <c r="D351" s="27"/>
    </row>
    <row r="352" spans="2:4">
      <c r="B352" s="27"/>
      <c r="C352" s="27"/>
      <c r="D352" s="27"/>
    </row>
    <row r="353" spans="2:4">
      <c r="B353" s="27"/>
      <c r="C353" s="27"/>
      <c r="D353" s="27"/>
    </row>
    <row r="354" spans="2:4">
      <c r="B354" s="27"/>
      <c r="C354" s="27"/>
      <c r="D354" s="27"/>
    </row>
    <row r="355" spans="2:4">
      <c r="B355" s="27"/>
      <c r="C355" s="27"/>
      <c r="D355" s="27"/>
    </row>
    <row r="356" spans="2:4">
      <c r="B356" s="27"/>
      <c r="C356" s="27"/>
      <c r="D356" s="27"/>
    </row>
    <row r="357" spans="2:4">
      <c r="B357" s="27"/>
      <c r="C357" s="27"/>
      <c r="D357" s="27"/>
    </row>
    <row r="358" spans="2:4">
      <c r="B358" s="27"/>
      <c r="C358" s="27"/>
      <c r="D358" s="27"/>
    </row>
    <row r="359" spans="2:4">
      <c r="B359" s="27"/>
      <c r="C359" s="27"/>
      <c r="D359" s="27"/>
    </row>
    <row r="360" spans="2:4">
      <c r="B360" s="27"/>
      <c r="C360" s="27"/>
      <c r="D360" s="27"/>
    </row>
    <row r="361" spans="2:4">
      <c r="B361" s="27"/>
      <c r="C361" s="27"/>
      <c r="D361" s="27"/>
    </row>
    <row r="362" spans="2:4">
      <c r="B362" s="27"/>
      <c r="C362" s="27"/>
      <c r="D362" s="27"/>
    </row>
    <row r="363" spans="2:4">
      <c r="B363" s="27"/>
      <c r="C363" s="27"/>
      <c r="D363" s="27"/>
    </row>
    <row r="364" spans="2:4">
      <c r="B364" s="27"/>
      <c r="C364" s="27"/>
      <c r="D364" s="27"/>
    </row>
    <row r="365" spans="2:4">
      <c r="B365" s="27"/>
      <c r="C365" s="27"/>
      <c r="D365" s="27"/>
    </row>
    <row r="366" spans="2:4">
      <c r="B366" s="27"/>
      <c r="C366" s="27"/>
      <c r="D366" s="27"/>
    </row>
    <row r="367" spans="2:4">
      <c r="B367" s="27"/>
      <c r="C367" s="27"/>
      <c r="D367" s="27"/>
    </row>
    <row r="368" spans="2:4">
      <c r="B368" s="27"/>
      <c r="C368" s="27"/>
      <c r="D368" s="27"/>
    </row>
    <row r="369" spans="2:4">
      <c r="B369" s="27"/>
      <c r="C369" s="27"/>
      <c r="D369" s="27"/>
    </row>
    <row r="370" spans="2:4">
      <c r="B370" s="27"/>
      <c r="C370" s="27"/>
      <c r="D370" s="27"/>
    </row>
    <row r="371" spans="2:4">
      <c r="B371" s="27"/>
      <c r="C371" s="27"/>
      <c r="D371" s="27"/>
    </row>
    <row r="372" spans="2:4">
      <c r="B372" s="27"/>
      <c r="C372" s="27"/>
      <c r="D372" s="27"/>
    </row>
    <row r="373" spans="2:4">
      <c r="B373" s="27"/>
      <c r="C373" s="27"/>
      <c r="D373" s="27"/>
    </row>
    <row r="374" spans="2:4">
      <c r="B374" s="27"/>
      <c r="C374" s="27"/>
      <c r="D374" s="27"/>
    </row>
    <row r="375" spans="2:4">
      <c r="B375" s="27"/>
      <c r="C375" s="27"/>
      <c r="D375" s="27"/>
    </row>
    <row r="376" spans="2:4">
      <c r="B376" s="27"/>
      <c r="C376" s="27"/>
      <c r="D376" s="27"/>
    </row>
    <row r="377" spans="2:4">
      <c r="B377" s="27"/>
      <c r="C377" s="27"/>
      <c r="D377" s="27"/>
    </row>
    <row r="378" spans="2:4">
      <c r="B378" s="27"/>
      <c r="C378" s="27"/>
      <c r="D378" s="27"/>
    </row>
    <row r="379" spans="2:4">
      <c r="B379" s="27"/>
      <c r="C379" s="27"/>
      <c r="D379" s="27"/>
    </row>
    <row r="380" spans="2:4">
      <c r="B380" s="27"/>
      <c r="C380" s="27"/>
      <c r="D380" s="27"/>
    </row>
    <row r="381" spans="2:4">
      <c r="B381" s="27"/>
      <c r="C381" s="27"/>
      <c r="D381" s="27"/>
    </row>
    <row r="382" spans="2:4">
      <c r="B382" s="27"/>
      <c r="C382" s="27"/>
      <c r="D382" s="27"/>
    </row>
    <row r="383" spans="2:4">
      <c r="B383" s="27"/>
      <c r="C383" s="27"/>
      <c r="D383" s="27"/>
    </row>
    <row r="384" spans="2:4">
      <c r="B384" s="27"/>
      <c r="C384" s="27"/>
      <c r="D384" s="27"/>
    </row>
    <row r="385" spans="2:4">
      <c r="B385" s="27"/>
      <c r="C385" s="27"/>
      <c r="D385" s="27"/>
    </row>
    <row r="386" spans="2:4">
      <c r="B386" s="27"/>
      <c r="C386" s="27"/>
      <c r="D386" s="27"/>
    </row>
    <row r="387" spans="2:4">
      <c r="B387" s="27"/>
      <c r="C387" s="27"/>
      <c r="D387" s="27"/>
    </row>
    <row r="388" spans="2:4">
      <c r="B388" s="27"/>
      <c r="C388" s="27"/>
      <c r="D388" s="27"/>
    </row>
    <row r="389" spans="2:4">
      <c r="B389" s="27"/>
      <c r="C389" s="27"/>
      <c r="D389" s="27"/>
    </row>
    <row r="390" spans="2:4">
      <c r="B390" s="27"/>
      <c r="C390" s="27"/>
      <c r="D390" s="27"/>
    </row>
    <row r="391" spans="2:4">
      <c r="B391" s="27"/>
      <c r="C391" s="27"/>
      <c r="D391" s="27"/>
    </row>
    <row r="392" spans="2:4">
      <c r="B392" s="27"/>
      <c r="C392" s="27"/>
      <c r="D392" s="27"/>
    </row>
    <row r="393" spans="2:4">
      <c r="B393" s="27"/>
      <c r="C393" s="27"/>
      <c r="D393" s="27"/>
    </row>
    <row r="394" spans="2:4">
      <c r="B394" s="27"/>
      <c r="C394" s="27"/>
      <c r="D394" s="27"/>
    </row>
    <row r="395" spans="2:4">
      <c r="B395" s="27"/>
      <c r="C395" s="27"/>
      <c r="D395" s="27"/>
    </row>
    <row r="396" spans="2:4">
      <c r="B396" s="27"/>
      <c r="C396" s="27"/>
      <c r="D396" s="27"/>
    </row>
    <row r="397" spans="2:4">
      <c r="B397" s="27"/>
      <c r="C397" s="27"/>
      <c r="D397" s="27"/>
    </row>
    <row r="398" spans="2:4">
      <c r="B398" s="27"/>
      <c r="C398" s="27"/>
      <c r="D398" s="27"/>
    </row>
    <row r="399" spans="2:4">
      <c r="B399" s="27"/>
      <c r="C399" s="27"/>
      <c r="D399" s="27"/>
    </row>
    <row r="400" spans="2:4">
      <c r="B400" s="27"/>
      <c r="C400" s="27"/>
      <c r="D400" s="27"/>
    </row>
    <row r="401" spans="2:4">
      <c r="B401" s="27"/>
      <c r="C401" s="27"/>
      <c r="D401" s="27"/>
    </row>
    <row r="402" spans="2:4">
      <c r="B402" s="27"/>
      <c r="C402" s="27"/>
      <c r="D402" s="27"/>
    </row>
    <row r="403" spans="2:4">
      <c r="B403" s="27"/>
      <c r="C403" s="27"/>
      <c r="D403" s="27"/>
    </row>
    <row r="404" spans="2:4">
      <c r="B404" s="27"/>
      <c r="C404" s="27"/>
      <c r="D404" s="27"/>
    </row>
    <row r="405" spans="2:4">
      <c r="B405" s="27"/>
      <c r="C405" s="27"/>
      <c r="D405" s="27"/>
    </row>
    <row r="406" spans="2:4">
      <c r="B406" s="27"/>
      <c r="C406" s="27"/>
      <c r="D406" s="27"/>
    </row>
    <row r="407" spans="2:4">
      <c r="B407" s="27"/>
      <c r="C407" s="27"/>
      <c r="D407" s="27"/>
    </row>
    <row r="408" spans="2:4">
      <c r="B408" s="27"/>
      <c r="C408" s="27"/>
      <c r="D408" s="27"/>
    </row>
    <row r="409" spans="2:4">
      <c r="B409" s="27"/>
      <c r="C409" s="27"/>
      <c r="D409" s="27"/>
    </row>
    <row r="410" spans="2:4">
      <c r="B410" s="27"/>
      <c r="C410" s="27"/>
      <c r="D410" s="27"/>
    </row>
    <row r="411" spans="2:4">
      <c r="B411" s="27"/>
      <c r="C411" s="27"/>
      <c r="D411" s="27"/>
    </row>
    <row r="412" spans="2:4">
      <c r="B412" s="27"/>
      <c r="C412" s="27"/>
      <c r="D412" s="27"/>
    </row>
    <row r="413" spans="2:4">
      <c r="B413" s="27"/>
      <c r="C413" s="27"/>
      <c r="D413" s="27"/>
    </row>
    <row r="414" spans="2:4">
      <c r="B414" s="27"/>
      <c r="C414" s="27"/>
      <c r="D414" s="27"/>
    </row>
    <row r="415" spans="2:4">
      <c r="B415" s="27"/>
      <c r="C415" s="27"/>
      <c r="D415" s="27"/>
    </row>
    <row r="416" spans="2:4">
      <c r="B416" s="27"/>
      <c r="C416" s="27"/>
      <c r="D416" s="27"/>
    </row>
    <row r="417" spans="2:4">
      <c r="B417" s="27"/>
      <c r="C417" s="27"/>
      <c r="D417" s="27"/>
    </row>
    <row r="418" spans="2:4">
      <c r="B418" s="27"/>
      <c r="C418" s="27"/>
      <c r="D418" s="27"/>
    </row>
    <row r="419" spans="2:4">
      <c r="B419" s="27"/>
      <c r="C419" s="27"/>
      <c r="D419" s="27"/>
    </row>
    <row r="420" spans="2:4">
      <c r="B420" s="27"/>
      <c r="C420" s="27"/>
      <c r="D420" s="27"/>
    </row>
    <row r="421" spans="2:4">
      <c r="B421" s="27"/>
      <c r="C421" s="27"/>
      <c r="D421" s="27"/>
    </row>
    <row r="422" spans="2:4">
      <c r="B422" s="27"/>
      <c r="C422" s="27"/>
      <c r="D422" s="27"/>
    </row>
    <row r="423" spans="2:4">
      <c r="B423" s="27"/>
      <c r="C423" s="27"/>
      <c r="D423" s="27"/>
    </row>
    <row r="424" spans="2:4">
      <c r="B424" s="27"/>
      <c r="C424" s="27"/>
      <c r="D424" s="27"/>
    </row>
    <row r="425" spans="2:4">
      <c r="B425" s="27"/>
      <c r="C425" s="27"/>
      <c r="D425" s="27"/>
    </row>
    <row r="426" spans="2:4">
      <c r="B426" s="27"/>
      <c r="C426" s="27"/>
      <c r="D426" s="27"/>
    </row>
    <row r="427" spans="2:4">
      <c r="B427" s="27"/>
      <c r="C427" s="27"/>
      <c r="D427" s="27"/>
    </row>
    <row r="428" spans="2:4">
      <c r="B428" s="27"/>
      <c r="C428" s="27"/>
      <c r="D428" s="27"/>
    </row>
    <row r="429" spans="2:4">
      <c r="B429" s="27"/>
      <c r="C429" s="27"/>
      <c r="D429" s="27"/>
    </row>
    <row r="430" spans="2:4">
      <c r="B430" s="27"/>
      <c r="C430" s="27"/>
      <c r="D430" s="27"/>
    </row>
    <row r="431" spans="2:4">
      <c r="B431" s="27"/>
      <c r="C431" s="27"/>
      <c r="D431" s="27"/>
    </row>
    <row r="432" spans="2:4">
      <c r="B432" s="27"/>
      <c r="C432" s="27"/>
      <c r="D432" s="27"/>
    </row>
    <row r="433" spans="2:4">
      <c r="B433" s="27"/>
      <c r="C433" s="27"/>
      <c r="D433" s="27"/>
    </row>
    <row r="434" spans="2:4">
      <c r="B434" s="27"/>
      <c r="C434" s="27"/>
      <c r="D434" s="27"/>
    </row>
    <row r="435" spans="2:4">
      <c r="B435" s="27"/>
      <c r="C435" s="27"/>
      <c r="D435" s="27"/>
    </row>
    <row r="436" spans="2:4">
      <c r="B436" s="27"/>
      <c r="C436" s="27"/>
      <c r="D436" s="27"/>
    </row>
    <row r="437" spans="2:4">
      <c r="B437" s="27"/>
      <c r="C437" s="27"/>
      <c r="D437" s="27"/>
    </row>
    <row r="438" spans="2:4">
      <c r="B438" s="27"/>
      <c r="C438" s="27"/>
      <c r="D438" s="27"/>
    </row>
    <row r="439" spans="2:4">
      <c r="B439" s="27"/>
      <c r="C439" s="27"/>
      <c r="D439" s="27"/>
    </row>
    <row r="440" spans="2:4">
      <c r="B440" s="27"/>
      <c r="C440" s="27"/>
      <c r="D440" s="27"/>
    </row>
    <row r="441" spans="2:4">
      <c r="B441" s="27"/>
      <c r="C441" s="27"/>
      <c r="D441" s="27"/>
    </row>
    <row r="442" spans="2:4">
      <c r="B442" s="27"/>
      <c r="C442" s="27"/>
      <c r="D442" s="27"/>
    </row>
    <row r="443" spans="2:4">
      <c r="B443" s="27"/>
      <c r="C443" s="27"/>
      <c r="D443" s="27"/>
    </row>
    <row r="444" spans="2:4">
      <c r="B444" s="27"/>
      <c r="C444" s="27"/>
      <c r="D444" s="27"/>
    </row>
    <row r="445" spans="2:4">
      <c r="B445" s="27"/>
      <c r="C445" s="27"/>
      <c r="D445" s="27"/>
    </row>
    <row r="446" spans="2:4">
      <c r="B446" s="27"/>
      <c r="C446" s="27"/>
      <c r="D446" s="27"/>
    </row>
    <row r="447" spans="2:4">
      <c r="B447" s="27"/>
      <c r="C447" s="27"/>
      <c r="D447" s="27"/>
    </row>
    <row r="448" spans="2:4">
      <c r="B448" s="27"/>
      <c r="C448" s="27"/>
      <c r="D448" s="27"/>
    </row>
    <row r="449" spans="2:4">
      <c r="B449" s="27"/>
      <c r="C449" s="27"/>
      <c r="D449" s="27"/>
    </row>
    <row r="450" spans="2:4">
      <c r="B450" s="27"/>
      <c r="C450" s="27"/>
      <c r="D450" s="27"/>
    </row>
    <row r="451" spans="2:4">
      <c r="B451" s="27"/>
      <c r="C451" s="27"/>
      <c r="D451" s="27"/>
    </row>
    <row r="452" spans="2:4">
      <c r="B452" s="27"/>
      <c r="C452" s="27"/>
      <c r="D452" s="27"/>
    </row>
    <row r="453" spans="2:4">
      <c r="B453" s="27"/>
      <c r="C453" s="27"/>
      <c r="D453" s="27"/>
    </row>
    <row r="454" spans="2:4">
      <c r="B454" s="27"/>
      <c r="C454" s="27"/>
      <c r="D454" s="27"/>
    </row>
    <row r="455" spans="2:4">
      <c r="B455" s="27"/>
      <c r="C455" s="27"/>
      <c r="D455" s="27"/>
    </row>
    <row r="456" spans="2:4">
      <c r="B456" s="27"/>
      <c r="C456" s="27"/>
      <c r="D456" s="27"/>
    </row>
    <row r="457" spans="2:4">
      <c r="B457" s="27"/>
      <c r="C457" s="27"/>
      <c r="D457" s="27"/>
    </row>
    <row r="458" spans="2:4">
      <c r="B458" s="27"/>
      <c r="C458" s="27"/>
      <c r="D458" s="27"/>
    </row>
    <row r="459" spans="2:4">
      <c r="B459" s="27"/>
      <c r="C459" s="27"/>
      <c r="D459" s="27"/>
    </row>
    <row r="460" spans="2:4">
      <c r="B460" s="27"/>
      <c r="C460" s="27"/>
      <c r="D460" s="27"/>
    </row>
    <row r="461" spans="2:4">
      <c r="B461" s="27"/>
      <c r="C461" s="27"/>
      <c r="D461" s="27"/>
    </row>
    <row r="462" spans="2:4">
      <c r="B462" s="27"/>
      <c r="C462" s="27"/>
      <c r="D462" s="27"/>
    </row>
    <row r="463" spans="2:4">
      <c r="B463" s="27"/>
      <c r="C463" s="27"/>
      <c r="D463" s="27"/>
    </row>
    <row r="464" spans="2:4">
      <c r="B464" s="27"/>
      <c r="C464" s="27"/>
      <c r="D464" s="27"/>
    </row>
    <row r="465" spans="2:4">
      <c r="B465" s="27"/>
      <c r="C465" s="27"/>
      <c r="D465" s="27"/>
    </row>
    <row r="466" spans="2:4">
      <c r="B466" s="27"/>
      <c r="C466" s="27"/>
      <c r="D466" s="27"/>
    </row>
    <row r="467" spans="2:4">
      <c r="B467" s="27"/>
      <c r="C467" s="27"/>
      <c r="D467" s="27"/>
    </row>
    <row r="468" spans="2:4">
      <c r="B468" s="27"/>
      <c r="C468" s="27"/>
      <c r="D468" s="27"/>
    </row>
    <row r="469" spans="2:4">
      <c r="B469" s="27"/>
      <c r="C469" s="27"/>
      <c r="D469" s="27"/>
    </row>
    <row r="470" spans="2:4">
      <c r="B470" s="27"/>
      <c r="C470" s="27"/>
      <c r="D470" s="27"/>
    </row>
    <row r="471" spans="2:4">
      <c r="B471" s="27"/>
      <c r="C471" s="27"/>
      <c r="D471" s="27"/>
    </row>
    <row r="472" spans="2:4">
      <c r="B472" s="27"/>
      <c r="C472" s="27"/>
      <c r="D472" s="27"/>
    </row>
    <row r="473" spans="2:4">
      <c r="B473" s="27"/>
      <c r="C473" s="27"/>
      <c r="D473" s="27"/>
    </row>
    <row r="474" spans="2:4">
      <c r="B474" s="27"/>
      <c r="C474" s="27"/>
      <c r="D474" s="27"/>
    </row>
    <row r="475" spans="2:4">
      <c r="B475" s="27"/>
      <c r="C475" s="27"/>
      <c r="D475" s="27"/>
    </row>
    <row r="476" spans="2:4">
      <c r="B476" s="27"/>
      <c r="C476" s="27"/>
      <c r="D476" s="27"/>
    </row>
    <row r="477" spans="2:4">
      <c r="B477" s="27"/>
      <c r="C477" s="27"/>
      <c r="D477" s="27"/>
    </row>
    <row r="478" spans="2:4">
      <c r="B478" s="27"/>
      <c r="C478" s="27"/>
      <c r="D478" s="27"/>
    </row>
    <row r="479" spans="2:4">
      <c r="B479" s="27"/>
      <c r="C479" s="27"/>
      <c r="D479" s="27"/>
    </row>
    <row r="480" spans="2:4">
      <c r="B480" s="27"/>
      <c r="C480" s="27"/>
      <c r="D480" s="27"/>
    </row>
    <row r="481" spans="2:4">
      <c r="B481" s="27"/>
      <c r="C481" s="27"/>
      <c r="D481" s="27"/>
    </row>
    <row r="482" spans="2:4">
      <c r="B482" s="27"/>
      <c r="C482" s="27"/>
      <c r="D482" s="27"/>
    </row>
    <row r="483" spans="2:4">
      <c r="B483" s="27"/>
      <c r="C483" s="27"/>
      <c r="D483" s="27"/>
    </row>
    <row r="484" spans="2:4">
      <c r="B484" s="27"/>
      <c r="C484" s="27"/>
      <c r="D484" s="27"/>
    </row>
    <row r="485" spans="2:4">
      <c r="B485" s="27"/>
      <c r="C485" s="27"/>
      <c r="D485" s="27"/>
    </row>
    <row r="486" spans="2:4">
      <c r="B486" s="27"/>
      <c r="C486" s="27"/>
      <c r="D486" s="27"/>
    </row>
    <row r="487" spans="2:4">
      <c r="B487" s="27"/>
      <c r="C487" s="27"/>
      <c r="D487" s="27"/>
    </row>
    <row r="488" spans="2:4">
      <c r="B488" s="27"/>
      <c r="C488" s="27"/>
      <c r="D488" s="27"/>
    </row>
    <row r="489" spans="2:4">
      <c r="B489" s="27"/>
      <c r="C489" s="27"/>
      <c r="D489" s="27"/>
    </row>
    <row r="490" spans="2:4">
      <c r="B490" s="27"/>
      <c r="C490" s="27"/>
      <c r="D490" s="27"/>
    </row>
    <row r="491" spans="2:4">
      <c r="B491" s="27"/>
      <c r="C491" s="27"/>
      <c r="D491" s="27"/>
    </row>
    <row r="492" spans="2:4">
      <c r="B492" s="27"/>
      <c r="C492" s="27"/>
      <c r="D492" s="27"/>
    </row>
    <row r="493" spans="2:4">
      <c r="B493" s="27"/>
      <c r="C493" s="27"/>
      <c r="D493" s="27"/>
    </row>
    <row r="494" spans="2:4">
      <c r="B494" s="27"/>
      <c r="C494" s="27"/>
      <c r="D494" s="27"/>
    </row>
    <row r="495" spans="2:4">
      <c r="B495" s="27"/>
      <c r="C495" s="27"/>
      <c r="D495" s="27"/>
    </row>
    <row r="496" spans="2:4">
      <c r="B496" s="27"/>
      <c r="C496" s="27"/>
      <c r="D496" s="27"/>
    </row>
    <row r="497" spans="2:4">
      <c r="B497" s="27"/>
      <c r="C497" s="27"/>
      <c r="D497" s="27"/>
    </row>
    <row r="498" spans="2:4">
      <c r="B498" s="27"/>
      <c r="C498" s="27"/>
      <c r="D498" s="27"/>
    </row>
    <row r="499" spans="2:4">
      <c r="B499" s="27"/>
      <c r="C499" s="27"/>
      <c r="D499" s="27"/>
    </row>
    <row r="500" spans="2:4">
      <c r="B500" s="27"/>
      <c r="C500" s="27"/>
      <c r="D500" s="27"/>
    </row>
    <row r="501" spans="2:4">
      <c r="B501" s="27"/>
      <c r="C501" s="27"/>
      <c r="D501" s="27"/>
    </row>
    <row r="502" spans="2:4">
      <c r="B502" s="27"/>
      <c r="C502" s="27"/>
      <c r="D502" s="27"/>
    </row>
    <row r="503" spans="2:4">
      <c r="B503" s="27"/>
      <c r="C503" s="27"/>
      <c r="D503" s="27"/>
    </row>
    <row r="504" spans="2:4">
      <c r="B504" s="27"/>
      <c r="C504" s="27"/>
      <c r="D504" s="27"/>
    </row>
    <row r="505" spans="2:4">
      <c r="B505" s="27"/>
      <c r="C505" s="27"/>
      <c r="D505" s="27"/>
    </row>
    <row r="506" spans="2:4">
      <c r="B506" s="27"/>
      <c r="C506" s="27"/>
      <c r="D506" s="27"/>
    </row>
    <row r="507" spans="2:4">
      <c r="B507" s="27"/>
      <c r="C507" s="27"/>
      <c r="D507" s="27"/>
    </row>
    <row r="508" spans="2:4">
      <c r="B508" s="27"/>
      <c r="C508" s="27"/>
      <c r="D508" s="27"/>
    </row>
    <row r="509" spans="2:4">
      <c r="B509" s="27"/>
      <c r="C509" s="27"/>
      <c r="D509" s="27"/>
    </row>
    <row r="510" spans="2:4">
      <c r="B510" s="27"/>
      <c r="C510" s="27"/>
      <c r="D510" s="27"/>
    </row>
    <row r="511" spans="2:4">
      <c r="B511" s="27"/>
      <c r="C511" s="27"/>
      <c r="D511" s="27"/>
    </row>
    <row r="512" spans="2:4">
      <c r="B512" s="27"/>
      <c r="C512" s="27"/>
      <c r="D512" s="27"/>
    </row>
    <row r="513" spans="2:4">
      <c r="B513" s="27"/>
      <c r="C513" s="27"/>
      <c r="D513" s="27"/>
    </row>
    <row r="514" spans="2:4">
      <c r="B514" s="27"/>
      <c r="C514" s="27"/>
      <c r="D514" s="27"/>
    </row>
    <row r="515" spans="2:4">
      <c r="B515" s="27"/>
      <c r="C515" s="27"/>
      <c r="D515" s="27"/>
    </row>
    <row r="516" spans="2:4">
      <c r="B516" s="27"/>
      <c r="C516" s="27"/>
      <c r="D516" s="27"/>
    </row>
    <row r="517" spans="2:4">
      <c r="B517" s="27"/>
      <c r="C517" s="27"/>
      <c r="D517" s="27"/>
    </row>
    <row r="518" spans="2:4">
      <c r="B518" s="27"/>
      <c r="C518" s="27"/>
      <c r="D518" s="27"/>
    </row>
    <row r="519" spans="2:4">
      <c r="B519" s="27"/>
      <c r="C519" s="27"/>
      <c r="D519" s="27"/>
    </row>
    <row r="520" spans="2:4">
      <c r="B520" s="27"/>
      <c r="C520" s="27"/>
      <c r="D520" s="27"/>
    </row>
    <row r="521" spans="2:4">
      <c r="B521" s="27"/>
      <c r="C521" s="27"/>
      <c r="D521" s="27"/>
    </row>
    <row r="522" spans="2:4">
      <c r="B522" s="27"/>
      <c r="C522" s="27"/>
      <c r="D522" s="27"/>
    </row>
    <row r="523" spans="2:4">
      <c r="B523" s="27"/>
      <c r="C523" s="27"/>
      <c r="D523" s="27"/>
    </row>
    <row r="524" spans="2:4">
      <c r="B524" s="27"/>
      <c r="C524" s="27"/>
      <c r="D524" s="27"/>
    </row>
    <row r="525" spans="2:4">
      <c r="B525" s="27"/>
      <c r="C525" s="27"/>
      <c r="D525" s="27"/>
    </row>
    <row r="526" spans="2:4">
      <c r="B526" s="27"/>
      <c r="C526" s="27"/>
      <c r="D526" s="27"/>
    </row>
    <row r="527" spans="2:4">
      <c r="B527" s="27"/>
      <c r="C527" s="27"/>
      <c r="D527" s="27"/>
    </row>
    <row r="528" spans="2:4">
      <c r="B528" s="27"/>
      <c r="C528" s="27"/>
      <c r="D528" s="27"/>
    </row>
    <row r="529" spans="2:4">
      <c r="B529" s="27"/>
      <c r="C529" s="27"/>
      <c r="D529" s="27"/>
    </row>
    <row r="530" spans="2:4">
      <c r="B530" s="27"/>
      <c r="C530" s="27"/>
      <c r="D530" s="27"/>
    </row>
    <row r="531" spans="2:4">
      <c r="B531" s="27"/>
      <c r="C531" s="27"/>
      <c r="D531" s="27"/>
    </row>
    <row r="532" spans="2:4">
      <c r="B532" s="27"/>
      <c r="C532" s="27"/>
      <c r="D532" s="27"/>
    </row>
    <row r="533" spans="2:4">
      <c r="B533" s="27"/>
      <c r="C533" s="27"/>
      <c r="D533" s="27"/>
    </row>
    <row r="534" spans="2:4">
      <c r="B534" s="27"/>
      <c r="C534" s="27"/>
      <c r="D534" s="27"/>
    </row>
    <row r="535" spans="2:4">
      <c r="B535" s="27"/>
      <c r="C535" s="27"/>
      <c r="D535" s="27"/>
    </row>
    <row r="536" spans="2:4">
      <c r="B536" s="27"/>
      <c r="C536" s="27"/>
      <c r="D536" s="27"/>
    </row>
    <row r="537" spans="2:4">
      <c r="B537" s="27"/>
      <c r="C537" s="27"/>
      <c r="D537" s="27"/>
    </row>
    <row r="538" spans="2:4">
      <c r="B538" s="27"/>
      <c r="C538" s="27"/>
      <c r="D538" s="27"/>
    </row>
    <row r="539" spans="2:4">
      <c r="B539" s="27"/>
      <c r="C539" s="27"/>
      <c r="D539" s="27"/>
    </row>
    <row r="540" spans="2:4">
      <c r="B540" s="27"/>
      <c r="C540" s="27"/>
      <c r="D540" s="27"/>
    </row>
    <row r="541" spans="2:4">
      <c r="B541" s="27"/>
      <c r="C541" s="27"/>
      <c r="D541" s="27"/>
    </row>
    <row r="542" spans="2:4">
      <c r="B542" s="27"/>
      <c r="C542" s="27"/>
      <c r="D542" s="27"/>
    </row>
    <row r="543" spans="2:4">
      <c r="B543" s="27"/>
      <c r="C543" s="27"/>
      <c r="D543" s="27"/>
    </row>
    <row r="544" spans="2:4">
      <c r="B544" s="27"/>
      <c r="C544" s="27"/>
      <c r="D544" s="27"/>
    </row>
    <row r="545" spans="2:4">
      <c r="B545" s="27"/>
      <c r="C545" s="27"/>
      <c r="D545" s="27"/>
    </row>
    <row r="546" spans="2:4">
      <c r="B546" s="27"/>
      <c r="C546" s="27"/>
      <c r="D546" s="27"/>
    </row>
    <row r="547" spans="2:4">
      <c r="B547" s="27"/>
      <c r="C547" s="27"/>
      <c r="D547" s="27"/>
    </row>
    <row r="548" spans="2:4">
      <c r="B548" s="27"/>
      <c r="C548" s="27"/>
      <c r="D548" s="27"/>
    </row>
    <row r="549" spans="2:4">
      <c r="B549" s="27"/>
      <c r="C549" s="27"/>
      <c r="D549" s="27"/>
    </row>
    <row r="550" spans="2:4">
      <c r="B550" s="27"/>
      <c r="C550" s="27"/>
      <c r="D550" s="27"/>
    </row>
    <row r="551" spans="2:4">
      <c r="B551" s="27"/>
      <c r="C551" s="27"/>
      <c r="D551" s="27"/>
    </row>
    <row r="552" spans="2:4">
      <c r="B552" s="27"/>
      <c r="C552" s="27"/>
      <c r="D552" s="27"/>
    </row>
    <row r="553" spans="2:4">
      <c r="B553" s="27"/>
      <c r="C553" s="27"/>
      <c r="D553" s="27"/>
    </row>
    <row r="554" spans="2:4">
      <c r="B554" s="27"/>
      <c r="C554" s="27"/>
      <c r="D554" s="27"/>
    </row>
    <row r="555" spans="2:4">
      <c r="B555" s="27"/>
      <c r="C555" s="27"/>
      <c r="D555" s="27"/>
    </row>
    <row r="556" spans="2:4">
      <c r="B556" s="27"/>
      <c r="C556" s="27"/>
      <c r="D556" s="27"/>
    </row>
    <row r="557" spans="2:4">
      <c r="B557" s="27"/>
      <c r="C557" s="27"/>
      <c r="D557" s="27"/>
    </row>
    <row r="558" spans="2:4">
      <c r="B558" s="27"/>
      <c r="C558" s="27"/>
      <c r="D558" s="27"/>
    </row>
    <row r="559" spans="2:4">
      <c r="B559" s="27"/>
      <c r="C559" s="27"/>
      <c r="D559" s="27"/>
    </row>
    <row r="560" spans="2:4">
      <c r="B560" s="27"/>
      <c r="C560" s="27"/>
      <c r="D560" s="27"/>
    </row>
    <row r="561" spans="2:4">
      <c r="B561" s="27"/>
      <c r="C561" s="27"/>
      <c r="D561" s="27"/>
    </row>
    <row r="562" spans="2:4">
      <c r="B562" s="27"/>
      <c r="C562" s="27"/>
      <c r="D562" s="27"/>
    </row>
    <row r="563" spans="2:4">
      <c r="B563" s="27"/>
      <c r="C563" s="27"/>
      <c r="D563" s="27"/>
    </row>
    <row r="564" spans="2:4">
      <c r="B564" s="27"/>
      <c r="C564" s="27"/>
      <c r="D564" s="27"/>
    </row>
    <row r="565" spans="2:4">
      <c r="B565" s="27"/>
      <c r="C565" s="27"/>
      <c r="D565" s="27"/>
    </row>
    <row r="566" spans="2:4">
      <c r="B566" s="27"/>
      <c r="C566" s="27"/>
      <c r="D566" s="27"/>
    </row>
    <row r="567" spans="2:4">
      <c r="B567" s="27"/>
      <c r="C567" s="27"/>
      <c r="D567" s="27"/>
    </row>
    <row r="568" spans="2:4">
      <c r="B568" s="27"/>
      <c r="C568" s="27"/>
      <c r="D568" s="27"/>
    </row>
    <row r="569" spans="2:4">
      <c r="B569" s="27"/>
      <c r="C569" s="27"/>
      <c r="D569" s="27"/>
    </row>
    <row r="570" spans="2:4">
      <c r="B570" s="27"/>
      <c r="C570" s="27"/>
      <c r="D570" s="27"/>
    </row>
    <row r="571" spans="2:4">
      <c r="B571" s="27"/>
      <c r="C571" s="27"/>
      <c r="D571" s="27"/>
    </row>
    <row r="572" spans="2:4">
      <c r="B572" s="27"/>
      <c r="C572" s="27"/>
      <c r="D572" s="27"/>
    </row>
    <row r="573" spans="2:4">
      <c r="B573" s="27"/>
      <c r="C573" s="27"/>
      <c r="D573" s="27"/>
    </row>
    <row r="574" spans="2:4">
      <c r="B574" s="27"/>
      <c r="C574" s="27"/>
      <c r="D574" s="27"/>
    </row>
    <row r="575" spans="2:4">
      <c r="B575" s="27"/>
      <c r="C575" s="27"/>
      <c r="D575" s="27"/>
    </row>
    <row r="576" spans="2:4">
      <c r="B576" s="27"/>
      <c r="C576" s="27"/>
      <c r="D576" s="27"/>
    </row>
    <row r="577" spans="2:4">
      <c r="B577" s="27"/>
      <c r="C577" s="27"/>
      <c r="D577" s="27"/>
    </row>
    <row r="578" spans="2:4">
      <c r="B578" s="27"/>
      <c r="C578" s="27"/>
      <c r="D578" s="27"/>
    </row>
    <row r="579" spans="2:4">
      <c r="B579" s="27"/>
      <c r="C579" s="27"/>
      <c r="D579" s="27"/>
    </row>
    <row r="580" spans="2:4">
      <c r="B580" s="27"/>
      <c r="C580" s="27"/>
      <c r="D580" s="27"/>
    </row>
    <row r="581" spans="2:4">
      <c r="B581" s="27"/>
      <c r="C581" s="27"/>
      <c r="D581" s="27"/>
    </row>
    <row r="582" spans="2:4">
      <c r="B582" s="27"/>
      <c r="C582" s="27"/>
      <c r="D582" s="27"/>
    </row>
    <row r="583" spans="2:4">
      <c r="B583" s="27"/>
      <c r="C583" s="27"/>
      <c r="D583" s="27"/>
    </row>
    <row r="584" spans="2:4">
      <c r="B584" s="27"/>
      <c r="C584" s="27"/>
      <c r="D584" s="27"/>
    </row>
    <row r="585" spans="2:4">
      <c r="B585" s="27"/>
      <c r="C585" s="27"/>
      <c r="D585" s="27"/>
    </row>
    <row r="586" spans="2:4">
      <c r="B586" s="27"/>
      <c r="C586" s="27"/>
      <c r="D586" s="27"/>
    </row>
    <row r="587" spans="2:4">
      <c r="B587" s="27"/>
      <c r="C587" s="27"/>
      <c r="D587" s="27"/>
    </row>
    <row r="588" spans="2:4">
      <c r="B588" s="27"/>
      <c r="C588" s="27"/>
      <c r="D588" s="27"/>
    </row>
    <row r="589" spans="2:4">
      <c r="B589" s="27"/>
      <c r="C589" s="27"/>
      <c r="D589" s="27"/>
    </row>
    <row r="590" spans="2:4">
      <c r="B590" s="27"/>
      <c r="C590" s="27"/>
      <c r="D590" s="27"/>
    </row>
    <row r="591" spans="2:4">
      <c r="B591" s="27"/>
      <c r="C591" s="27"/>
      <c r="D591" s="27"/>
    </row>
    <row r="592" spans="2:4">
      <c r="B592" s="27"/>
      <c r="C592" s="27"/>
      <c r="D592" s="27"/>
    </row>
    <row r="593" spans="2:4">
      <c r="B593" s="27"/>
      <c r="C593" s="27"/>
      <c r="D593" s="27"/>
    </row>
    <row r="594" spans="2:4">
      <c r="B594" s="27"/>
      <c r="C594" s="27"/>
      <c r="D594" s="27"/>
    </row>
    <row r="595" spans="2:4">
      <c r="B595" s="27"/>
      <c r="C595" s="27"/>
      <c r="D595" s="27"/>
    </row>
    <row r="596" spans="2:4">
      <c r="B596" s="27"/>
      <c r="C596" s="27"/>
      <c r="D596" s="27"/>
    </row>
    <row r="597" spans="2:4">
      <c r="B597" s="27"/>
      <c r="C597" s="27"/>
      <c r="D597" s="27"/>
    </row>
    <row r="598" spans="2:4">
      <c r="B598" s="27"/>
      <c r="C598" s="27"/>
      <c r="D598" s="27"/>
    </row>
    <row r="599" spans="2:4">
      <c r="B599" s="27"/>
      <c r="C599" s="27"/>
      <c r="D599" s="27"/>
    </row>
    <row r="600" spans="2:4">
      <c r="B600" s="27"/>
      <c r="C600" s="27"/>
      <c r="D600" s="27"/>
    </row>
    <row r="601" spans="2:4">
      <c r="B601" s="27"/>
      <c r="C601" s="27"/>
      <c r="D601" s="27"/>
    </row>
    <row r="602" spans="2:4">
      <c r="B602" s="27"/>
      <c r="C602" s="27"/>
      <c r="D602" s="27"/>
    </row>
    <row r="603" spans="2:4">
      <c r="B603" s="27"/>
      <c r="C603" s="27"/>
      <c r="D603" s="27"/>
    </row>
    <row r="604" spans="2:4">
      <c r="B604" s="27"/>
      <c r="C604" s="27"/>
      <c r="D604" s="27"/>
    </row>
    <row r="605" spans="2:4">
      <c r="B605" s="27"/>
      <c r="C605" s="27"/>
      <c r="D605" s="27"/>
    </row>
    <row r="606" spans="2:4">
      <c r="B606" s="27"/>
      <c r="C606" s="27"/>
      <c r="D606" s="27"/>
    </row>
    <row r="607" spans="2:4">
      <c r="B607" s="27"/>
      <c r="C607" s="27"/>
      <c r="D607" s="27"/>
    </row>
    <row r="608" spans="2:4">
      <c r="B608" s="27"/>
      <c r="C608" s="27"/>
      <c r="D608" s="27"/>
    </row>
    <row r="609" spans="2:4">
      <c r="B609" s="27"/>
      <c r="C609" s="27"/>
      <c r="D609" s="27"/>
    </row>
    <row r="610" spans="2:4">
      <c r="B610" s="27"/>
      <c r="C610" s="27"/>
      <c r="D610" s="27"/>
    </row>
    <row r="611" spans="2:4">
      <c r="B611" s="27"/>
      <c r="C611" s="27"/>
      <c r="D611" s="27"/>
    </row>
    <row r="612" spans="2:4">
      <c r="B612" s="27"/>
      <c r="C612" s="27"/>
      <c r="D612" s="27"/>
    </row>
    <row r="613" spans="2:4">
      <c r="B613" s="27"/>
      <c r="C613" s="27"/>
      <c r="D613" s="27"/>
    </row>
    <row r="614" spans="2:4">
      <c r="B614" s="27"/>
      <c r="C614" s="27"/>
      <c r="D614" s="27"/>
    </row>
    <row r="615" spans="2:4">
      <c r="B615" s="27"/>
      <c r="C615" s="27"/>
      <c r="D615" s="27"/>
    </row>
    <row r="616" spans="2:4">
      <c r="B616" s="27"/>
      <c r="C616" s="27"/>
      <c r="D616" s="27"/>
    </row>
    <row r="617" spans="2:4">
      <c r="B617" s="27"/>
      <c r="C617" s="27"/>
      <c r="D617" s="27"/>
    </row>
    <row r="618" spans="2:4">
      <c r="B618" s="27"/>
      <c r="C618" s="27"/>
      <c r="D618" s="27"/>
    </row>
    <row r="619" spans="2:4">
      <c r="B619" s="27"/>
      <c r="C619" s="27"/>
      <c r="D619" s="27"/>
    </row>
    <row r="620" spans="2:4">
      <c r="B620" s="27"/>
      <c r="C620" s="27"/>
      <c r="D620" s="27"/>
    </row>
    <row r="621" spans="2:4">
      <c r="B621" s="27"/>
      <c r="C621" s="27"/>
      <c r="D621" s="27"/>
    </row>
    <row r="622" spans="2:4">
      <c r="B622" s="27"/>
      <c r="C622" s="27"/>
      <c r="D622" s="27"/>
    </row>
    <row r="623" spans="2:4">
      <c r="B623" s="27"/>
      <c r="C623" s="27"/>
      <c r="D623" s="27"/>
    </row>
    <row r="624" spans="2:4">
      <c r="B624" s="27"/>
      <c r="C624" s="27"/>
      <c r="D624" s="27"/>
    </row>
    <row r="625" spans="2:4">
      <c r="B625" s="27"/>
      <c r="C625" s="27"/>
      <c r="D625" s="27"/>
    </row>
    <row r="626" spans="2:4">
      <c r="B626" s="27"/>
      <c r="C626" s="27"/>
      <c r="D626" s="27"/>
    </row>
    <row r="627" spans="2:4">
      <c r="B627" s="27"/>
      <c r="C627" s="27"/>
      <c r="D627" s="27"/>
    </row>
    <row r="628" spans="2:4">
      <c r="B628" s="27"/>
      <c r="C628" s="27"/>
      <c r="D628" s="27"/>
    </row>
    <row r="629" spans="2:4">
      <c r="B629" s="27"/>
      <c r="C629" s="27"/>
      <c r="D629" s="27"/>
    </row>
    <row r="630" spans="2:4">
      <c r="B630" s="27"/>
      <c r="C630" s="27"/>
      <c r="D630" s="27"/>
    </row>
    <row r="631" spans="2:4">
      <c r="B631" s="27"/>
      <c r="C631" s="27"/>
      <c r="D631" s="27"/>
    </row>
    <row r="632" spans="2:4">
      <c r="B632" s="27"/>
      <c r="C632" s="27"/>
      <c r="D632" s="27"/>
    </row>
    <row r="633" spans="2:4">
      <c r="B633" s="27"/>
      <c r="C633" s="27"/>
      <c r="D633" s="27"/>
    </row>
    <row r="634" spans="2:4">
      <c r="B634" s="27"/>
      <c r="C634" s="27"/>
      <c r="D634" s="27"/>
    </row>
    <row r="635" spans="2:4">
      <c r="B635" s="27"/>
      <c r="C635" s="27"/>
      <c r="D635" s="27"/>
    </row>
    <row r="636" spans="2:4">
      <c r="B636" s="27"/>
      <c r="C636" s="27"/>
      <c r="D636" s="27"/>
    </row>
    <row r="637" spans="2:4">
      <c r="B637" s="27"/>
      <c r="C637" s="27"/>
      <c r="D637" s="27"/>
    </row>
    <row r="638" spans="2:4">
      <c r="B638" s="27"/>
      <c r="C638" s="27"/>
      <c r="D638" s="27"/>
    </row>
    <row r="639" spans="2:4">
      <c r="B639" s="27"/>
      <c r="C639" s="27"/>
      <c r="D639" s="27"/>
    </row>
    <row r="640" spans="2:4">
      <c r="B640" s="27"/>
      <c r="C640" s="27"/>
      <c r="D640" s="27"/>
    </row>
    <row r="641" spans="2:4">
      <c r="B641" s="27"/>
      <c r="C641" s="27"/>
      <c r="D641" s="27"/>
    </row>
    <row r="642" spans="2:4">
      <c r="B642" s="27"/>
      <c r="C642" s="27"/>
      <c r="D642" s="27"/>
    </row>
    <row r="643" spans="2:4">
      <c r="B643" s="27"/>
      <c r="C643" s="27"/>
      <c r="D643" s="27"/>
    </row>
    <row r="644" spans="2:4">
      <c r="B644" s="27"/>
      <c r="C644" s="27"/>
      <c r="D644" s="27"/>
    </row>
    <row r="645" spans="2:4">
      <c r="B645" s="27"/>
      <c r="C645" s="27"/>
      <c r="D645" s="27"/>
    </row>
    <row r="646" spans="2:4">
      <c r="B646" s="27"/>
      <c r="C646" s="27"/>
      <c r="D646" s="27"/>
    </row>
    <row r="647" spans="2:4">
      <c r="B647" s="27"/>
      <c r="C647" s="27"/>
      <c r="D647" s="27"/>
    </row>
    <row r="648" spans="2:4">
      <c r="B648" s="27"/>
      <c r="C648" s="27"/>
      <c r="D648" s="27"/>
    </row>
    <row r="649" spans="2:4">
      <c r="B649" s="27"/>
      <c r="C649" s="27"/>
      <c r="D649" s="27"/>
    </row>
    <row r="650" spans="2:4">
      <c r="B650" s="27"/>
      <c r="C650" s="27"/>
      <c r="D650" s="27"/>
    </row>
    <row r="651" spans="2:4">
      <c r="B651" s="27"/>
      <c r="C651" s="27"/>
      <c r="D651" s="27"/>
    </row>
    <row r="652" spans="2:4">
      <c r="B652" s="27"/>
      <c r="C652" s="27"/>
      <c r="D652" s="27"/>
    </row>
    <row r="653" spans="2:4">
      <c r="B653" s="27"/>
      <c r="C653" s="27"/>
      <c r="D653" s="27"/>
    </row>
    <row r="654" spans="2:4">
      <c r="B654" s="27"/>
      <c r="C654" s="27"/>
      <c r="D654" s="27"/>
    </row>
    <row r="655" spans="2:4">
      <c r="B655" s="27"/>
      <c r="C655" s="27"/>
      <c r="D655" s="27"/>
    </row>
    <row r="656" spans="2:4">
      <c r="B656" s="27"/>
      <c r="C656" s="27"/>
      <c r="D656" s="27"/>
    </row>
    <row r="657" spans="2:4">
      <c r="B657" s="27"/>
      <c r="C657" s="27"/>
      <c r="D657" s="27"/>
    </row>
    <row r="658" spans="2:4">
      <c r="B658" s="27"/>
      <c r="C658" s="27"/>
      <c r="D658" s="27"/>
    </row>
    <row r="659" spans="2:4">
      <c r="B659" s="27"/>
      <c r="C659" s="27"/>
      <c r="D659" s="27"/>
    </row>
    <row r="660" spans="2:4">
      <c r="B660" s="27"/>
      <c r="C660" s="27"/>
      <c r="D660" s="27"/>
    </row>
    <row r="661" spans="2:4">
      <c r="B661" s="27"/>
      <c r="C661" s="27"/>
      <c r="D661" s="27"/>
    </row>
    <row r="662" spans="2:4">
      <c r="B662" s="27"/>
      <c r="C662" s="27"/>
      <c r="D662" s="27"/>
    </row>
    <row r="663" spans="2:4">
      <c r="B663" s="27"/>
      <c r="C663" s="27"/>
      <c r="D663" s="27"/>
    </row>
    <row r="664" spans="2:4">
      <c r="B664" s="27"/>
      <c r="C664" s="27"/>
      <c r="D664" s="27"/>
    </row>
    <row r="665" spans="2:4">
      <c r="B665" s="27"/>
      <c r="C665" s="27"/>
      <c r="D665" s="27"/>
    </row>
    <row r="666" spans="2:4">
      <c r="B666" s="27"/>
      <c r="C666" s="27"/>
      <c r="D666" s="27"/>
    </row>
    <row r="667" spans="2:4">
      <c r="B667" s="27"/>
      <c r="C667" s="27"/>
      <c r="D667" s="27"/>
    </row>
    <row r="668" spans="2:4">
      <c r="B668" s="27"/>
      <c r="C668" s="27"/>
      <c r="D668" s="27"/>
    </row>
    <row r="669" spans="2:4">
      <c r="B669" s="27"/>
      <c r="C669" s="27"/>
      <c r="D669" s="27"/>
    </row>
    <row r="670" spans="2:4">
      <c r="B670" s="27"/>
      <c r="C670" s="27"/>
      <c r="D670" s="27"/>
    </row>
    <row r="671" spans="2:4">
      <c r="B671" s="27"/>
      <c r="C671" s="27"/>
      <c r="D671" s="27"/>
    </row>
    <row r="672" spans="2:4">
      <c r="B672" s="27"/>
      <c r="C672" s="27"/>
      <c r="D672" s="27"/>
    </row>
    <row r="673" spans="2:4">
      <c r="B673" s="27"/>
      <c r="C673" s="27"/>
      <c r="D673" s="27"/>
    </row>
    <row r="674" spans="2:4">
      <c r="B674" s="27"/>
      <c r="C674" s="27"/>
      <c r="D674" s="27"/>
    </row>
    <row r="675" spans="2:4">
      <c r="B675" s="27"/>
      <c r="C675" s="27"/>
      <c r="D675" s="27"/>
    </row>
    <row r="676" spans="2:4">
      <c r="B676" s="27"/>
      <c r="C676" s="27"/>
      <c r="D676" s="27"/>
    </row>
    <row r="677" spans="2:4">
      <c r="B677" s="27"/>
      <c r="C677" s="27"/>
      <c r="D677" s="27"/>
    </row>
    <row r="678" spans="2:4">
      <c r="B678" s="27"/>
      <c r="C678" s="27"/>
      <c r="D678" s="27"/>
    </row>
    <row r="679" spans="2:4">
      <c r="B679" s="27"/>
      <c r="C679" s="27"/>
      <c r="D679" s="27"/>
    </row>
    <row r="680" spans="2:4">
      <c r="B680" s="27"/>
      <c r="C680" s="27"/>
      <c r="D680" s="27"/>
    </row>
    <row r="681" spans="2:4">
      <c r="B681" s="27"/>
      <c r="C681" s="27"/>
      <c r="D681" s="27"/>
    </row>
    <row r="682" spans="2:4">
      <c r="B682" s="27"/>
      <c r="C682" s="27"/>
      <c r="D682" s="27"/>
    </row>
    <row r="683" spans="2:4">
      <c r="B683" s="27"/>
      <c r="C683" s="27"/>
      <c r="D683" s="27"/>
    </row>
    <row r="684" spans="2:4">
      <c r="B684" s="27"/>
      <c r="C684" s="27"/>
      <c r="D684" s="27"/>
    </row>
    <row r="685" spans="2:4">
      <c r="B685" s="27"/>
      <c r="C685" s="27"/>
      <c r="D685" s="27"/>
    </row>
    <row r="686" spans="2:4">
      <c r="B686" s="27"/>
      <c r="C686" s="27"/>
      <c r="D686" s="27"/>
    </row>
    <row r="687" spans="2:4">
      <c r="B687" s="27"/>
      <c r="C687" s="27"/>
      <c r="D687" s="27"/>
    </row>
    <row r="688" spans="2:4">
      <c r="B688" s="27"/>
      <c r="C688" s="27"/>
      <c r="D688" s="27"/>
    </row>
    <row r="689" spans="2:4">
      <c r="B689" s="27"/>
      <c r="C689" s="27"/>
      <c r="D689" s="27"/>
    </row>
    <row r="690" spans="2:4">
      <c r="B690" s="27"/>
      <c r="C690" s="27"/>
      <c r="D690" s="27"/>
    </row>
    <row r="691" spans="2:4">
      <c r="B691" s="27"/>
      <c r="C691" s="27"/>
      <c r="D691" s="27"/>
    </row>
    <row r="692" spans="2:4">
      <c r="B692" s="27"/>
      <c r="C692" s="27"/>
      <c r="D692" s="27"/>
    </row>
    <row r="693" spans="2:4">
      <c r="B693" s="27"/>
      <c r="C693" s="27"/>
      <c r="D693" s="27"/>
    </row>
    <row r="694" spans="2:4">
      <c r="B694" s="27"/>
      <c r="C694" s="27"/>
      <c r="D694" s="27"/>
    </row>
    <row r="695" spans="2:4">
      <c r="B695" s="27"/>
      <c r="C695" s="27"/>
      <c r="D695" s="27"/>
    </row>
    <row r="696" spans="2:4">
      <c r="B696" s="27"/>
      <c r="C696" s="27"/>
      <c r="D696" s="27"/>
    </row>
    <row r="697" spans="2:4">
      <c r="B697" s="27"/>
      <c r="C697" s="27"/>
      <c r="D697" s="27"/>
    </row>
    <row r="698" spans="2:4">
      <c r="B698" s="27"/>
      <c r="C698" s="27"/>
      <c r="D698" s="27"/>
    </row>
    <row r="699" spans="2:4">
      <c r="B699" s="27"/>
      <c r="C699" s="27"/>
      <c r="D699" s="27"/>
    </row>
    <row r="700" spans="2:4">
      <c r="B700" s="27"/>
      <c r="C700" s="27"/>
      <c r="D700" s="27"/>
    </row>
    <row r="701" spans="2:4">
      <c r="B701" s="27"/>
      <c r="C701" s="27"/>
      <c r="D701" s="27"/>
    </row>
    <row r="702" spans="2:4">
      <c r="B702" s="27"/>
      <c r="C702" s="27"/>
      <c r="D702" s="27"/>
    </row>
    <row r="703" spans="2:4">
      <c r="B703" s="27"/>
      <c r="C703" s="27"/>
      <c r="D703" s="27"/>
    </row>
    <row r="704" spans="2:4">
      <c r="B704" s="27"/>
      <c r="C704" s="27"/>
      <c r="D704" s="27"/>
    </row>
    <row r="705" spans="2:4">
      <c r="B705" s="27"/>
      <c r="C705" s="27"/>
      <c r="D705" s="27"/>
    </row>
    <row r="706" spans="2:4">
      <c r="B706" s="27"/>
      <c r="C706" s="27"/>
      <c r="D706" s="27"/>
    </row>
    <row r="707" spans="2:4">
      <c r="B707" s="27"/>
      <c r="C707" s="27"/>
      <c r="D707" s="27"/>
    </row>
    <row r="708" spans="2:4">
      <c r="B708" s="27"/>
      <c r="C708" s="27"/>
      <c r="D708" s="27"/>
    </row>
    <row r="709" spans="2:4">
      <c r="B709" s="27"/>
      <c r="C709" s="27"/>
      <c r="D709" s="27"/>
    </row>
    <row r="710" spans="2:4">
      <c r="B710" s="27"/>
      <c r="C710" s="27"/>
      <c r="D710" s="27"/>
    </row>
    <row r="711" spans="2:4">
      <c r="B711" s="27"/>
      <c r="C711" s="27"/>
      <c r="D711" s="27"/>
    </row>
    <row r="712" spans="2:4">
      <c r="B712" s="27"/>
      <c r="C712" s="27"/>
      <c r="D712" s="27"/>
    </row>
    <row r="713" spans="2:4">
      <c r="B713" s="27"/>
      <c r="C713" s="27"/>
      <c r="D713" s="27"/>
    </row>
    <row r="714" spans="2:4">
      <c r="B714" s="27"/>
      <c r="C714" s="27"/>
      <c r="D714" s="27"/>
    </row>
    <row r="715" spans="2:4">
      <c r="B715" s="27"/>
      <c r="C715" s="27"/>
      <c r="D715" s="27"/>
    </row>
    <row r="716" spans="2:4">
      <c r="B716" s="27"/>
      <c r="C716" s="27"/>
      <c r="D716" s="27"/>
    </row>
    <row r="717" spans="2:4">
      <c r="B717" s="27"/>
      <c r="C717" s="27"/>
      <c r="D717" s="27"/>
    </row>
    <row r="718" spans="2:4">
      <c r="B718" s="27"/>
      <c r="C718" s="27"/>
      <c r="D718" s="27"/>
    </row>
    <row r="719" spans="2:4">
      <c r="B719" s="27"/>
      <c r="C719" s="27"/>
      <c r="D719" s="27"/>
    </row>
    <row r="720" spans="2:4">
      <c r="B720" s="27"/>
      <c r="C720" s="27"/>
      <c r="D720" s="27"/>
    </row>
    <row r="721" spans="2:4">
      <c r="B721" s="27"/>
      <c r="C721" s="27"/>
      <c r="D721" s="27"/>
    </row>
    <row r="722" spans="2:4">
      <c r="B722" s="27"/>
      <c r="C722" s="27"/>
      <c r="D722" s="27"/>
    </row>
    <row r="723" spans="2:4">
      <c r="B723" s="27"/>
      <c r="C723" s="27"/>
      <c r="D723" s="27"/>
    </row>
    <row r="724" spans="2:4">
      <c r="B724" s="27"/>
      <c r="C724" s="27"/>
      <c r="D724" s="27"/>
    </row>
    <row r="725" spans="2:4">
      <c r="B725" s="27"/>
      <c r="C725" s="27"/>
      <c r="D725" s="27"/>
    </row>
    <row r="726" spans="2:4">
      <c r="B726" s="27"/>
      <c r="C726" s="27"/>
      <c r="D726" s="27"/>
    </row>
    <row r="727" spans="2:4">
      <c r="B727" s="27"/>
      <c r="C727" s="27"/>
      <c r="D727" s="27"/>
    </row>
    <row r="728" spans="2:4">
      <c r="B728" s="27"/>
      <c r="C728" s="27"/>
      <c r="D728" s="27"/>
    </row>
    <row r="729" spans="2:4">
      <c r="B729" s="27"/>
      <c r="C729" s="27"/>
      <c r="D729" s="27"/>
    </row>
    <row r="730" spans="2:4">
      <c r="B730" s="27"/>
      <c r="C730" s="27"/>
      <c r="D730" s="27"/>
    </row>
    <row r="731" spans="2:4">
      <c r="B731" s="27"/>
      <c r="C731" s="27"/>
      <c r="D731" s="27"/>
    </row>
    <row r="732" spans="2:4">
      <c r="B732" s="27"/>
      <c r="C732" s="27"/>
      <c r="D732" s="27"/>
    </row>
    <row r="733" spans="2:4">
      <c r="B733" s="27"/>
      <c r="C733" s="27"/>
      <c r="D733" s="27"/>
    </row>
    <row r="734" spans="2:4">
      <c r="B734" s="27"/>
      <c r="C734" s="27"/>
      <c r="D734" s="27"/>
    </row>
    <row r="735" spans="2:4">
      <c r="B735" s="27"/>
      <c r="C735" s="27"/>
      <c r="D735" s="27"/>
    </row>
    <row r="736" spans="2:4">
      <c r="B736" s="27"/>
      <c r="C736" s="27"/>
      <c r="D736" s="27"/>
    </row>
    <row r="737" spans="2:4">
      <c r="B737" s="27"/>
      <c r="C737" s="27"/>
      <c r="D737" s="27"/>
    </row>
    <row r="738" spans="2:4">
      <c r="B738" s="27"/>
      <c r="C738" s="27"/>
      <c r="D738" s="27"/>
    </row>
    <row r="739" spans="2:4">
      <c r="B739" s="27"/>
      <c r="C739" s="27"/>
      <c r="D739" s="27"/>
    </row>
    <row r="740" spans="2:4">
      <c r="B740" s="27"/>
      <c r="C740" s="27"/>
      <c r="D740" s="27"/>
    </row>
    <row r="741" spans="2:4">
      <c r="B741" s="27"/>
      <c r="C741" s="27"/>
      <c r="D741" s="27"/>
    </row>
    <row r="742" spans="2:4">
      <c r="B742" s="27"/>
      <c r="C742" s="27"/>
      <c r="D742" s="27"/>
    </row>
    <row r="743" spans="2:4">
      <c r="B743" s="27"/>
      <c r="C743" s="27"/>
      <c r="D743" s="27"/>
    </row>
    <row r="744" spans="2:4">
      <c r="B744" s="27"/>
      <c r="C744" s="27"/>
      <c r="D744" s="27"/>
    </row>
    <row r="745" spans="2:4">
      <c r="B745" s="27"/>
      <c r="C745" s="27"/>
      <c r="D745" s="27"/>
    </row>
    <row r="746" spans="2:4">
      <c r="B746" s="27"/>
      <c r="C746" s="27"/>
      <c r="D746" s="27"/>
    </row>
    <row r="747" spans="2:4">
      <c r="B747" s="27"/>
      <c r="C747" s="27"/>
      <c r="D747" s="27"/>
    </row>
    <row r="748" spans="2:4">
      <c r="B748" s="27"/>
      <c r="C748" s="27"/>
      <c r="D748" s="27"/>
    </row>
    <row r="749" spans="2:4">
      <c r="B749" s="27"/>
      <c r="C749" s="27"/>
      <c r="D749" s="27"/>
    </row>
    <row r="750" spans="2:4">
      <c r="B750" s="27"/>
      <c r="C750" s="27"/>
      <c r="D750" s="27"/>
    </row>
    <row r="751" spans="2:4">
      <c r="B751" s="27"/>
      <c r="C751" s="27"/>
      <c r="D751" s="27"/>
    </row>
    <row r="752" spans="2:4">
      <c r="B752" s="27"/>
      <c r="C752" s="27"/>
      <c r="D752" s="27"/>
    </row>
    <row r="753" spans="2:4">
      <c r="B753" s="27"/>
      <c r="C753" s="27"/>
      <c r="D753" s="27"/>
    </row>
    <row r="754" spans="2:4">
      <c r="B754" s="27"/>
      <c r="C754" s="27"/>
      <c r="D754" s="27"/>
    </row>
    <row r="755" spans="2:4">
      <c r="B755" s="27"/>
      <c r="C755" s="27"/>
      <c r="D755" s="27"/>
    </row>
    <row r="756" spans="2:4">
      <c r="B756" s="27"/>
      <c r="C756" s="27"/>
      <c r="D756" s="27"/>
    </row>
    <row r="757" spans="2:4">
      <c r="B757" s="27"/>
      <c r="C757" s="27"/>
      <c r="D757" s="27"/>
    </row>
    <row r="758" spans="2:4">
      <c r="B758" s="27"/>
      <c r="C758" s="27"/>
      <c r="D758" s="27"/>
    </row>
    <row r="759" spans="2:4">
      <c r="B759" s="27"/>
      <c r="C759" s="27"/>
      <c r="D759" s="27"/>
    </row>
    <row r="760" spans="2:4">
      <c r="B760" s="27"/>
      <c r="C760" s="27"/>
      <c r="D760" s="27"/>
    </row>
    <row r="761" spans="2:4">
      <c r="B761" s="27"/>
      <c r="C761" s="27"/>
      <c r="D761" s="27"/>
    </row>
    <row r="762" spans="2:4">
      <c r="B762" s="27"/>
      <c r="C762" s="27"/>
      <c r="D762" s="27"/>
    </row>
    <row r="763" spans="2:4">
      <c r="B763" s="27"/>
      <c r="C763" s="27"/>
      <c r="D763" s="27"/>
    </row>
    <row r="764" spans="2:4">
      <c r="B764" s="27"/>
      <c r="C764" s="27"/>
      <c r="D764" s="27"/>
    </row>
    <row r="765" spans="2:4">
      <c r="B765" s="27"/>
      <c r="C765" s="27"/>
      <c r="D765" s="27"/>
    </row>
    <row r="766" spans="2:4">
      <c r="B766" s="27"/>
      <c r="C766" s="27"/>
      <c r="D766" s="27"/>
    </row>
    <row r="767" spans="2:4">
      <c r="B767" s="27"/>
      <c r="C767" s="27"/>
      <c r="D767" s="27"/>
    </row>
    <row r="768" spans="2:4">
      <c r="B768" s="27"/>
      <c r="C768" s="27"/>
      <c r="D768" s="27"/>
    </row>
    <row r="769" spans="2:4">
      <c r="B769" s="27"/>
      <c r="C769" s="27"/>
      <c r="D769" s="27"/>
    </row>
    <row r="770" spans="2:4">
      <c r="B770" s="27"/>
      <c r="C770" s="27"/>
      <c r="D770" s="27"/>
    </row>
    <row r="771" spans="2:4">
      <c r="B771" s="27"/>
      <c r="C771" s="27"/>
      <c r="D771" s="27"/>
    </row>
    <row r="772" spans="2:4">
      <c r="B772" s="27"/>
      <c r="C772" s="27"/>
      <c r="D772" s="27"/>
    </row>
    <row r="773" spans="2:4">
      <c r="B773" s="27"/>
      <c r="C773" s="27"/>
      <c r="D773" s="27"/>
    </row>
    <row r="774" spans="2:4">
      <c r="B774" s="27"/>
      <c r="C774" s="27"/>
      <c r="D774" s="27"/>
    </row>
    <row r="775" spans="2:4">
      <c r="B775" s="27"/>
      <c r="C775" s="27"/>
      <c r="D775" s="27"/>
    </row>
    <row r="776" spans="2:4">
      <c r="B776" s="27"/>
      <c r="C776" s="27"/>
      <c r="D776" s="27"/>
    </row>
    <row r="777" spans="2:4">
      <c r="B777" s="27"/>
      <c r="C777" s="27"/>
      <c r="D777" s="27"/>
    </row>
    <row r="778" spans="2:4">
      <c r="B778" s="27"/>
      <c r="C778" s="27"/>
      <c r="D778" s="27"/>
    </row>
    <row r="779" spans="2:4">
      <c r="B779" s="27"/>
      <c r="C779" s="27"/>
      <c r="D779" s="27"/>
    </row>
    <row r="780" spans="2:4">
      <c r="B780" s="27"/>
      <c r="C780" s="27"/>
      <c r="D780" s="27"/>
    </row>
    <row r="781" spans="2:4">
      <c r="B781" s="27"/>
      <c r="C781" s="27"/>
      <c r="D781" s="27"/>
    </row>
    <row r="782" spans="2:4">
      <c r="B782" s="27"/>
      <c r="C782" s="27"/>
      <c r="D782" s="27"/>
    </row>
    <row r="783" spans="2:4">
      <c r="B783" s="27"/>
      <c r="C783" s="27"/>
      <c r="D783" s="27"/>
    </row>
    <row r="784" spans="2:4">
      <c r="B784" s="27"/>
      <c r="C784" s="27"/>
      <c r="D784" s="27"/>
    </row>
    <row r="785" spans="2:4">
      <c r="B785" s="27"/>
      <c r="C785" s="27"/>
      <c r="D785" s="27"/>
    </row>
    <row r="786" spans="2:4">
      <c r="B786" s="27"/>
      <c r="C786" s="27"/>
      <c r="D786" s="27"/>
    </row>
    <row r="787" spans="2:4">
      <c r="B787" s="27"/>
      <c r="C787" s="27"/>
      <c r="D787" s="27"/>
    </row>
    <row r="788" spans="2:4">
      <c r="B788" s="27"/>
      <c r="C788" s="27"/>
      <c r="D788" s="27"/>
    </row>
    <row r="789" spans="2:4">
      <c r="B789" s="27"/>
      <c r="C789" s="27"/>
      <c r="D789" s="27"/>
    </row>
    <row r="790" spans="2:4">
      <c r="B790" s="27"/>
      <c r="C790" s="27"/>
      <c r="D790" s="27"/>
    </row>
    <row r="791" spans="2:4">
      <c r="B791" s="27"/>
      <c r="C791" s="27"/>
      <c r="D791" s="27"/>
    </row>
    <row r="792" spans="2:4">
      <c r="B792" s="27"/>
      <c r="C792" s="27"/>
      <c r="D792" s="27"/>
    </row>
    <row r="793" spans="2:4">
      <c r="B793" s="27"/>
      <c r="C793" s="27"/>
      <c r="D793" s="27"/>
    </row>
    <row r="794" spans="2:4">
      <c r="B794" s="27"/>
      <c r="C794" s="27"/>
      <c r="D794" s="27"/>
    </row>
    <row r="795" spans="2:4">
      <c r="B795" s="27"/>
      <c r="C795" s="27"/>
      <c r="D795" s="27"/>
    </row>
    <row r="796" spans="2:4">
      <c r="B796" s="27"/>
      <c r="C796" s="27"/>
      <c r="D796" s="27"/>
    </row>
    <row r="797" spans="2:4">
      <c r="B797" s="27"/>
      <c r="C797" s="27"/>
      <c r="D797" s="27"/>
    </row>
    <row r="798" spans="2:4">
      <c r="B798" s="27"/>
      <c r="C798" s="27"/>
      <c r="D798" s="27"/>
    </row>
    <row r="799" spans="2:4">
      <c r="B799" s="27"/>
      <c r="C799" s="27"/>
      <c r="D799" s="27"/>
    </row>
    <row r="800" spans="2:4">
      <c r="B800" s="27"/>
      <c r="C800" s="27"/>
      <c r="D800" s="27"/>
    </row>
    <row r="801" spans="2:4">
      <c r="B801" s="27"/>
      <c r="C801" s="27"/>
      <c r="D801" s="27"/>
    </row>
    <row r="802" spans="2:4">
      <c r="B802" s="27"/>
      <c r="C802" s="27"/>
      <c r="D802" s="27"/>
    </row>
    <row r="803" spans="2:4">
      <c r="B803" s="27"/>
      <c r="C803" s="27"/>
      <c r="D803" s="27"/>
    </row>
    <row r="804" spans="2:4">
      <c r="B804" s="27"/>
      <c r="C804" s="27"/>
      <c r="D804" s="27"/>
    </row>
    <row r="805" spans="2:4">
      <c r="B805" s="27"/>
      <c r="C805" s="27"/>
      <c r="D805" s="27"/>
    </row>
    <row r="806" spans="2:4">
      <c r="B806" s="27"/>
      <c r="C806" s="27"/>
      <c r="D806" s="27"/>
    </row>
    <row r="807" spans="2:4">
      <c r="B807" s="27"/>
      <c r="C807" s="27"/>
      <c r="D807" s="27"/>
    </row>
  </sheetData>
  <mergeCells count="2">
    <mergeCell ref="B1:N1"/>
    <mergeCell ref="P1:A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55D0-132E-4840-9774-A827DA768A67}">
  <dimension ref="A1:AR95"/>
  <sheetViews>
    <sheetView topLeftCell="F37" zoomScale="70" zoomScaleNormal="70" workbookViewId="0">
      <selection activeCell="AC3" sqref="AC3:AO82"/>
    </sheetView>
  </sheetViews>
  <sheetFormatPr defaultRowHeight="15"/>
  <cols>
    <col min="1" max="1" width="26.85546875" customWidth="1"/>
    <col min="28" max="28" width="26.85546875" style="27" customWidth="1"/>
  </cols>
  <sheetData>
    <row r="1" spans="1:44" s="241" customFormat="1">
      <c r="B1" s="344" t="s">
        <v>140</v>
      </c>
      <c r="C1" s="344"/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139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C1" s="344" t="s">
        <v>141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</row>
    <row r="2" spans="1:44" ht="18.75">
      <c r="A2" s="19" t="s">
        <v>91</v>
      </c>
      <c r="B2" s="40">
        <v>2010</v>
      </c>
      <c r="C2" s="40">
        <v>2011</v>
      </c>
      <c r="D2" s="40">
        <v>2012</v>
      </c>
      <c r="E2" s="40">
        <v>2013</v>
      </c>
      <c r="F2" s="40">
        <v>2014</v>
      </c>
      <c r="G2" s="40">
        <v>2015</v>
      </c>
      <c r="H2" s="40">
        <v>2016</v>
      </c>
      <c r="I2" s="40">
        <v>2017</v>
      </c>
      <c r="J2" s="40">
        <v>2018</v>
      </c>
      <c r="K2" s="40">
        <v>2019</v>
      </c>
      <c r="L2" s="40">
        <v>2020</v>
      </c>
      <c r="M2" s="40">
        <v>2021</v>
      </c>
      <c r="N2" s="40">
        <v>2022</v>
      </c>
      <c r="O2" s="152">
        <v>2010</v>
      </c>
      <c r="P2" s="152">
        <v>2011</v>
      </c>
      <c r="Q2" s="152">
        <v>2012</v>
      </c>
      <c r="R2" s="152">
        <v>2013</v>
      </c>
      <c r="S2" s="152">
        <v>2014</v>
      </c>
      <c r="T2" s="152">
        <v>2015</v>
      </c>
      <c r="U2" s="152">
        <v>2016</v>
      </c>
      <c r="V2" s="152">
        <v>2017</v>
      </c>
      <c r="W2" s="152">
        <v>2018</v>
      </c>
      <c r="X2" s="152">
        <v>2019</v>
      </c>
      <c r="Y2" s="152">
        <v>2020</v>
      </c>
      <c r="Z2" s="152">
        <v>2021</v>
      </c>
      <c r="AA2" s="152">
        <v>2022</v>
      </c>
      <c r="AB2" s="19" t="s">
        <v>91</v>
      </c>
      <c r="AC2" s="152">
        <v>2010</v>
      </c>
      <c r="AD2" s="152">
        <v>2011</v>
      </c>
      <c r="AE2" s="152">
        <v>2012</v>
      </c>
      <c r="AF2" s="152">
        <v>2013</v>
      </c>
      <c r="AG2" s="152">
        <v>2014</v>
      </c>
      <c r="AH2" s="152">
        <v>2015</v>
      </c>
      <c r="AI2" s="152">
        <v>2016</v>
      </c>
      <c r="AJ2" s="152">
        <v>2017</v>
      </c>
      <c r="AK2" s="152">
        <v>2018</v>
      </c>
      <c r="AL2" s="152">
        <v>2019</v>
      </c>
      <c r="AM2" s="152">
        <v>2020</v>
      </c>
      <c r="AN2" s="152">
        <v>2021</v>
      </c>
      <c r="AO2" s="152">
        <v>2022</v>
      </c>
      <c r="AP2" s="216" t="s">
        <v>104</v>
      </c>
      <c r="AQ2" s="216" t="s">
        <v>105</v>
      </c>
      <c r="AR2" s="216" t="s">
        <v>106</v>
      </c>
    </row>
    <row r="3" spans="1:44" ht="15.75">
      <c r="A3" s="15" t="s">
        <v>2</v>
      </c>
      <c r="B3" s="48">
        <v>44.8984855</v>
      </c>
      <c r="C3" s="48">
        <v>43.402034100000002</v>
      </c>
      <c r="D3" s="48">
        <v>37.5</v>
      </c>
      <c r="E3" s="48">
        <v>86.3</v>
      </c>
      <c r="F3" s="48">
        <v>90.6</v>
      </c>
      <c r="G3" s="48">
        <v>69.324969999999993</v>
      </c>
      <c r="H3" s="48">
        <v>86.146298099999996</v>
      </c>
      <c r="I3" s="44">
        <v>70.2172707</v>
      </c>
      <c r="J3" s="44">
        <v>62.936966499999997</v>
      </c>
      <c r="K3" s="44">
        <v>60.911260599999999</v>
      </c>
      <c r="L3" s="44">
        <v>91.289906999999999</v>
      </c>
      <c r="M3" s="44">
        <v>92.247923</v>
      </c>
      <c r="N3" s="151">
        <v>120.217159</v>
      </c>
      <c r="O3" s="142">
        <f>B3*1000000000/'Численность населения'!B2</f>
        <v>29305.823766192992</v>
      </c>
      <c r="P3" s="143">
        <f>C3*1000000000/'Численность населения'!C2</f>
        <v>28289.44488151254</v>
      </c>
      <c r="Q3" s="143">
        <f>D3*1000000000/'Численность населения'!D2</f>
        <v>24373.931203116743</v>
      </c>
      <c r="R3" s="143">
        <f>E3*1000000000/'Численность населения'!E2</f>
        <v>55946.467722842623</v>
      </c>
      <c r="S3" s="143">
        <f>F3*1000000000/'Численность населения'!F2</f>
        <v>58602.012131780786</v>
      </c>
      <c r="T3" s="143">
        <f>G3*1000000000/'Численность населения'!G2</f>
        <v>44753.592070428269</v>
      </c>
      <c r="U3" s="143">
        <f>H3*1000000000/'Численность населения'!H2</f>
        <v>55524.523428939734</v>
      </c>
      <c r="V3" s="143">
        <f>I3*1000000000/'Численность населения'!I2</f>
        <v>45261.459677575302</v>
      </c>
      <c r="W3" s="143">
        <f>J3*1000000000/'Численность населения'!J2</f>
        <v>40639.969276407086</v>
      </c>
      <c r="X3" s="143">
        <f>K3*1000000000/'Численность населения'!K2</f>
        <v>39341.141935200518</v>
      </c>
      <c r="Y3" s="143">
        <f>L3*1000000000/'Численность населения'!L2</f>
        <v>59079.47942182429</v>
      </c>
      <c r="Z3" s="143">
        <f>M3*1000000000/'Численность населения'!M2</f>
        <v>60034.259671427862</v>
      </c>
      <c r="AA3" s="144">
        <f>N3*1000000000/'Численность населения'!N2</f>
        <v>78805.292835903863</v>
      </c>
      <c r="AB3" s="15" t="s">
        <v>2</v>
      </c>
      <c r="AC3">
        <f>O3/'Индекс потребительских цен'!X2</f>
        <v>29305.823766192992</v>
      </c>
      <c r="AD3" s="27">
        <f>P3/'Индекс потребительских цен'!Y2</f>
        <v>26812.098267000791</v>
      </c>
      <c r="AE3" s="27">
        <f>Q3/'Индекс потребительских цен'!Z2</f>
        <v>21744.223127865404</v>
      </c>
      <c r="AF3" s="27">
        <f>R3/'Индекс потребительских цен'!AA2</f>
        <v>46978.908767900182</v>
      </c>
      <c r="AG3" s="27">
        <f>S3/'Индекс потребительских цен'!AB2</f>
        <v>44520.764251357265</v>
      </c>
      <c r="AH3" s="27">
        <f>T3/'Индекс потребительских цен'!AC2</f>
        <v>30526.061039318083</v>
      </c>
      <c r="AI3" s="27">
        <f>U3/'Индекс потребительских цен'!AD2</f>
        <v>36283.603839295276</v>
      </c>
      <c r="AJ3" s="27">
        <f>V3/'Индекс потребительских цен'!AE2</f>
        <v>29128.423053494775</v>
      </c>
      <c r="AK3" s="27">
        <f>W3/'Индекс потребительских цен'!AF2</f>
        <v>25063.93960030672</v>
      </c>
      <c r="AL3" s="27">
        <f>X3/'Индекс потребительских цен'!AG2</f>
        <v>23602.054643093674</v>
      </c>
      <c r="AM3" s="27">
        <f>Y3/'Индекс потребительских цен'!AH2</f>
        <v>33781.678750375118</v>
      </c>
      <c r="AN3" s="27">
        <f>Z3/'Индекс потребительских цен'!AI2</f>
        <v>31455.715771087162</v>
      </c>
      <c r="AO3" s="27">
        <f>AA3/'Индекс потребительских цен'!AJ2</f>
        <v>36608.775531391155</v>
      </c>
      <c r="AP3" s="217">
        <f>MAX(AC3:AO3)-MIN(AC3:AO3)</f>
        <v>25234.685640034779</v>
      </c>
      <c r="AQ3" s="217">
        <f>AVERAGE(AC3:AO3)</f>
        <v>31985.543877590662</v>
      </c>
      <c r="AR3" s="217">
        <f>MEDIAN(AC3:AO3)</f>
        <v>30526.061039318083</v>
      </c>
    </row>
    <row r="4" spans="1:44" ht="15.75">
      <c r="A4" s="16" t="s">
        <v>3</v>
      </c>
      <c r="B4" s="48">
        <v>20.295253600000002</v>
      </c>
      <c r="C4" s="48">
        <v>25.567575100000003</v>
      </c>
      <c r="D4" s="48">
        <v>30.2</v>
      </c>
      <c r="E4" s="48">
        <v>28.6</v>
      </c>
      <c r="F4" s="48">
        <v>32.4</v>
      </c>
      <c r="G4" s="48">
        <v>35.906770000000002</v>
      </c>
      <c r="H4" s="48">
        <v>42.606484299999998</v>
      </c>
      <c r="I4" s="44">
        <v>37.7803629</v>
      </c>
      <c r="J4" s="44">
        <v>33.936093499999998</v>
      </c>
      <c r="K4" s="44">
        <v>35.848242900000002</v>
      </c>
      <c r="L4" s="44">
        <v>36.492223000000003</v>
      </c>
      <c r="M4" s="44">
        <v>58.648164999999999</v>
      </c>
      <c r="N4" s="151">
        <v>58.073689000000002</v>
      </c>
      <c r="O4" s="142">
        <f>B4*1000000000/'Численность населения'!B3</f>
        <v>15843.944831441117</v>
      </c>
      <c r="P4" s="143">
        <f>C4*1000000000/'Численность населения'!C3</f>
        <v>20133.772034475565</v>
      </c>
      <c r="Q4" s="143">
        <f>D4*1000000000/'Численность населения'!D3</f>
        <v>23986.51036781169</v>
      </c>
      <c r="R4" s="143">
        <f>E4*1000000000/'Численность населения'!E3</f>
        <v>22914.243044806157</v>
      </c>
      <c r="S4" s="143">
        <f>F4*1000000000/'Численность населения'!F3</f>
        <v>26176.128179005937</v>
      </c>
      <c r="T4" s="143">
        <f>G4*1000000000/'Численность населения'!G3</f>
        <v>29208.16861079929</v>
      </c>
      <c r="U4" s="143">
        <f>H4*1000000000/'Численность населения'!H3</f>
        <v>34833.836248656116</v>
      </c>
      <c r="V4" s="143">
        <f>I4*1000000000/'Численность населения'!I3</f>
        <v>31075.612951941013</v>
      </c>
      <c r="W4" s="143">
        <f>J4*1000000000/'Численность населения'!J3</f>
        <v>28149.090814078489</v>
      </c>
      <c r="X4" s="143">
        <f>K4*1000000000/'Численность населения'!K3</f>
        <v>29964.953829976286</v>
      </c>
      <c r="Y4" s="143">
        <f>L4*1000000000/'Численность населения'!L3</f>
        <v>30728.041819251979</v>
      </c>
      <c r="Z4" s="143">
        <f>M4*1000000000/'Численность населения'!M3</f>
        <v>49882.510891143007</v>
      </c>
      <c r="AA4" s="144">
        <f>N4*1000000000/'Численность населения'!N3</f>
        <v>50125.317417160812</v>
      </c>
      <c r="AB4" s="16" t="s">
        <v>3</v>
      </c>
      <c r="AC4" s="241">
        <f>O4/'Индекс потребительских цен'!X3</f>
        <v>15843.944831441117</v>
      </c>
      <c r="AD4" s="241">
        <f>P4/'Индекс потребительских цен'!Y3</f>
        <v>19024.635769134995</v>
      </c>
      <c r="AE4" s="241">
        <f>Q4/'Индекс потребительских цен'!Z3</f>
        <v>21079.922905167859</v>
      </c>
      <c r="AF4" s="241">
        <f>R4/'Индекс потребительских цен'!AA3</f>
        <v>18793.829735481711</v>
      </c>
      <c r="AG4" s="241">
        <f>S4/'Индекс потребительских цен'!AB3</f>
        <v>18945.610985000909</v>
      </c>
      <c r="AH4" s="241">
        <f>T4/'Индекс потребительских цен'!AC3</f>
        <v>18683.273684009899</v>
      </c>
      <c r="AI4" s="241">
        <f>U4/'Индекс потребительских цен'!AD3</f>
        <v>20994.802344966989</v>
      </c>
      <c r="AJ4" s="241">
        <f>V4/'Индекс потребительских цен'!AE3</f>
        <v>18228.391918005331</v>
      </c>
      <c r="AK4" s="241">
        <f>W4/'Индекс потребительских цен'!AF3</f>
        <v>15747.97045120696</v>
      </c>
      <c r="AL4" s="241">
        <f>X4/'Индекс потребительских цен'!AG3</f>
        <v>16181.32484363844</v>
      </c>
      <c r="AM4" s="241">
        <f>Y4/'Индекс потребительских цен'!AH3</f>
        <v>15768.695921916673</v>
      </c>
      <c r="AN4" s="241">
        <f>Z4/'Индекс потребительских цен'!AI3</f>
        <v>23428.689846124853</v>
      </c>
      <c r="AO4" s="241">
        <f>AA4/'Индекс потребительских цен'!AJ3</f>
        <v>20680.543387959155</v>
      </c>
      <c r="AP4" s="217">
        <f t="shared" ref="AP4:AP64" si="0">MAX(AC4:AO4)-MIN(AC4:AO4)</f>
        <v>7680.7193949178927</v>
      </c>
      <c r="AQ4" s="217">
        <f t="shared" ref="AQ4:AQ65" si="1">AVERAGE(AC4:AO4)</f>
        <v>18723.202817234989</v>
      </c>
      <c r="AR4" s="217">
        <f t="shared" ref="AR4:AR65" si="2">MEDIAN(AC4:AO4)</f>
        <v>18793.829735481711</v>
      </c>
    </row>
    <row r="5" spans="1:44" ht="15.75">
      <c r="A5" s="16" t="s">
        <v>4</v>
      </c>
      <c r="B5" s="48">
        <v>43.710207099999998</v>
      </c>
      <c r="C5" s="48">
        <v>44.501287099999999</v>
      </c>
      <c r="D5" s="48">
        <v>56.1</v>
      </c>
      <c r="E5" s="48">
        <v>54.6</v>
      </c>
      <c r="F5" s="48">
        <v>50.4</v>
      </c>
      <c r="G5" s="48">
        <v>53.857810000000001</v>
      </c>
      <c r="H5" s="48">
        <v>57.962291</v>
      </c>
      <c r="I5" s="44">
        <v>51.210344999999997</v>
      </c>
      <c r="J5" s="44">
        <v>59.263274100000004</v>
      </c>
      <c r="K5" s="44">
        <v>64.098196400000006</v>
      </c>
      <c r="L5" s="44">
        <v>66.426563999999999</v>
      </c>
      <c r="M5" s="44">
        <v>91.069834</v>
      </c>
      <c r="N5" s="151">
        <v>91.626613000000006</v>
      </c>
      <c r="O5" s="142">
        <f>B5*1000000000/'Численность населения'!B4</f>
        <v>30239.84009143167</v>
      </c>
      <c r="P5" s="143">
        <f>C5*1000000000/'Численность населения'!C4</f>
        <v>30978.299180456252</v>
      </c>
      <c r="Q5" s="143">
        <f>D5*1000000000/'Численность населения'!D4</f>
        <v>39317.73566286829</v>
      </c>
      <c r="R5" s="143">
        <f>E5*1000000000/'Численность населения'!E4</f>
        <v>38517.67615664137</v>
      </c>
      <c r="S5" s="143">
        <f>F5*1000000000/'Численность населения'!F4</f>
        <v>35758.197957100092</v>
      </c>
      <c r="T5" s="143">
        <f>G5*1000000000/'Численность населения'!G4</f>
        <v>38431.707090816977</v>
      </c>
      <c r="U5" s="143">
        <f>H5*1000000000/'Численность населения'!H4</f>
        <v>41598.247574428569</v>
      </c>
      <c r="V5" s="143">
        <f>I5*1000000000/'Численность населения'!I4</f>
        <v>37002.549914448886</v>
      </c>
      <c r="W5" s="143">
        <f>J5*1000000000/'Численность населения'!J4</f>
        <v>43192.571011266919</v>
      </c>
      <c r="X5" s="143">
        <f>K5*1000000000/'Численность населения'!K4</f>
        <v>47058.017634405449</v>
      </c>
      <c r="Y5" s="143">
        <f>L5*1000000000/'Численность населения'!L4</f>
        <v>49195.53329146473</v>
      </c>
      <c r="Z5" s="143">
        <f>M5*1000000000/'Численность населения'!M4</f>
        <v>68325.657467782148</v>
      </c>
      <c r="AA5" s="144">
        <f>N5*1000000000/'Численность населения'!N4</f>
        <v>68692.208097928436</v>
      </c>
      <c r="AB5" s="16" t="s">
        <v>4</v>
      </c>
      <c r="AC5" s="241">
        <f>O5/'Индекс потребительских цен'!X4</f>
        <v>30239.84009143167</v>
      </c>
      <c r="AD5" s="241">
        <f>P5/'Индекс потребительских цен'!Y4</f>
        <v>29296.670304952011</v>
      </c>
      <c r="AE5" s="241">
        <f>Q5/'Индекс потребительских цен'!Z4</f>
        <v>34835.495635467305</v>
      </c>
      <c r="AF5" s="241">
        <f>R5/'Индекс потребительских цен'!AA4</f>
        <v>31745.714681411642</v>
      </c>
      <c r="AG5" s="241">
        <f>S5/'Индекс потребительских цен'!AB4</f>
        <v>26011.820334896147</v>
      </c>
      <c r="AH5" s="241">
        <f>T5/'Индекс потребительских цен'!AC4</f>
        <v>24859.175359137775</v>
      </c>
      <c r="AI5" s="241">
        <f>U5/'Индекс потребительских цен'!AD4</f>
        <v>25635.881502405631</v>
      </c>
      <c r="AJ5" s="241">
        <f>V5/'Индекс потребительских цен'!AE4</f>
        <v>22293.16316542666</v>
      </c>
      <c r="AK5" s="241">
        <f>W5/'Индекс потребительских цен'!AF4</f>
        <v>24743.277368878771</v>
      </c>
      <c r="AL5" s="241">
        <f>X5/'Индекс потребительских цен'!AG4</f>
        <v>26377.334083668291</v>
      </c>
      <c r="AM5" s="241">
        <f>Y5/'Индекс потребительских цен'!AH4</f>
        <v>26103.248153863853</v>
      </c>
      <c r="AN5" s="241">
        <f>Z5/'Индекс потребительских цен'!AI4</f>
        <v>33211.552055378619</v>
      </c>
      <c r="AO5" s="241">
        <f>AA5/'Индекс потребительских цен'!AJ4</f>
        <v>29504.04170814218</v>
      </c>
      <c r="AP5" s="217">
        <f t="shared" si="0"/>
        <v>12542.332470040645</v>
      </c>
      <c r="AQ5" s="217">
        <f t="shared" si="1"/>
        <v>28065.939572696967</v>
      </c>
      <c r="AR5" s="217">
        <f t="shared" si="2"/>
        <v>26377.334083668291</v>
      </c>
    </row>
    <row r="6" spans="1:44" ht="15.75">
      <c r="A6" s="15" t="s">
        <v>5</v>
      </c>
      <c r="B6" s="48">
        <v>81.00053770000001</v>
      </c>
      <c r="C6" s="48">
        <v>78.0413073</v>
      </c>
      <c r="D6" s="48">
        <v>85.9</v>
      </c>
      <c r="E6" s="48">
        <v>80.599999999999994</v>
      </c>
      <c r="F6" s="48">
        <v>87.1</v>
      </c>
      <c r="G6" s="48">
        <v>125.5622</v>
      </c>
      <c r="H6" s="48">
        <v>159.38535899999999</v>
      </c>
      <c r="I6" s="44">
        <v>122.35482949999999</v>
      </c>
      <c r="J6" s="44">
        <v>118.0323508</v>
      </c>
      <c r="K6" s="44">
        <v>101.1338516</v>
      </c>
      <c r="L6" s="44">
        <v>135.67001400000001</v>
      </c>
      <c r="M6" s="44">
        <v>177.20515800000001</v>
      </c>
      <c r="N6" s="151">
        <v>153.12241</v>
      </c>
      <c r="O6" s="142">
        <f>B6*1000000000/'Численность населения'!B5</f>
        <v>34691.936662366614</v>
      </c>
      <c r="P6" s="143">
        <f>C6*1000000000/'Численность населения'!C5</f>
        <v>33448.787994640741</v>
      </c>
      <c r="Q6" s="143">
        <f>D6*1000000000/'Численность населения'!D5</f>
        <v>36852.05380485658</v>
      </c>
      <c r="R6" s="143">
        <f>E6*1000000000/'Численность населения'!E5</f>
        <v>34597.204408525162</v>
      </c>
      <c r="S6" s="143">
        <f>F6*1000000000/'Численность населения'!F5</f>
        <v>37381.123948682711</v>
      </c>
      <c r="T6" s="143">
        <f>G6*1000000000/'Численность населения'!G5</f>
        <v>53835.936186925246</v>
      </c>
      <c r="U6" s="143">
        <f>H6*1000000000/'Численность населения'!H5</f>
        <v>68275.54110338098</v>
      </c>
      <c r="V6" s="143">
        <f>I6*1000000000/'Численность населения'!I5</f>
        <v>52409.602679359268</v>
      </c>
      <c r="W6" s="143">
        <f>J6*1000000000/'Численность населения'!J5</f>
        <v>50640.382702039431</v>
      </c>
      <c r="X6" s="143">
        <f>K6*1000000000/'Численность населения'!K5</f>
        <v>43479.486830039212</v>
      </c>
      <c r="Y6" s="143">
        <f>L6*1000000000/'Численность населения'!L5</f>
        <v>58607.137395643716</v>
      </c>
      <c r="Z6" s="143">
        <f>M6*1000000000/'Численность населения'!M5</f>
        <v>77158.338496666664</v>
      </c>
      <c r="AA6" s="144">
        <f>N6*1000000000/'Численность населения'!N5</f>
        <v>66750.572920322113</v>
      </c>
      <c r="AB6" s="15" t="s">
        <v>5</v>
      </c>
      <c r="AC6" s="241">
        <f>O6/'Индекс потребительских цен'!X5</f>
        <v>34691.936662366614</v>
      </c>
      <c r="AD6" s="241">
        <f>P6/'Индекс потребительских цен'!Y5</f>
        <v>32125.22857725772</v>
      </c>
      <c r="AE6" s="241">
        <f>Q6/'Индекс потребительских цен'!Z5</f>
        <v>32992.009775955979</v>
      </c>
      <c r="AF6" s="241">
        <f>R6/'Индекс потребительских цен'!AA5</f>
        <v>28925.423132183016</v>
      </c>
      <c r="AG6" s="241">
        <f>S6/'Индекс потребительских цен'!AB5</f>
        <v>27916.885837844147</v>
      </c>
      <c r="AH6" s="241">
        <f>T6/'Индекс потребительских цен'!AC5</f>
        <v>35395.396805713826</v>
      </c>
      <c r="AI6" s="241">
        <f>U6/'Индекс потребительских цен'!AD5</f>
        <v>42544.756605557239</v>
      </c>
      <c r="AJ6" s="241">
        <f>V6/'Индекс потребительских цен'!AE5</f>
        <v>32175.530619536272</v>
      </c>
      <c r="AK6" s="241">
        <f>W6/'Индекс потребительских цен'!AF5</f>
        <v>29713.622686160026</v>
      </c>
      <c r="AL6" s="241">
        <f>X6/'Индекс потребительских цен'!AG5</f>
        <v>24875.110727660576</v>
      </c>
      <c r="AM6" s="241">
        <f>Y6/'Индекс потребительских цен'!AH5</f>
        <v>31356.786959913406</v>
      </c>
      <c r="AN6" s="241">
        <f>Z6/'Индекс потребительских цен'!AI5</f>
        <v>37776.631252746585</v>
      </c>
      <c r="AO6" s="241">
        <f>AA6/'Индекс потребительских цен'!AJ5</f>
        <v>29091.153229960619</v>
      </c>
      <c r="AP6" s="217">
        <f t="shared" si="0"/>
        <v>17669.645877896663</v>
      </c>
      <c r="AQ6" s="217">
        <f t="shared" si="1"/>
        <v>32275.420990219696</v>
      </c>
      <c r="AR6" s="217">
        <f t="shared" si="2"/>
        <v>32125.22857725772</v>
      </c>
    </row>
    <row r="7" spans="1:44" ht="15.75">
      <c r="A7" s="16" t="s">
        <v>6</v>
      </c>
      <c r="B7" s="48">
        <v>17.021624800000001</v>
      </c>
      <c r="C7" s="48">
        <v>20.882246100000003</v>
      </c>
      <c r="D7" s="48">
        <v>24.7</v>
      </c>
      <c r="E7" s="48">
        <v>27.7</v>
      </c>
      <c r="F7" s="48">
        <v>28.1</v>
      </c>
      <c r="G7" s="48">
        <v>24.937840000000001</v>
      </c>
      <c r="H7" s="48">
        <v>30.916144600000003</v>
      </c>
      <c r="I7" s="44">
        <v>29.682727499999999</v>
      </c>
      <c r="J7" s="44">
        <v>35.052650499999999</v>
      </c>
      <c r="K7" s="44">
        <v>36.921276599999999</v>
      </c>
      <c r="L7" s="44">
        <v>44.506853999999997</v>
      </c>
      <c r="M7" s="44">
        <v>51.421332</v>
      </c>
      <c r="N7" s="151">
        <v>58.134075000000003</v>
      </c>
      <c r="O7" s="142">
        <f>B7*1000000000/'Численность населения'!B6</f>
        <v>15998.549553173652</v>
      </c>
      <c r="P7" s="143">
        <f>C7*1000000000/'Численность населения'!C6</f>
        <v>19754.762769683111</v>
      </c>
      <c r="Q7" s="143">
        <f>D7*1000000000/'Численность населения'!D6</f>
        <v>23490.229681189081</v>
      </c>
      <c r="R7" s="143">
        <f>E7*1000000000/'Численность населения'!E6</f>
        <v>26480.671022115661</v>
      </c>
      <c r="S7" s="143">
        <f>F7*1000000000/'Численность населения'!F6</f>
        <v>27018.71117863118</v>
      </c>
      <c r="T7" s="143">
        <f>G7*1000000000/'Численность населения'!G6</f>
        <v>24132.443819952892</v>
      </c>
      <c r="U7" s="143">
        <f>H7*1000000000/'Численность населения'!H6</f>
        <v>30117.899784121644</v>
      </c>
      <c r="V7" s="143">
        <f>I7*1000000000/'Численность населения'!I6</f>
        <v>29131.901506318529</v>
      </c>
      <c r="W7" s="143">
        <f>J7*1000000000/'Численность населения'!J6</f>
        <v>34725.776763326801</v>
      </c>
      <c r="X7" s="143">
        <f>K7*1000000000/'Численность населения'!K6</f>
        <v>36897.03524784217</v>
      </c>
      <c r="Y7" s="143">
        <f>L7*1000000000/'Численность населения'!L6</f>
        <v>44862.07188518691</v>
      </c>
      <c r="Z7" s="143">
        <f>M7*1000000000/'Численность населения'!M6</f>
        <v>52365.268326859979</v>
      </c>
      <c r="AA7" s="144">
        <f>N7*1000000000/'Численность населения'!N6</f>
        <v>63229.142534578903</v>
      </c>
      <c r="AB7" s="16" t="s">
        <v>6</v>
      </c>
      <c r="AC7" s="241">
        <f>O7/'Индекс потребительских цен'!X6</f>
        <v>15998.549553173652</v>
      </c>
      <c r="AD7" s="241">
        <f>P7/'Индекс потребительских цен'!Y6</f>
        <v>18566.506362484128</v>
      </c>
      <c r="AE7" s="241">
        <f>Q7/'Индекс потребительских цен'!Z6</f>
        <v>20607.937585132218</v>
      </c>
      <c r="AF7" s="241">
        <f>R7/'Индекс потребительских цен'!AA6</f>
        <v>21634.798440042206</v>
      </c>
      <c r="AG7" s="241">
        <f>S7/'Индекс потребительских цен'!AB6</f>
        <v>19667.123201107683</v>
      </c>
      <c r="AH7" s="241">
        <f>T7/'Индекс потребительских цен'!AC6</f>
        <v>15440.087430430165</v>
      </c>
      <c r="AI7" s="241">
        <f>U7/'Индекс потребительских цен'!AD6</f>
        <v>18175.456827910133</v>
      </c>
      <c r="AJ7" s="241">
        <f>V7/'Индекс потребительских цен'!AE6</f>
        <v>17078.326833863517</v>
      </c>
      <c r="AK7" s="241">
        <f>W7/'Индекс потребительских цен'!AF6</f>
        <v>19366.141663913466</v>
      </c>
      <c r="AL7" s="241">
        <f>X7/'Индекс потребительских цен'!AG6</f>
        <v>20006.831314980023</v>
      </c>
      <c r="AM7" s="241">
        <f>Y7/'Индекс потребительских цен'!AH6</f>
        <v>22994.371793358321</v>
      </c>
      <c r="AN7" s="241">
        <f>Z7/'Индекс потребительских цен'!AI6</f>
        <v>24413.487468230429</v>
      </c>
      <c r="AO7" s="241">
        <f>AA7/'Индекс потребительских цен'!AJ6</f>
        <v>26149.553326294474</v>
      </c>
      <c r="AP7" s="217">
        <f t="shared" si="0"/>
        <v>10709.465895864309</v>
      </c>
      <c r="AQ7" s="217">
        <f t="shared" si="1"/>
        <v>20007.628600070802</v>
      </c>
      <c r="AR7" s="217">
        <f t="shared" si="2"/>
        <v>19667.123201107683</v>
      </c>
    </row>
    <row r="8" spans="1:44" ht="15.75">
      <c r="A8" s="16" t="s">
        <v>7</v>
      </c>
      <c r="B8" s="48">
        <v>23.8546914</v>
      </c>
      <c r="C8" s="48">
        <v>22.0883298</v>
      </c>
      <c r="D8" s="48">
        <v>25</v>
      </c>
      <c r="E8" s="48">
        <v>32.799999999999997</v>
      </c>
      <c r="F8" s="48">
        <v>36.6</v>
      </c>
      <c r="G8" s="48">
        <v>34.022480000000002</v>
      </c>
      <c r="H8" s="48">
        <v>50.086790200000003</v>
      </c>
      <c r="I8" s="44">
        <v>53.372728500000001</v>
      </c>
      <c r="J8" s="44">
        <v>58.059152700000006</v>
      </c>
      <c r="K8" s="44">
        <v>56.274628</v>
      </c>
      <c r="L8" s="44">
        <v>64.815624</v>
      </c>
      <c r="M8" s="44">
        <v>81.382801000000001</v>
      </c>
      <c r="N8" s="151">
        <v>76.578843000000006</v>
      </c>
      <c r="O8" s="142">
        <f>B8*1000000000/'Численность населения'!B7</f>
        <v>23569.66345978087</v>
      </c>
      <c r="P8" s="143">
        <f>C8*1000000000/'Численность населения'!C7</f>
        <v>21897.601689286315</v>
      </c>
      <c r="Q8" s="143">
        <f>D8*1000000000/'Численность населения'!D7</f>
        <v>24828.509484987193</v>
      </c>
      <c r="R8" s="143">
        <f>E8*1000000000/'Численность населения'!E7</f>
        <v>32634.70521807047</v>
      </c>
      <c r="S8" s="143">
        <f>F8*1000000000/'Численность населения'!F7</f>
        <v>36327.002575644037</v>
      </c>
      <c r="T8" s="143">
        <f>G8*1000000000/'Численность населения'!G7</f>
        <v>33681.321890570413</v>
      </c>
      <c r="U8" s="143">
        <f>H8*1000000000/'Численность населения'!H7</f>
        <v>49484.514177940291</v>
      </c>
      <c r="V8" s="143">
        <f>I8*1000000000/'Численность населения'!I7</f>
        <v>52668.913804826108</v>
      </c>
      <c r="W8" s="143">
        <f>J8*1000000000/'Численность населения'!J7</f>
        <v>57440.631974894342</v>
      </c>
      <c r="X8" s="143">
        <f>K8*1000000000/'Численность населения'!K7</f>
        <v>55940.217380499373</v>
      </c>
      <c r="Y8" s="143">
        <f>L8*1000000000/'Численность населения'!L7</f>
        <v>64700.650943273802</v>
      </c>
      <c r="Z8" s="143">
        <f>M8*1000000000/'Численность населения'!M7</f>
        <v>80824.144513125284</v>
      </c>
      <c r="AA8" s="144">
        <f>N8*1000000000/'Численность населения'!N7</f>
        <v>71431.956255894067</v>
      </c>
      <c r="AB8" s="16" t="s">
        <v>7</v>
      </c>
      <c r="AC8" s="241">
        <f>O8/'Индекс потребительских цен'!X7</f>
        <v>23569.66345978087</v>
      </c>
      <c r="AD8" s="241">
        <f>P8/'Индекс потребительских цен'!Y7</f>
        <v>20503.372368245611</v>
      </c>
      <c r="AE8" s="241">
        <f>Q8/'Индекс потребительских цен'!Z7</f>
        <v>21603.631685813692</v>
      </c>
      <c r="AF8" s="241">
        <f>R8/'Индекс потребительских цен'!AA7</f>
        <v>26390.252087365505</v>
      </c>
      <c r="AG8" s="241">
        <f>S8/'Индекс потребительских цен'!AB7</f>
        <v>25955.160553836133</v>
      </c>
      <c r="AH8" s="241">
        <f>T8/'Индекс потребительских цен'!AC7</f>
        <v>21010.002501738116</v>
      </c>
      <c r="AI8" s="241">
        <f>U8/'Индекс потребительских цен'!AD7</f>
        <v>29211.54851187145</v>
      </c>
      <c r="AJ8" s="241">
        <f>V8/'Индекс потребительских цен'!AE7</f>
        <v>30080.644014595004</v>
      </c>
      <c r="AK8" s="241">
        <f>W8/'Индекс потребительских цен'!AF7</f>
        <v>31357.198983243874</v>
      </c>
      <c r="AL8" s="241">
        <f>X8/'Индекс потребительских цен'!AG7</f>
        <v>29746.847170374356</v>
      </c>
      <c r="AM8" s="241">
        <f>Y8/'Индекс потребительских цен'!AH7</f>
        <v>32543.801936970704</v>
      </c>
      <c r="AN8" s="241">
        <f>Z8/'Индекс потребительских цен'!AI7</f>
        <v>37344.996628916801</v>
      </c>
      <c r="AO8" s="241">
        <f>AA8/'Индекс потребительских цен'!AJ7</f>
        <v>28546.369769342426</v>
      </c>
      <c r="AP8" s="217">
        <f t="shared" si="0"/>
        <v>16841.624260671189</v>
      </c>
      <c r="AQ8" s="217">
        <f t="shared" si="1"/>
        <v>27527.960744007272</v>
      </c>
      <c r="AR8" s="217">
        <f t="shared" si="2"/>
        <v>28546.369769342426</v>
      </c>
    </row>
    <row r="9" spans="1:44" ht="15.75">
      <c r="A9" s="16" t="s">
        <v>8</v>
      </c>
      <c r="B9" s="48">
        <v>14.673296300000001</v>
      </c>
      <c r="C9" s="48">
        <v>15.1619118</v>
      </c>
      <c r="D9" s="48">
        <v>25.3</v>
      </c>
      <c r="E9" s="48">
        <v>18.3</v>
      </c>
      <c r="F9" s="48">
        <v>18.8</v>
      </c>
      <c r="G9" s="48">
        <v>22.83297</v>
      </c>
      <c r="H9" s="48">
        <v>26.220497899999998</v>
      </c>
      <c r="I9" s="44">
        <v>23.9145982</v>
      </c>
      <c r="J9" s="44">
        <v>17.9468508</v>
      </c>
      <c r="K9" s="44">
        <v>24.651033300000002</v>
      </c>
      <c r="L9" s="44">
        <v>33.257567999999999</v>
      </c>
      <c r="M9" s="44">
        <v>32.932366000000002</v>
      </c>
      <c r="N9" s="151">
        <v>34.936056999999998</v>
      </c>
      <c r="O9" s="142">
        <f>B9*1000000000/'Численность населения'!B8</f>
        <v>21911.397937774858</v>
      </c>
      <c r="P9" s="143">
        <f>C9*1000000000/'Численность населения'!C8</f>
        <v>22831.522501874781</v>
      </c>
      <c r="Q9" s="143">
        <f>D9*1000000000/'Численность населения'!D8</f>
        <v>38313.944155533412</v>
      </c>
      <c r="R9" s="143">
        <f>E9*1000000000/'Численность населения'!E8</f>
        <v>27826.478338683213</v>
      </c>
      <c r="S9" s="143">
        <f>F9*1000000000/'Численность населения'!F8</f>
        <v>28685.254100999558</v>
      </c>
      <c r="T9" s="143">
        <f>G9*1000000000/'Численность населения'!G8</f>
        <v>34970.547693438704</v>
      </c>
      <c r="U9" s="143">
        <f>H9*1000000000/'Численность населения'!H8</f>
        <v>40351.395036041635</v>
      </c>
      <c r="V9" s="143">
        <f>I9*1000000000/'Численность населения'!I8</f>
        <v>37034.407346610089</v>
      </c>
      <c r="W9" s="143">
        <f>J9*1000000000/'Численность населения'!J8</f>
        <v>28028.990966677913</v>
      </c>
      <c r="X9" s="143">
        <f>K9*1000000000/'Численность населения'!K8</f>
        <v>38800.666273167277</v>
      </c>
      <c r="Y9" s="143">
        <f>L9*1000000000/'Численность населения'!L8</f>
        <v>52714.233408305241</v>
      </c>
      <c r="Z9" s="143">
        <f>M9*1000000000/'Численность населения'!M8</f>
        <v>52725.614354169636</v>
      </c>
      <c r="AA9" s="144">
        <f>N9*1000000000/'Численность населения'!N8</f>
        <v>60763.960852043754</v>
      </c>
      <c r="AB9" s="16" t="s">
        <v>8</v>
      </c>
      <c r="AC9" s="241">
        <f>O9/'Индекс потребительских цен'!X8</f>
        <v>21911.397937774858</v>
      </c>
      <c r="AD9" s="241">
        <f>P9/'Индекс потребительских цен'!Y8</f>
        <v>21606.437495859544</v>
      </c>
      <c r="AE9" s="241">
        <f>Q9/'Индекс потребительских цен'!Z8</f>
        <v>33744.168780920692</v>
      </c>
      <c r="AF9" s="241">
        <f>R9/'Индекс потребительских цен'!AA8</f>
        <v>22812.587281333414</v>
      </c>
      <c r="AG9" s="241">
        <f>S9/'Индекс потребительских цен'!AB8</f>
        <v>21195.696476748017</v>
      </c>
      <c r="AH9" s="241">
        <f>T9/'Индекс потребительских цен'!AC8</f>
        <v>22889.481315387126</v>
      </c>
      <c r="AI9" s="241">
        <f>U9/'Индекс потребительских цен'!AD8</f>
        <v>24897.661617606886</v>
      </c>
      <c r="AJ9" s="241">
        <f>V9/'Индекс потребительских цен'!AE8</f>
        <v>22378.817225236482</v>
      </c>
      <c r="AK9" s="241">
        <f>W9/'Индекс потребительских цен'!AF8</f>
        <v>16198.455949001051</v>
      </c>
      <c r="AL9" s="241">
        <f>X9/'Индекс потребительских цен'!AG8</f>
        <v>21615.19187996642</v>
      </c>
      <c r="AM9" s="241">
        <f>Y9/'Индекс потребительских цен'!AH8</f>
        <v>27909.336353979394</v>
      </c>
      <c r="AN9" s="241">
        <f>Z9/'Индекс потребительских цен'!AI8</f>
        <v>25730.815696793976</v>
      </c>
      <c r="AO9" s="241">
        <f>AA9/'Индекс потребительских цен'!AJ8</f>
        <v>25857.7240407395</v>
      </c>
      <c r="AP9" s="217">
        <f t="shared" si="0"/>
        <v>17545.712831919642</v>
      </c>
      <c r="AQ9" s="217">
        <f t="shared" si="1"/>
        <v>23749.828619334407</v>
      </c>
      <c r="AR9" s="217">
        <f t="shared" si="2"/>
        <v>22812.587281333414</v>
      </c>
    </row>
    <row r="10" spans="1:44" ht="15.75">
      <c r="A10" s="15" t="s">
        <v>9</v>
      </c>
      <c r="B10" s="48">
        <v>28.553579199999998</v>
      </c>
      <c r="C10" s="48">
        <v>35.337440000000001</v>
      </c>
      <c r="D10" s="48">
        <v>28.4</v>
      </c>
      <c r="E10" s="48">
        <v>29.8</v>
      </c>
      <c r="F10" s="48">
        <v>35.9</v>
      </c>
      <c r="G10" s="48">
        <v>32.734830000000002</v>
      </c>
      <c r="H10" s="48">
        <v>51.472149299999998</v>
      </c>
      <c r="I10" s="44">
        <v>34.819474</v>
      </c>
      <c r="J10" s="44">
        <v>48.878290399999997</v>
      </c>
      <c r="K10" s="44">
        <v>44.938581599999999</v>
      </c>
      <c r="L10" s="44">
        <v>51.698681999999998</v>
      </c>
      <c r="M10" s="44">
        <v>53.287263000000003</v>
      </c>
      <c r="N10" s="151">
        <v>53.716374000000002</v>
      </c>
      <c r="O10" s="142">
        <f>B10*1000000000/'Численность населения'!B9</f>
        <v>25261.522809047707</v>
      </c>
      <c r="P10" s="143">
        <f>C10*1000000000/'Численность населения'!C9</f>
        <v>31450.055847028092</v>
      </c>
      <c r="Q10" s="143">
        <f>D10*1000000000/'Численность населения'!D9</f>
        <v>25347.818481058752</v>
      </c>
      <c r="R10" s="143">
        <f>E10*1000000000/'Численность населения'!E9</f>
        <v>26628.802534919028</v>
      </c>
      <c r="S10" s="143">
        <f>F10*1000000000/'Численность населения'!F9</f>
        <v>32106.690801835535</v>
      </c>
      <c r="T10" s="143">
        <f>G10*1000000000/'Численность населения'!G9</f>
        <v>29261.543329835222</v>
      </c>
      <c r="U10" s="143">
        <f>H10*1000000000/'Численность населения'!H9</f>
        <v>45897.609268665023</v>
      </c>
      <c r="V10" s="143">
        <f>I10*1000000000/'Численность населения'!I9</f>
        <v>31114.791366006444</v>
      </c>
      <c r="W10" s="143">
        <f>J10*1000000000/'Численность населения'!J9</f>
        <v>43989.357227133602</v>
      </c>
      <c r="X10" s="143">
        <f>K10*1000000000/'Численность населения'!K9</f>
        <v>40649.123492570041</v>
      </c>
      <c r="Y10" s="143">
        <f>L10*1000000000/'Численность населения'!L9</f>
        <v>46988.208113079963</v>
      </c>
      <c r="Z10" s="143">
        <f>M10*1000000000/'Численность населения'!M9</f>
        <v>48885.78267139801</v>
      </c>
      <c r="AA10" s="144">
        <f>N10*1000000000/'Численность населения'!N9</f>
        <v>50080.80783595657</v>
      </c>
      <c r="AB10" s="15" t="s">
        <v>9</v>
      </c>
      <c r="AC10" s="241">
        <f>O10/'Индекс потребительских цен'!X9</f>
        <v>25261.522809047707</v>
      </c>
      <c r="AD10" s="241">
        <f>P10/'Индекс потребительских цен'!Y9</f>
        <v>29802.004972072486</v>
      </c>
      <c r="AE10" s="241">
        <f>Q10/'Индекс потребительских цен'!Z9</f>
        <v>22704.92298714866</v>
      </c>
      <c r="AF10" s="241">
        <f>R10/'Индекс потребительских цен'!AA9</f>
        <v>22527.715315305541</v>
      </c>
      <c r="AG10" s="241">
        <f>S10/'Индекс потребительских цен'!AB9</f>
        <v>24483.465860588025</v>
      </c>
      <c r="AH10" s="241">
        <f>T10/'Индекс потребительских цен'!AC9</f>
        <v>19589.020778871421</v>
      </c>
      <c r="AI10" s="241">
        <f>U10/'Индекс потребительских цен'!AD9</f>
        <v>29038.812245787267</v>
      </c>
      <c r="AJ10" s="241">
        <f>V10/'Индекс потребительских цен'!AE9</f>
        <v>19279.128648820428</v>
      </c>
      <c r="AK10" s="241">
        <f>W10/'Индекс потребительских цен'!AF9</f>
        <v>25779.227076787603</v>
      </c>
      <c r="AL10" s="241">
        <f>X10/'Индекс потребительских цен'!AG9</f>
        <v>23076.372142180389</v>
      </c>
      <c r="AM10" s="241">
        <f>Y10/'Индекс потребительских цен'!AH9</f>
        <v>25219.863276187483</v>
      </c>
      <c r="AN10" s="241">
        <f>Z10/'Индекс потребительских цен'!AI9</f>
        <v>23896.487902649969</v>
      </c>
      <c r="AO10" s="241">
        <f>AA10/'Индекс потребительских цен'!AJ9</f>
        <v>21612.645463553654</v>
      </c>
      <c r="AP10" s="217">
        <f t="shared" si="0"/>
        <v>10522.876323252058</v>
      </c>
      <c r="AQ10" s="217">
        <f t="shared" si="1"/>
        <v>24020.860729153901</v>
      </c>
      <c r="AR10" s="217">
        <f t="shared" si="2"/>
        <v>23896.487902649969</v>
      </c>
    </row>
    <row r="11" spans="1:44" ht="15.75">
      <c r="A11" s="15" t="s">
        <v>10</v>
      </c>
      <c r="B11" s="48">
        <v>32.118381999999997</v>
      </c>
      <c r="C11" s="48">
        <v>26.423476999999998</v>
      </c>
      <c r="D11" s="48">
        <v>29.6</v>
      </c>
      <c r="E11" s="48">
        <v>27.6</v>
      </c>
      <c r="F11" s="48">
        <v>32.799999999999997</v>
      </c>
      <c r="G11" s="48">
        <v>29.382680000000001</v>
      </c>
      <c r="H11" s="48">
        <v>47.121733499999998</v>
      </c>
      <c r="I11" s="44">
        <v>40.988774799999995</v>
      </c>
      <c r="J11" s="44">
        <v>36.952939799999996</v>
      </c>
      <c r="K11" s="44">
        <v>41.9007766</v>
      </c>
      <c r="L11" s="44">
        <v>37.911230000000003</v>
      </c>
      <c r="M11" s="44">
        <v>59.805675999999998</v>
      </c>
      <c r="N11" s="151">
        <v>72.763827000000006</v>
      </c>
      <c r="O11" s="142">
        <f>B11*1000000000/'Численность населения'!B10</f>
        <v>27345.521945205732</v>
      </c>
      <c r="P11" s="143">
        <f>C11*1000000000/'Численность населения'!C10</f>
        <v>22604.04834679389</v>
      </c>
      <c r="Q11" s="143">
        <f>D11*1000000000/'Численность населения'!D10</f>
        <v>25427.914868028263</v>
      </c>
      <c r="R11" s="143">
        <f>E11*1000000000/'Численность населения'!E10</f>
        <v>23771.565590142036</v>
      </c>
      <c r="S11" s="143">
        <f>F11*1000000000/'Численность населения'!F10</f>
        <v>28303.531210683544</v>
      </c>
      <c r="T11" s="143">
        <f>G11*1000000000/'Численность населения'!G10</f>
        <v>25396.035710241933</v>
      </c>
      <c r="U11" s="143">
        <f>H11*1000000000/'Численность населения'!H10</f>
        <v>40757.209877205256</v>
      </c>
      <c r="V11" s="143">
        <f>I11*1000000000/'Численность населения'!I10</f>
        <v>35543.17015706579</v>
      </c>
      <c r="W11" s="143">
        <f>J11*1000000000/'Численность населения'!J10</f>
        <v>32213.721517751437</v>
      </c>
      <c r="X11" s="143">
        <f>K11*1000000000/'Численность населения'!K10</f>
        <v>36700.24218207362</v>
      </c>
      <c r="Y11" s="143">
        <f>L11*1000000000/'Численность населения'!L10</f>
        <v>33437.847840237366</v>
      </c>
      <c r="Z11" s="143">
        <f>M11*1000000000/'Численность населения'!M10</f>
        <v>53353.336854200417</v>
      </c>
      <c r="AA11" s="144">
        <f>N11*1000000000/'Численность населения'!N10</f>
        <v>64267.530882298386</v>
      </c>
      <c r="AB11" s="15" t="s">
        <v>10</v>
      </c>
      <c r="AC11" s="241">
        <f>O11/'Индекс потребительских цен'!X10</f>
        <v>27345.521945205732</v>
      </c>
      <c r="AD11" s="241">
        <f>P11/'Индекс потребительских цен'!Y10</f>
        <v>21583.164658449237</v>
      </c>
      <c r="AE11" s="241">
        <f>Q11/'Индекс потребительских цен'!Z10</f>
        <v>22776.261506205145</v>
      </c>
      <c r="AF11" s="241">
        <f>R11/'Индекс потребительских цен'!AA10</f>
        <v>20040.130175249727</v>
      </c>
      <c r="AG11" s="241">
        <f>S11/'Индекс потребительских цен'!AB10</f>
        <v>21323.244610262198</v>
      </c>
      <c r="AH11" s="241">
        <f>T11/'Индекс потребительских цен'!AC10</f>
        <v>17069.14337900297</v>
      </c>
      <c r="AI11" s="241">
        <f>U11/'Индекс потребительских цен'!AD10</f>
        <v>26178.967392267059</v>
      </c>
      <c r="AJ11" s="241">
        <f>V11/'Индекс потребительских цен'!AE10</f>
        <v>22320.992816578171</v>
      </c>
      <c r="AK11" s="241">
        <f>W11/'Индекс потребительских цен'!AF10</f>
        <v>19221.007247968271</v>
      </c>
      <c r="AL11" s="241">
        <f>X11/'Индекс потребительских цен'!AG10</f>
        <v>21284.978560953346</v>
      </c>
      <c r="AM11" s="241">
        <f>Y11/'Индекс потребительских цен'!AH10</f>
        <v>18271.050619812744</v>
      </c>
      <c r="AN11" s="241">
        <f>Z11/'Индекс потребительских цен'!AI10</f>
        <v>26721.574211568965</v>
      </c>
      <c r="AO11" s="241">
        <f>AA11/'Индекс потребительских цен'!AJ10</f>
        <v>28494.916210209059</v>
      </c>
      <c r="AP11" s="217">
        <f t="shared" si="0"/>
        <v>11425.77283120609</v>
      </c>
      <c r="AQ11" s="217">
        <f t="shared" si="1"/>
        <v>22510.073333364046</v>
      </c>
      <c r="AR11" s="217">
        <f t="shared" si="2"/>
        <v>21583.164658449237</v>
      </c>
    </row>
    <row r="12" spans="1:44" ht="15.75">
      <c r="A12" s="16" t="s">
        <v>11</v>
      </c>
      <c r="B12" s="48">
        <v>222.79712709999998</v>
      </c>
      <c r="C12" s="48">
        <v>242.21600219999999</v>
      </c>
      <c r="D12" s="48">
        <v>233.6</v>
      </c>
      <c r="E12" s="48">
        <v>253</v>
      </c>
      <c r="F12" s="48">
        <v>316</v>
      </c>
      <c r="G12" s="48">
        <v>342.12169999999998</v>
      </c>
      <c r="H12" s="48">
        <v>512.81546319999995</v>
      </c>
      <c r="I12" s="44">
        <v>505.50243660000001</v>
      </c>
      <c r="J12" s="44">
        <v>577.31399490000001</v>
      </c>
      <c r="K12" s="44">
        <v>534.89851999999996</v>
      </c>
      <c r="L12" s="44">
        <v>662.93235000000004</v>
      </c>
      <c r="M12" s="44">
        <v>873.84188700000004</v>
      </c>
      <c r="N12" s="151">
        <v>949.38867900000002</v>
      </c>
      <c r="O12" s="142">
        <f>B12*1000000000/'Численность населения'!B11</f>
        <v>31534.391131418433</v>
      </c>
      <c r="P12" s="143">
        <f>C12*1000000000/'Численность населения'!C11</f>
        <v>35038.763910605849</v>
      </c>
      <c r="Q12" s="143">
        <f>D12*1000000000/'Численность населения'!D11</f>
        <v>33363.959810710949</v>
      </c>
      <c r="R12" s="143">
        <f>E12*1000000000/'Численность населения'!E11</f>
        <v>35679.774447414784</v>
      </c>
      <c r="S12" s="143">
        <f>F12*1000000000/'Численность населения'!F11</f>
        <v>43996.778767488722</v>
      </c>
      <c r="T12" s="143">
        <f>G12*1000000000/'Численность населения'!G11</f>
        <v>47027.962199119516</v>
      </c>
      <c r="U12" s="143">
        <f>H12*1000000000/'Численность населения'!H11</f>
        <v>69571.486644115401</v>
      </c>
      <c r="V12" s="143">
        <f>I12*1000000000/'Численность населения'!I11</f>
        <v>67730.606409093307</v>
      </c>
      <c r="W12" s="143">
        <f>J12*1000000000/'Численность населения'!J11</f>
        <v>76450.079017246331</v>
      </c>
      <c r="X12" s="143">
        <f>K12*1000000000/'Численность населения'!K11</f>
        <v>69964.771613242454</v>
      </c>
      <c r="Y12" s="143">
        <f>L12*1000000000/'Численность населения'!L11</f>
        <v>86098.67733481426</v>
      </c>
      <c r="Z12" s="143">
        <f>M12*1000000000/'Численность населения'!M11</f>
        <v>112918.60933016035</v>
      </c>
      <c r="AA12" s="144">
        <f>N12*1000000000/'Численность населения'!N11</f>
        <v>110819.32091482241</v>
      </c>
      <c r="AB12" s="16" t="s">
        <v>11</v>
      </c>
      <c r="AC12" s="241">
        <f>O12/'Индекс потребительских цен'!X11</f>
        <v>31534.391131418433</v>
      </c>
      <c r="AD12" s="241">
        <f>P12/'Индекс потребительских цен'!Y11</f>
        <v>33105.40807880371</v>
      </c>
      <c r="AE12" s="241">
        <f>Q12/'Индекс потребительских цен'!Z11</f>
        <v>29854.167718696226</v>
      </c>
      <c r="AF12" s="241">
        <f>R12/'Индекс потребительских цен'!AA11</f>
        <v>29734.903001177958</v>
      </c>
      <c r="AG12" s="241">
        <f>S12/'Индекс потребительских цен'!AB11</f>
        <v>32679.277754140694</v>
      </c>
      <c r="AH12" s="241">
        <f>T12/'Индекс потребительских цен'!AC11</f>
        <v>30678.671553120796</v>
      </c>
      <c r="AI12" s="241">
        <f>U12/'Индекс потребительских цен'!AD11</f>
        <v>42723.27057825325</v>
      </c>
      <c r="AJ12" s="241">
        <f>V12/'Индекс потребительских цен'!AE11</f>
        <v>40303.102089350199</v>
      </c>
      <c r="AK12" s="241">
        <f>W12/'Индекс потребительских цен'!AF11</f>
        <v>43201.922958946874</v>
      </c>
      <c r="AL12" s="241">
        <f>X12/'Индекс потребительских цен'!AG11</f>
        <v>38531.40742723037</v>
      </c>
      <c r="AM12" s="241">
        <f>Y12/'Индекс потребительских цен'!AH11</f>
        <v>45288.219832318267</v>
      </c>
      <c r="AN12" s="241">
        <f>Z12/'Индекс потребительских цен'!AI11</f>
        <v>54114.069203458923</v>
      </c>
      <c r="AO12" s="241">
        <f>AA12/'Индекс потребительских цен'!AJ11</f>
        <v>46541.07935633311</v>
      </c>
      <c r="AP12" s="217">
        <f t="shared" si="0"/>
        <v>24379.166202280965</v>
      </c>
      <c r="AQ12" s="217">
        <f t="shared" si="1"/>
        <v>38329.991591019141</v>
      </c>
      <c r="AR12" s="217">
        <f t="shared" si="2"/>
        <v>38531.40742723037</v>
      </c>
    </row>
    <row r="13" spans="1:44" ht="15.75">
      <c r="A13" s="16" t="s">
        <v>12</v>
      </c>
      <c r="B13" s="48">
        <v>22.871658399999998</v>
      </c>
      <c r="C13" s="48">
        <v>23.174653399999997</v>
      </c>
      <c r="D13" s="48">
        <v>20.6</v>
      </c>
      <c r="E13" s="48">
        <v>21</v>
      </c>
      <c r="F13" s="48">
        <v>18.600000000000001</v>
      </c>
      <c r="G13" s="48">
        <v>28.49811</v>
      </c>
      <c r="H13" s="48">
        <v>29.340102699999999</v>
      </c>
      <c r="I13" s="44">
        <v>24.039530399999997</v>
      </c>
      <c r="J13" s="44">
        <v>26.9575247</v>
      </c>
      <c r="K13" s="44">
        <v>28.5527257</v>
      </c>
      <c r="L13" s="44">
        <v>31.812906000000002</v>
      </c>
      <c r="M13" s="44">
        <v>40.320196000000003</v>
      </c>
      <c r="N13" s="151">
        <v>35.765611999999997</v>
      </c>
      <c r="O13" s="142">
        <f>B13*1000000000/'Численность населения'!B12</f>
        <v>28974.646045950682</v>
      </c>
      <c r="P13" s="143">
        <f>C13*1000000000/'Численность населения'!C12</f>
        <v>29580.74918595879</v>
      </c>
      <c r="Q13" s="143">
        <f>D13*1000000000/'Численность населения'!D12</f>
        <v>26459.341881670225</v>
      </c>
      <c r="R13" s="143">
        <f>E13*1000000000/'Численность населения'!E12</f>
        <v>27170.326897847335</v>
      </c>
      <c r="S13" s="143">
        <f>F13*1000000000/'Численность населения'!F12</f>
        <v>24231.24423530883</v>
      </c>
      <c r="T13" s="143">
        <f>G13*1000000000/'Численность населения'!G12</f>
        <v>37375.795927735337</v>
      </c>
      <c r="U13" s="143">
        <f>H13*1000000000/'Численность населения'!H12</f>
        <v>38744.675200853591</v>
      </c>
      <c r="V13" s="143">
        <f>I13*1000000000/'Численность населения'!I12</f>
        <v>32008.70589895756</v>
      </c>
      <c r="W13" s="143">
        <f>J13*1000000000/'Численность населения'!J12</f>
        <v>36264.622468911264</v>
      </c>
      <c r="X13" s="143">
        <f>K13*1000000000/'Численность населения'!K12</f>
        <v>38769.022095554137</v>
      </c>
      <c r="Y13" s="143">
        <f>L13*1000000000/'Численность населения'!L12</f>
        <v>43633.656155404467</v>
      </c>
      <c r="Z13" s="143">
        <f>M13*1000000000/'Численность населения'!M12</f>
        <v>56047.835037789009</v>
      </c>
      <c r="AA13" s="144">
        <f>N13*1000000000/'Численность населения'!N12</f>
        <v>50720.644856618957</v>
      </c>
      <c r="AB13" s="16" t="s">
        <v>12</v>
      </c>
      <c r="AC13" s="241">
        <f>O13/'Индекс потребительских цен'!X12</f>
        <v>28974.646045950682</v>
      </c>
      <c r="AD13" s="241">
        <f>P13/'Индекс потребительских цен'!Y12</f>
        <v>27969.694767358913</v>
      </c>
      <c r="AE13" s="241">
        <f>Q13/'Индекс потребительских цен'!Z12</f>
        <v>23416.593472507549</v>
      </c>
      <c r="AF13" s="241">
        <f>R13/'Индекс потребительских цен'!AA12</f>
        <v>22384.860595341735</v>
      </c>
      <c r="AG13" s="241">
        <f>S13/'Индекс потребительских цен'!AB12</f>
        <v>17715.355284657056</v>
      </c>
      <c r="AH13" s="241">
        <f>T13/'Индекс потребительских цен'!AC12</f>
        <v>24222.3905501388</v>
      </c>
      <c r="AI13" s="241">
        <f>U13/'Индекс потребительских цен'!AD12</f>
        <v>23628.050821072397</v>
      </c>
      <c r="AJ13" s="241">
        <f>V13/'Индекс потребительских цен'!AE12</f>
        <v>19129.936919760105</v>
      </c>
      <c r="AK13" s="241">
        <f>W13/'Индекс потребительских цен'!AF12</f>
        <v>20841.885432232608</v>
      </c>
      <c r="AL13" s="241">
        <f>X13/'Индекс потребительских цен'!AG12</f>
        <v>21554.808754517006</v>
      </c>
      <c r="AM13" s="241">
        <f>Y13/'Индекс потребительских цен'!AH12</f>
        <v>23055.92946596516</v>
      </c>
      <c r="AN13" s="241">
        <f>Z13/'Индекс потребительских цен'!AI12</f>
        <v>27150.306854143459</v>
      </c>
      <c r="AO13" s="241">
        <f>AA13/'Индекс потребительских цен'!AJ12</f>
        <v>21768.181108608427</v>
      </c>
      <c r="AP13" s="217">
        <f t="shared" si="0"/>
        <v>11259.290761293625</v>
      </c>
      <c r="AQ13" s="217">
        <f t="shared" si="1"/>
        <v>23216.356928634916</v>
      </c>
      <c r="AR13" s="217">
        <f t="shared" si="2"/>
        <v>23055.92946596516</v>
      </c>
    </row>
    <row r="14" spans="1:44" ht="15.75">
      <c r="A14" s="16" t="s">
        <v>13</v>
      </c>
      <c r="B14" s="48">
        <v>37.128895499999999</v>
      </c>
      <c r="C14" s="48">
        <v>36.807095200000006</v>
      </c>
      <c r="D14" s="48">
        <v>49.7</v>
      </c>
      <c r="E14" s="48">
        <v>41.7</v>
      </c>
      <c r="F14" s="48">
        <v>50.6</v>
      </c>
      <c r="G14" s="48">
        <v>49.032969999999999</v>
      </c>
      <c r="H14" s="48">
        <v>57.642775999999998</v>
      </c>
      <c r="I14" s="44">
        <v>51.219757100000002</v>
      </c>
      <c r="J14" s="44">
        <v>50.701412700000006</v>
      </c>
      <c r="K14" s="44">
        <v>43.519749900000001</v>
      </c>
      <c r="L14" s="44">
        <v>55.204039999999999</v>
      </c>
      <c r="M14" s="44">
        <v>79.862403</v>
      </c>
      <c r="N14" s="151">
        <v>87.848878999999997</v>
      </c>
      <c r="O14" s="142">
        <f>B14*1000000000/'Численность населения'!B13</f>
        <v>32095.599409416489</v>
      </c>
      <c r="P14" s="143">
        <f>C14*1000000000/'Численность населения'!C13</f>
        <v>32002.079038592467</v>
      </c>
      <c r="Q14" s="143">
        <f>D14*1000000000/'Численность населения'!D13</f>
        <v>43347.282378326709</v>
      </c>
      <c r="R14" s="143">
        <f>E14*1000000000/'Численность населения'!E13</f>
        <v>36491.016821746198</v>
      </c>
      <c r="S14" s="143">
        <f>F14*1000000000/'Численность населения'!F13</f>
        <v>44458.463406555078</v>
      </c>
      <c r="T14" s="143">
        <f>G14*1000000000/'Численность населения'!G13</f>
        <v>43285.862720708777</v>
      </c>
      <c r="U14" s="143">
        <f>H14*1000000000/'Численность населения'!H13</f>
        <v>51082.686337811865</v>
      </c>
      <c r="V14" s="143">
        <f>I14*1000000000/'Численность населения'!I13</f>
        <v>45564.841336278485</v>
      </c>
      <c r="W14" s="143">
        <f>J14*1000000000/'Численность населения'!J13</f>
        <v>45358.012086186776</v>
      </c>
      <c r="X14" s="143">
        <f>K14*1000000000/'Численность населения'!K13</f>
        <v>39154.352797860891</v>
      </c>
      <c r="Y14" s="143">
        <f>L14*1000000000/'Численность населения'!L13</f>
        <v>50023.958997854199</v>
      </c>
      <c r="Z14" s="143">
        <f>M14*1000000000/'Численность населения'!M13</f>
        <v>73153.830934180936</v>
      </c>
      <c r="AA14" s="144">
        <f>N14*1000000000/'Численность населения'!N13</f>
        <v>80319.121954965856</v>
      </c>
      <c r="AB14" s="16" t="s">
        <v>13</v>
      </c>
      <c r="AC14" s="241">
        <f>O14/'Индекс потребительских цен'!X13</f>
        <v>32095.599409416489</v>
      </c>
      <c r="AD14" s="241">
        <f>P14/'Индекс потребительских цен'!Y13</f>
        <v>30241.994933464812</v>
      </c>
      <c r="AE14" s="241">
        <f>Q14/'Индекс потребительских цен'!Z13</f>
        <v>38269.079606447631</v>
      </c>
      <c r="AF14" s="241">
        <f>R14/'Индекс потребительских цен'!AA13</f>
        <v>29810.341831081096</v>
      </c>
      <c r="AG14" s="241">
        <f>S14/'Индекс потребительских цен'!AB13</f>
        <v>32007.693848345982</v>
      </c>
      <c r="AH14" s="241">
        <f>T14/'Индекс потребительских цен'!AC13</f>
        <v>27750.208949107164</v>
      </c>
      <c r="AI14" s="241">
        <f>U14/'Индекс потребительских цен'!AD13</f>
        <v>31029.645774371911</v>
      </c>
      <c r="AJ14" s="241">
        <f>V14/'Индекс потребительских цен'!AE13</f>
        <v>26798.884874326712</v>
      </c>
      <c r="AK14" s="241">
        <f>W14/'Индекс потребительских цен'!AF13</f>
        <v>25167.206224903563</v>
      </c>
      <c r="AL14" s="241">
        <f>X14/'Индекс потребительских цен'!AG13</f>
        <v>21114.844036860402</v>
      </c>
      <c r="AM14" s="241">
        <f>Y14/'Индекс потребительских цен'!AH13</f>
        <v>25447.144351603594</v>
      </c>
      <c r="AN14" s="241">
        <f>Z14/'Индекс потребительских цен'!AI13</f>
        <v>34078.104441729716</v>
      </c>
      <c r="AO14" s="241">
        <f>AA14/'Индекс потребительских цен'!AJ13</f>
        <v>33368.407866496091</v>
      </c>
      <c r="AP14" s="217">
        <f t="shared" si="0"/>
        <v>17154.235569587228</v>
      </c>
      <c r="AQ14" s="217">
        <f t="shared" si="1"/>
        <v>29783.012011396546</v>
      </c>
      <c r="AR14" s="217">
        <f t="shared" si="2"/>
        <v>30241.994933464812</v>
      </c>
    </row>
    <row r="15" spans="1:44" ht="15.75">
      <c r="A15" s="16" t="s">
        <v>14</v>
      </c>
      <c r="B15" s="48">
        <v>21.734001600000003</v>
      </c>
      <c r="C15" s="48">
        <v>33.272677800000004</v>
      </c>
      <c r="D15" s="48">
        <v>39.200000000000003</v>
      </c>
      <c r="E15" s="48">
        <v>36.5</v>
      </c>
      <c r="F15" s="48">
        <v>36.1</v>
      </c>
      <c r="G15" s="48">
        <v>40.920450000000002</v>
      </c>
      <c r="H15" s="48">
        <v>57.1171486</v>
      </c>
      <c r="I15" s="44">
        <v>52.911161700000001</v>
      </c>
      <c r="J15" s="44">
        <v>53.057219200000006</v>
      </c>
      <c r="K15" s="44">
        <v>47.978200600000001</v>
      </c>
      <c r="L15" s="44">
        <v>55.612369999999999</v>
      </c>
      <c r="M15" s="44">
        <v>72.869731999999999</v>
      </c>
      <c r="N15" s="151">
        <v>73.378332999999998</v>
      </c>
      <c r="O15" s="142">
        <f>B15*1000000000/'Численность населения'!B14</f>
        <v>21999.046107503204</v>
      </c>
      <c r="P15" s="143">
        <f>C15*1000000000/'Численность населения'!C14</f>
        <v>33893.436081838881</v>
      </c>
      <c r="Q15" s="143">
        <f>D15*1000000000/'Численность населения'!D14</f>
        <v>40088.562998869951</v>
      </c>
      <c r="R15" s="143">
        <f>E15*1000000000/'Численность населения'!E14</f>
        <v>37569.181331513544</v>
      </c>
      <c r="S15" s="143">
        <f>F15*1000000000/'Численность населения'!F14</f>
        <v>37357.335852797609</v>
      </c>
      <c r="T15" s="143">
        <f>G15*1000000000/'Численность населения'!G14</f>
        <v>42549.67713759865</v>
      </c>
      <c r="U15" s="143">
        <f>H15*1000000000/'Численность населения'!H14</f>
        <v>59751.283953071143</v>
      </c>
      <c r="V15" s="143">
        <f>I15*1000000000/'Численность населения'!I14</f>
        <v>55621.426972067959</v>
      </c>
      <c r="W15" s="143">
        <f>J15*1000000000/'Численность населения'!J14</f>
        <v>56094.394072670686</v>
      </c>
      <c r="X15" s="143">
        <f>K15*1000000000/'Численность населения'!K14</f>
        <v>51115.408816087365</v>
      </c>
      <c r="Y15" s="143">
        <f>L15*1000000000/'Численность населения'!L14</f>
        <v>59926.670811750344</v>
      </c>
      <c r="Z15" s="143">
        <f>M15*1000000000/'Численность населения'!M14</f>
        <v>79596.339013709585</v>
      </c>
      <c r="AA15" s="144">
        <f>N15*1000000000/'Численность населения'!N14</f>
        <v>83387.312067456849</v>
      </c>
      <c r="AB15" s="16" t="s">
        <v>14</v>
      </c>
      <c r="AC15" s="241">
        <f>O15/'Индекс потребительских цен'!X14</f>
        <v>21999.046107503204</v>
      </c>
      <c r="AD15" s="241">
        <f>P15/'Индекс потребительских цен'!Y14</f>
        <v>31845.754093619169</v>
      </c>
      <c r="AE15" s="241">
        <f>Q15/'Индекс потребительских цен'!Z14</f>
        <v>35371.021299164939</v>
      </c>
      <c r="AF15" s="241">
        <f>R15/'Индекс потребительских цен'!AA14</f>
        <v>31221.734401459955</v>
      </c>
      <c r="AG15" s="241">
        <f>S15/'Индекс потребительских цен'!AB14</f>
        <v>27197.267604494638</v>
      </c>
      <c r="AH15" s="241">
        <f>T15/'Индекс потребительских цен'!AC14</f>
        <v>27695.528580536593</v>
      </c>
      <c r="AI15" s="241">
        <f>U15/'Индекс потребительских цен'!AD14</f>
        <v>37149.71029617609</v>
      </c>
      <c r="AJ15" s="241">
        <f>V15/'Индекс потребительских цен'!AE14</f>
        <v>33787.998709583662</v>
      </c>
      <c r="AK15" s="241">
        <f>W15/'Индекс потребительских цен'!AF14</f>
        <v>32483.612070536448</v>
      </c>
      <c r="AL15" s="241">
        <f>X15/'Индекс потребительских цен'!AG14</f>
        <v>28968.819279127529</v>
      </c>
      <c r="AM15" s="241">
        <f>Y15/'Индекс потребительских цен'!AH14</f>
        <v>32219.38852659578</v>
      </c>
      <c r="AN15" s="241">
        <f>Z15/'Индекс потребительских цен'!AI14</f>
        <v>39577.10586626688</v>
      </c>
      <c r="AO15" s="241">
        <f>AA15/'Индекс потребительских цен'!AJ14</f>
        <v>37586.858570386961</v>
      </c>
      <c r="AP15" s="217">
        <f t="shared" si="0"/>
        <v>17578.059758763677</v>
      </c>
      <c r="AQ15" s="217">
        <f t="shared" si="1"/>
        <v>32084.911185034758</v>
      </c>
      <c r="AR15" s="217">
        <f t="shared" si="2"/>
        <v>32219.38852659578</v>
      </c>
    </row>
    <row r="16" spans="1:44" ht="15.75">
      <c r="A16" s="15" t="s">
        <v>15</v>
      </c>
      <c r="B16" s="48">
        <v>15.291828599999999</v>
      </c>
      <c r="C16" s="48">
        <v>26.871018899999999</v>
      </c>
      <c r="D16" s="48">
        <v>34.6</v>
      </c>
      <c r="E16" s="48">
        <v>37.4</v>
      </c>
      <c r="F16" s="48">
        <v>33.9</v>
      </c>
      <c r="G16" s="48">
        <v>34.596330000000002</v>
      </c>
      <c r="H16" s="48">
        <v>58.210321399999998</v>
      </c>
      <c r="I16" s="44">
        <v>45.8843186</v>
      </c>
      <c r="J16" s="44">
        <v>44.373876700000004</v>
      </c>
      <c r="K16" s="44">
        <v>44.375695</v>
      </c>
      <c r="L16" s="44">
        <v>46.214696000000004</v>
      </c>
      <c r="M16" s="44">
        <v>46.011732000000002</v>
      </c>
      <c r="N16" s="151">
        <v>52.487259000000002</v>
      </c>
      <c r="O16" s="142">
        <f>B16*1000000000/'Численность населения'!B15</f>
        <v>13969.286409208211</v>
      </c>
      <c r="P16" s="143">
        <f>C16*1000000000/'Численность населения'!C15</f>
        <v>24740.332025315758</v>
      </c>
      <c r="Q16" s="143">
        <f>D16*1000000000/'Численность населения'!D15</f>
        <v>32062.360364250653</v>
      </c>
      <c r="R16" s="143">
        <f>E16*1000000000/'Численность населения'!E15</f>
        <v>34876.965442895496</v>
      </c>
      <c r="S16" s="143">
        <f>F16*1000000000/'Численность населения'!F15</f>
        <v>31810.764424867946</v>
      </c>
      <c r="T16" s="143">
        <f>G16*1000000000/'Численность населения'!G15</f>
        <v>32750.573195829445</v>
      </c>
      <c r="U16" s="143">
        <f>H16*1000000000/'Численность населения'!H15</f>
        <v>55687.083939612232</v>
      </c>
      <c r="V16" s="143">
        <f>I16*1000000000/'Численность населения'!I15</f>
        <v>44249.776119906761</v>
      </c>
      <c r="W16" s="143">
        <f>J16*1000000000/'Численность населения'!J15</f>
        <v>43301.768220625541</v>
      </c>
      <c r="X16" s="143">
        <f>K16*1000000000/'Численность населения'!K15</f>
        <v>43877.379599884116</v>
      </c>
      <c r="Y16" s="143">
        <f>L16*1000000000/'Численность населения'!L15</f>
        <v>46187.722370135838</v>
      </c>
      <c r="Z16" s="143">
        <f>M16*1000000000/'Численность населения'!M15</f>
        <v>46584.676941706042</v>
      </c>
      <c r="AA16" s="144">
        <f>N16*1000000000/'Численность населения'!N15</f>
        <v>53959.822557596817</v>
      </c>
      <c r="AB16" s="15" t="s">
        <v>15</v>
      </c>
      <c r="AC16" s="241">
        <f>O16/'Индекс потребительских цен'!X15</f>
        <v>13969.286409208211</v>
      </c>
      <c r="AD16" s="241">
        <f>P16/'Индекс потребительских цен'!Y15</f>
        <v>23446.106923157469</v>
      </c>
      <c r="AE16" s="241">
        <f>Q16/'Индекс потребительских цен'!Z15</f>
        <v>28391.985325603815</v>
      </c>
      <c r="AF16" s="241">
        <f>R16/'Индекс потребительских цен'!AA15</f>
        <v>28820.814947841802</v>
      </c>
      <c r="AG16" s="241">
        <f>S16/'Индекс потребительских цен'!AB15</f>
        <v>23437.089083292038</v>
      </c>
      <c r="AH16" s="241">
        <f>T16/'Индекс потребительских цен'!AC15</f>
        <v>21412.288770195766</v>
      </c>
      <c r="AI16" s="241">
        <f>U16/'Индекс потребительских цен'!AD15</f>
        <v>34598.645151200151</v>
      </c>
      <c r="AJ16" s="241">
        <f>V16/'Индекс потребительских цен'!AE15</f>
        <v>26956.164744856702</v>
      </c>
      <c r="AK16" s="241">
        <f>W16/'Индекс потребительских цен'!AF15</f>
        <v>25122.528997678211</v>
      </c>
      <c r="AL16" s="241">
        <f>X16/'Индекс потребительских цен'!AG15</f>
        <v>24470.329079023566</v>
      </c>
      <c r="AM16" s="241">
        <f>Y16/'Индекс потребительских цен'!AH15</f>
        <v>24374.340214587282</v>
      </c>
      <c r="AN16" s="241">
        <f>Z16/'Индекс потребительских цен'!AI15</f>
        <v>22369.265165027176</v>
      </c>
      <c r="AO16" s="241">
        <f>AA16/'Индекс потребительских цен'!AJ15</f>
        <v>22948.100070815199</v>
      </c>
      <c r="AP16" s="217">
        <f t="shared" si="0"/>
        <v>20629.358741991942</v>
      </c>
      <c r="AQ16" s="217">
        <f t="shared" si="1"/>
        <v>24639.764990960572</v>
      </c>
      <c r="AR16" s="217">
        <f t="shared" si="2"/>
        <v>24374.340214587282</v>
      </c>
    </row>
    <row r="17" spans="1:44" ht="15.75">
      <c r="A17" s="16" t="s">
        <v>16</v>
      </c>
      <c r="B17" s="48">
        <v>23.424409499999999</v>
      </c>
      <c r="C17" s="48">
        <v>25.814582600000001</v>
      </c>
      <c r="D17" s="48">
        <v>27.7</v>
      </c>
      <c r="E17" s="48">
        <v>28.6</v>
      </c>
      <c r="F17" s="48">
        <v>32.700000000000003</v>
      </c>
      <c r="G17" s="48">
        <v>37.057929999999999</v>
      </c>
      <c r="H17" s="48">
        <v>38.007514799999996</v>
      </c>
      <c r="I17" s="44">
        <v>43.800614500000002</v>
      </c>
      <c r="J17" s="44">
        <v>50.296190899999999</v>
      </c>
      <c r="K17" s="44">
        <v>50.790576600000001</v>
      </c>
      <c r="L17" s="44">
        <v>44.838872000000002</v>
      </c>
      <c r="M17" s="44">
        <v>55.467022</v>
      </c>
      <c r="N17" s="151">
        <v>69.534850000000006</v>
      </c>
      <c r="O17" s="142">
        <f>B17*1000000000/'Численность населения'!B16</f>
        <v>17252.919444327825</v>
      </c>
      <c r="P17" s="143">
        <f>C17*1000000000/'Численность населения'!C16</f>
        <v>19176.701583709902</v>
      </c>
      <c r="Q17" s="143">
        <f>D17*1000000000/'Численность населения'!D16</f>
        <v>20700.529843886619</v>
      </c>
      <c r="R17" s="143">
        <f>E17*1000000000/'Численность населения'!E16</f>
        <v>21509.338888659087</v>
      </c>
      <c r="S17" s="143">
        <f>F17*1000000000/'Численность населения'!F16</f>
        <v>24769.72488183251</v>
      </c>
      <c r="T17" s="143">
        <f>G17*1000000000/'Численность населения'!G16</f>
        <v>28290.504593074165</v>
      </c>
      <c r="U17" s="143">
        <f>H17*1000000000/'Численность населения'!H16</f>
        <v>29219.220600705266</v>
      </c>
      <c r="V17" s="143">
        <f>I17*1000000000/'Численность населения'!I16</f>
        <v>33945.123208218632</v>
      </c>
      <c r="W17" s="143">
        <f>J17*1000000000/'Численность населения'!J16</f>
        <v>39393.799353673458</v>
      </c>
      <c r="X17" s="143">
        <f>K17*1000000000/'Численность населения'!K16</f>
        <v>40150.431262435704</v>
      </c>
      <c r="Y17" s="143">
        <f>L17*1000000000/'Численность населения'!L16</f>
        <v>35785.241648237548</v>
      </c>
      <c r="Z17" s="143">
        <f>M17*1000000000/'Численность населения'!M16</f>
        <v>44807.244186337703</v>
      </c>
      <c r="AA17" s="144">
        <f>N17*1000000000/'Численность населения'!N16</f>
        <v>57060.743748415203</v>
      </c>
      <c r="AB17" s="16" t="s">
        <v>16</v>
      </c>
      <c r="AC17" s="241">
        <f>O17/'Индекс потребительских цен'!X16</f>
        <v>17252.919444327825</v>
      </c>
      <c r="AD17" s="241">
        <f>P17/'Индекс потребительских цен'!Y16</f>
        <v>18216.682420167097</v>
      </c>
      <c r="AE17" s="241">
        <f>Q17/'Индекс потребительских цен'!Z16</f>
        <v>18431.179283021636</v>
      </c>
      <c r="AF17" s="241">
        <f>R17/'Индекс потребительских цен'!AA16</f>
        <v>17865.037768857866</v>
      </c>
      <c r="AG17" s="241">
        <f>S17/'Индекс потребительских цен'!AB16</f>
        <v>18105.271961427137</v>
      </c>
      <c r="AH17" s="241">
        <f>T17/'Индекс потребительских цен'!AC16</f>
        <v>18448.357008200877</v>
      </c>
      <c r="AI17" s="241">
        <f>U17/'Индекс потребительских цен'!AD16</f>
        <v>18186.481456597015</v>
      </c>
      <c r="AJ17" s="241">
        <f>V17/'Индекс потребительских цен'!AE16</f>
        <v>20713.680559942466</v>
      </c>
      <c r="AK17" s="241">
        <f>W17/'Индекс потребительских цен'!AF16</f>
        <v>23016.585171233888</v>
      </c>
      <c r="AL17" s="241">
        <f>X17/'Индекс потребительских цен'!AG16</f>
        <v>22967.16459839356</v>
      </c>
      <c r="AM17" s="241">
        <f>Y17/'Индекс потребительских цен'!AH16</f>
        <v>19463.872395404866</v>
      </c>
      <c r="AN17" s="241">
        <f>Z17/'Индекс потребительских цен'!AI16</f>
        <v>22334.136760193604</v>
      </c>
      <c r="AO17" s="241">
        <f>AA17/'Индекс потребительских цен'!AJ16</f>
        <v>25331.21151612902</v>
      </c>
      <c r="AP17" s="217">
        <f t="shared" si="0"/>
        <v>8078.2920718011956</v>
      </c>
      <c r="AQ17" s="217">
        <f t="shared" si="1"/>
        <v>20025.583103376681</v>
      </c>
      <c r="AR17" s="217">
        <f t="shared" si="2"/>
        <v>18448.357008200877</v>
      </c>
    </row>
    <row r="18" spans="1:44" ht="15.75">
      <c r="A18" s="16" t="s">
        <v>17</v>
      </c>
      <c r="B18" s="48">
        <v>35.144447700000001</v>
      </c>
      <c r="C18" s="48">
        <v>52.101787600000002</v>
      </c>
      <c r="D18" s="48">
        <v>44.5</v>
      </c>
      <c r="E18" s="48">
        <v>43.2</v>
      </c>
      <c r="F18" s="48">
        <v>52.5</v>
      </c>
      <c r="G18" s="48">
        <v>53.599060000000001</v>
      </c>
      <c r="H18" s="48">
        <v>61.023479700000003</v>
      </c>
      <c r="I18" s="44">
        <v>55.793756299999998</v>
      </c>
      <c r="J18" s="44">
        <v>53.345591299999995</v>
      </c>
      <c r="K18" s="44">
        <v>57.252614100000002</v>
      </c>
      <c r="L18" s="44">
        <v>54.467187000000003</v>
      </c>
      <c r="M18" s="44">
        <v>73.092078999999998</v>
      </c>
      <c r="N18" s="151">
        <v>80.606221000000005</v>
      </c>
      <c r="O18" s="142">
        <f>B18*1000000000/'Численность населения'!B17</f>
        <v>22564.769321447558</v>
      </c>
      <c r="P18" s="143">
        <f>C18*1000000000/'Численность населения'!C17</f>
        <v>33669.709287221849</v>
      </c>
      <c r="Q18" s="143">
        <f>D18*1000000000/'Численность населения'!D17</f>
        <v>28924.464897399397</v>
      </c>
      <c r="R18" s="143">
        <f>E18*1000000000/'Численность населения'!E17</f>
        <v>28291.396141105957</v>
      </c>
      <c r="S18" s="143">
        <f>F18*1000000000/'Численность населения'!F17</f>
        <v>34595.623291223324</v>
      </c>
      <c r="T18" s="143">
        <f>G18*1000000000/'Численность населения'!G17</f>
        <v>35495.878167532886</v>
      </c>
      <c r="U18" s="143">
        <f>H18*1000000000/'Численность населения'!H17</f>
        <v>40603.008589887751</v>
      </c>
      <c r="V18" s="143">
        <f>I18*1000000000/'Численность населения'!I17</f>
        <v>37304.368375727783</v>
      </c>
      <c r="W18" s="143">
        <f>J18*1000000000/'Численность населения'!J17</f>
        <v>35914.80674082716</v>
      </c>
      <c r="X18" s="143">
        <f>K18*1000000000/'Численность населения'!K17</f>
        <v>38881.971337994881</v>
      </c>
      <c r="Y18" s="143">
        <f>L18*1000000000/'Численность населения'!L17</f>
        <v>37367.180494792541</v>
      </c>
      <c r="Z18" s="143">
        <f>M18*1000000000/'Численность населения'!M17</f>
        <v>50728.690773387527</v>
      </c>
      <c r="AA18" s="144">
        <f>N18*1000000000/'Численность населения'!N17</f>
        <v>54131.558411905338</v>
      </c>
      <c r="AB18" s="16" t="s">
        <v>17</v>
      </c>
      <c r="AC18" s="241">
        <f>O18/'Индекс потребительских цен'!X17</f>
        <v>22564.769321447558</v>
      </c>
      <c r="AD18" s="241">
        <f>P18/'Индекс потребительских цен'!Y17</f>
        <v>31869.104862491102</v>
      </c>
      <c r="AE18" s="241">
        <f>Q18/'Индекс потребительских цен'!Z17</f>
        <v>25510.276618007119</v>
      </c>
      <c r="AF18" s="241">
        <f>R18/'Индекс потребительских цен'!AA17</f>
        <v>23267.376055324803</v>
      </c>
      <c r="AG18" s="241">
        <f>S18/'Индекс потребительских цен'!AB17</f>
        <v>25320.006212480388</v>
      </c>
      <c r="AH18" s="241">
        <f>T18/'Индекс потребительских цен'!AC17</f>
        <v>23010.530515793955</v>
      </c>
      <c r="AI18" s="241">
        <f>U18/'Индекс потребительских цен'!AD17</f>
        <v>24920.729910741553</v>
      </c>
      <c r="AJ18" s="241">
        <f>V18/'Индекс потребительских цен'!AE17</f>
        <v>22318.099251384203</v>
      </c>
      <c r="AK18" s="241">
        <f>W18/'Индекс потребительских цен'!AF17</f>
        <v>20520.261351739991</v>
      </c>
      <c r="AL18" s="241">
        <f>X18/'Индекс потребительских цен'!AG17</f>
        <v>21758.647058325954</v>
      </c>
      <c r="AM18" s="241">
        <f>Y18/'Индекс потребительских цен'!AH17</f>
        <v>19708.726272088919</v>
      </c>
      <c r="AN18" s="241">
        <f>Z18/'Индекс потребительских цен'!AI17</f>
        <v>24614.574792027026</v>
      </c>
      <c r="AO18" s="241">
        <f>AA18/'Индекс потребительских цен'!AJ17</f>
        <v>23949.7713057607</v>
      </c>
      <c r="AP18" s="217">
        <f t="shared" si="0"/>
        <v>12160.378590402182</v>
      </c>
      <c r="AQ18" s="217">
        <f t="shared" si="1"/>
        <v>23794.836425201021</v>
      </c>
      <c r="AR18" s="217">
        <f t="shared" si="2"/>
        <v>23267.376055324803</v>
      </c>
    </row>
    <row r="19" spans="1:44" ht="15.75">
      <c r="A19" s="16" t="s">
        <v>18</v>
      </c>
      <c r="B19" s="48">
        <v>41.864139700000003</v>
      </c>
      <c r="C19" s="48">
        <v>48.077242599999998</v>
      </c>
      <c r="D19" s="48">
        <v>52.7</v>
      </c>
      <c r="E19" s="48">
        <v>46.7</v>
      </c>
      <c r="F19" s="48">
        <v>49.2</v>
      </c>
      <c r="G19" s="48">
        <v>49.039529999999999</v>
      </c>
      <c r="H19" s="48">
        <v>64.192302799999993</v>
      </c>
      <c r="I19" s="44">
        <v>66.606788399999999</v>
      </c>
      <c r="J19" s="44">
        <v>68.055085300000002</v>
      </c>
      <c r="K19" s="44">
        <v>57.660747800000003</v>
      </c>
      <c r="L19" s="44">
        <v>81.713023000000007</v>
      </c>
      <c r="M19" s="44">
        <v>94.867288000000002</v>
      </c>
      <c r="N19" s="151">
        <v>94.876571999999996</v>
      </c>
      <c r="O19" s="142">
        <f>B19*1000000000/'Численность населения'!B18</f>
        <v>32820.538717899064</v>
      </c>
      <c r="P19" s="143">
        <f>C19*1000000000/'Численность населения'!C18</f>
        <v>37825.77634620438</v>
      </c>
      <c r="Q19" s="143">
        <f>D19*1000000000/'Численность населения'!D18</f>
        <v>41451.967238001147</v>
      </c>
      <c r="R19" s="143">
        <f>E19*1000000000/'Численность населения'!E18</f>
        <v>36721.948795292039</v>
      </c>
      <c r="S19" s="143">
        <f>F19*1000000000/'Численность населения'!F18</f>
        <v>38688.461166457106</v>
      </c>
      <c r="T19" s="143">
        <f>G19*1000000000/'Численность населения'!G18</f>
        <v>38560.031640916488</v>
      </c>
      <c r="U19" s="143">
        <f>H19*1000000000/'Численность населения'!H18</f>
        <v>50492.480909665821</v>
      </c>
      <c r="V19" s="143">
        <f>I19*1000000000/'Численность населения'!I18</f>
        <v>52520.31477436702</v>
      </c>
      <c r="W19" s="143">
        <f>J19*1000000000/'Численность населения'!J18</f>
        <v>53898.699637587037</v>
      </c>
      <c r="X19" s="143">
        <f>K19*1000000000/'Численность населения'!K18</f>
        <v>45889.933871918925</v>
      </c>
      <c r="Y19" s="143">
        <f>L19*1000000000/'Численность населения'!L18</f>
        <v>65506.304678424924</v>
      </c>
      <c r="Z19" s="143">
        <f>M19*1000000000/'Численность населения'!M18</f>
        <v>76852.768504289124</v>
      </c>
      <c r="AA19" s="144">
        <f>N19*1000000000/'Численность населения'!N18</f>
        <v>79055.83853628092</v>
      </c>
      <c r="AB19" s="16" t="s">
        <v>18</v>
      </c>
      <c r="AC19" s="241">
        <f>O19/'Индекс потребительских цен'!X18</f>
        <v>32820.538717899064</v>
      </c>
      <c r="AD19" s="241">
        <f>P19/'Индекс потребительских цен'!Y18</f>
        <v>35684.694666230549</v>
      </c>
      <c r="AE19" s="241">
        <f>Q19/'Индекс потребительских цен'!Z18</f>
        <v>36272.729310650589</v>
      </c>
      <c r="AF19" s="241">
        <f>R19/'Индекс потребительских цен'!AA18</f>
        <v>30020.277951279048</v>
      </c>
      <c r="AG19" s="241">
        <f>S19/'Индекс потребительских цен'!AB18</f>
        <v>27870.907963044159</v>
      </c>
      <c r="AH19" s="241">
        <f>T19/'Индекс потребительских цен'!AC18</f>
        <v>24396.968377083878</v>
      </c>
      <c r="AI19" s="241">
        <f>U19/'Индекс потребительских цен'!AD18</f>
        <v>30212.445886524572</v>
      </c>
      <c r="AJ19" s="241">
        <f>V19/'Индекс потребительских цен'!AE18</f>
        <v>30605.581535182631</v>
      </c>
      <c r="AK19" s="241">
        <f>W19/'Индекс потребительских цен'!AF18</f>
        <v>29898.923112945784</v>
      </c>
      <c r="AL19" s="241">
        <f>X19/'Индекс потребительских цен'!AG18</f>
        <v>24524.340494697139</v>
      </c>
      <c r="AM19" s="241">
        <f>Y19/'Индекс потребительских цен'!AH18</f>
        <v>33179.465317448703</v>
      </c>
      <c r="AN19" s="241">
        <f>Z19/'Индекс потребительских цен'!AI18</f>
        <v>35611.14231216094</v>
      </c>
      <c r="AO19" s="241">
        <f>AA19/'Индекс потребительских цен'!AJ18</f>
        <v>32830.234171688899</v>
      </c>
      <c r="AP19" s="217">
        <f t="shared" si="0"/>
        <v>11875.760933566711</v>
      </c>
      <c r="AQ19" s="217">
        <f t="shared" si="1"/>
        <v>31071.403832064305</v>
      </c>
      <c r="AR19" s="217">
        <f t="shared" si="2"/>
        <v>30605.581535182631</v>
      </c>
    </row>
    <row r="20" spans="1:44" ht="15.75">
      <c r="A20" s="16" t="s">
        <v>19</v>
      </c>
      <c r="B20" s="48">
        <v>320.79661110000001</v>
      </c>
      <c r="C20" s="48">
        <v>310.97783269999996</v>
      </c>
      <c r="D20" s="48">
        <v>267.8</v>
      </c>
      <c r="E20" s="48">
        <v>387.6</v>
      </c>
      <c r="F20" s="48">
        <v>387.9</v>
      </c>
      <c r="G20" s="48">
        <v>344.9907</v>
      </c>
      <c r="H20" s="48">
        <v>638.30272579999996</v>
      </c>
      <c r="I20" s="44">
        <v>699.04186749999997</v>
      </c>
      <c r="J20" s="44">
        <v>712.33443160000002</v>
      </c>
      <c r="K20" s="44">
        <v>778.98343990000001</v>
      </c>
      <c r="L20" s="44">
        <v>1385.1640520000001</v>
      </c>
      <c r="M20" s="44">
        <v>1607.095466</v>
      </c>
      <c r="N20" s="151">
        <v>1910.6761550000001</v>
      </c>
      <c r="O20" s="142">
        <f>B20*1000000000/'Численность населения'!B19</f>
        <v>27988.740092923948</v>
      </c>
      <c r="P20" s="143">
        <f>C20*1000000000/'Численность населения'!C19</f>
        <v>26316.873229355369</v>
      </c>
      <c r="Q20" s="143">
        <f>D20*1000000000/'Численность населения'!D19</f>
        <v>22470.115082565506</v>
      </c>
      <c r="R20" s="143">
        <f>E20*1000000000/'Численность населения'!E19</f>
        <v>32182.285246140927</v>
      </c>
      <c r="S20" s="143">
        <f>F20*1000000000/'Численность населения'!F19</f>
        <v>31918.239278343339</v>
      </c>
      <c r="T20" s="143">
        <f>G20*1000000000/'Численность населения'!G19</f>
        <v>28130.675975534949</v>
      </c>
      <c r="U20" s="143">
        <f>H20*1000000000/'Численность населения'!H19</f>
        <v>51661.863161800975</v>
      </c>
      <c r="V20" s="143">
        <f>I20*1000000000/'Численность населения'!I19</f>
        <v>56176.972702198065</v>
      </c>
      <c r="W20" s="143">
        <f>J20*1000000000/'Численность населения'!J19</f>
        <v>56710.583062180471</v>
      </c>
      <c r="X20" s="143">
        <f>K20*1000000000/'Численность населения'!K19</f>
        <v>61595.889316080531</v>
      </c>
      <c r="Y20" s="143">
        <f>L20*1000000000/'Численность населения'!L19</f>
        <v>109355.93446210555</v>
      </c>
      <c r="Z20" s="143">
        <f>M20*1000000000/'Численность населения'!M19</f>
        <v>127090.76129565723</v>
      </c>
      <c r="AA20" s="144">
        <f>N20*1000000000/'Численность населения'!N19</f>
        <v>146303.76837788391</v>
      </c>
      <c r="AB20" s="16" t="s">
        <v>19</v>
      </c>
      <c r="AC20" s="241">
        <f>O20/'Индекс потребительских цен'!X19</f>
        <v>27988.740092923948</v>
      </c>
      <c r="AD20" s="241">
        <f>P20/'Индекс потребительских цен'!Y19</f>
        <v>24736.228244529906</v>
      </c>
      <c r="AE20" s="241">
        <f>Q20/'Индекс потребительских цен'!Z19</f>
        <v>19689.115525004952</v>
      </c>
      <c r="AF20" s="241">
        <f>R20/'Индекс потребительских цен'!AA19</f>
        <v>26550.480276148803</v>
      </c>
      <c r="AG20" s="241">
        <f>S20/'Индекс потребительских цен'!AB19</f>
        <v>23584.990213788929</v>
      </c>
      <c r="AH20" s="241">
        <f>T20/'Индекс потребительских цен'!AC19</f>
        <v>18208.030929908189</v>
      </c>
      <c r="AI20" s="241">
        <f>U20/'Индекс потребительских цен'!AD19</f>
        <v>31495.685236941423</v>
      </c>
      <c r="AJ20" s="241">
        <f>V20/'Индекс потребительских цен'!AE19</f>
        <v>32988.176094835646</v>
      </c>
      <c r="AK20" s="241">
        <f>W20/'Индекс потребительских цен'!AF19</f>
        <v>31943.906134543638</v>
      </c>
      <c r="AL20" s="241">
        <f>X20/'Индекс потребительских цен'!AG19</f>
        <v>33571.067985266323</v>
      </c>
      <c r="AM20" s="241">
        <f>Y20/'Индекс потребительских цен'!AH19</f>
        <v>57430.436521469434</v>
      </c>
      <c r="AN20" s="241">
        <f>Z20/'Индекс потребительских цен'!AI19</f>
        <v>62342.828651461896</v>
      </c>
      <c r="AO20" s="241">
        <f>AA20/'Индекс потребительских цен'!AJ19</f>
        <v>64250.255877377451</v>
      </c>
      <c r="AP20" s="217">
        <f t="shared" si="0"/>
        <v>46042.224947469265</v>
      </c>
      <c r="AQ20" s="217">
        <f t="shared" si="1"/>
        <v>34983.072444938509</v>
      </c>
      <c r="AR20" s="217">
        <f t="shared" si="2"/>
        <v>31495.685236941423</v>
      </c>
    </row>
    <row r="21" spans="1:44" ht="15.75">
      <c r="A21" s="16" t="s">
        <v>21</v>
      </c>
      <c r="B21" s="48">
        <v>14.107061</v>
      </c>
      <c r="C21" s="48">
        <v>16.466198200000001</v>
      </c>
      <c r="D21" s="48">
        <v>23.8</v>
      </c>
      <c r="E21" s="48">
        <v>21.4</v>
      </c>
      <c r="F21" s="48">
        <v>23.3</v>
      </c>
      <c r="G21" s="48">
        <v>19.192900000000002</v>
      </c>
      <c r="H21" s="48">
        <v>15.141822699999999</v>
      </c>
      <c r="I21" s="44">
        <v>19.0332194</v>
      </c>
      <c r="J21" s="44">
        <v>20.750037600000002</v>
      </c>
      <c r="K21" s="44">
        <v>19.6017127</v>
      </c>
      <c r="L21" s="44">
        <v>21.071845</v>
      </c>
      <c r="M21" s="44">
        <v>27.049606000000001</v>
      </c>
      <c r="N21" s="151">
        <v>30.444095999999998</v>
      </c>
      <c r="O21" s="142">
        <f>B21*1000000000/'Численность населения'!B20</f>
        <v>21849.393634322001</v>
      </c>
      <c r="P21" s="143">
        <f>C21*1000000000/'Численность населения'!C20</f>
        <v>25683.087985275997</v>
      </c>
      <c r="Q21" s="143">
        <f>D21*1000000000/'Численность населения'!D20</f>
        <v>37286.133474957976</v>
      </c>
      <c r="R21" s="143">
        <f>E21*1000000000/'Численность населения'!E20</f>
        <v>33665.478411618678</v>
      </c>
      <c r="S21" s="143">
        <f>F21*1000000000/'Численность населения'!F20</f>
        <v>36781.652743311424</v>
      </c>
      <c r="T21" s="143">
        <f>G21*1000000000/'Численность населения'!G20</f>
        <v>30406.80984277666</v>
      </c>
      <c r="U21" s="143">
        <f>H21*1000000000/'Численность населения'!H20</f>
        <v>24092.844459153697</v>
      </c>
      <c r="V21" s="143">
        <f>I21*1000000000/'Численность населения'!I20</f>
        <v>30463.728046377702</v>
      </c>
      <c r="W21" s="143">
        <f>J21*1000000000/'Численность населения'!J20</f>
        <v>33453.288170132641</v>
      </c>
      <c r="X21" s="143">
        <f>K21*1000000000/'Численность населения'!K20</f>
        <v>31817.914680249782</v>
      </c>
      <c r="Y21" s="143">
        <f>L21*1000000000/'Численность населения'!L20</f>
        <v>34455.55344803341</v>
      </c>
      <c r="Z21" s="143">
        <f>M21*1000000000/'Численность населения'!M20</f>
        <v>44631.23175744016</v>
      </c>
      <c r="AA21" s="144">
        <f>N21*1000000000/'Численность населения'!N20</f>
        <v>57427.496222631766</v>
      </c>
      <c r="AB21" s="16" t="s">
        <v>21</v>
      </c>
      <c r="AC21" s="241">
        <f>O21/'Индекс потребительских цен'!X20</f>
        <v>21849.393634322001</v>
      </c>
      <c r="AD21" s="241">
        <f>P21/'Индекс потребительских цен'!Y20</f>
        <v>24395.030381151213</v>
      </c>
      <c r="AE21" s="241">
        <f>Q21/'Индекс потребительских цен'!Z20</f>
        <v>33376.835562694934</v>
      </c>
      <c r="AF21" s="241">
        <f>R21/'Индекс потребительских цен'!AA20</f>
        <v>28309.808650082708</v>
      </c>
      <c r="AG21" s="241">
        <f>S21/'Индекс потребительских цен'!AB20</f>
        <v>27890.213394066326</v>
      </c>
      <c r="AH21" s="241">
        <f>T21/'Индекс потребительских цен'!AC20</f>
        <v>20540.220702901832</v>
      </c>
      <c r="AI21" s="241">
        <f>U21/'Индекс потребительских цен'!AD20</f>
        <v>15598.0925221003</v>
      </c>
      <c r="AJ21" s="241">
        <f>V21/'Индекс потребительских цен'!AE20</f>
        <v>19187.376561252306</v>
      </c>
      <c r="AK21" s="241">
        <f>W21/'Индекс потребительских цен'!AF20</f>
        <v>20201.659758449165</v>
      </c>
      <c r="AL21" s="241">
        <f>X21/'Индекс потребительских цен'!AG20</f>
        <v>18694.391793857336</v>
      </c>
      <c r="AM21" s="241">
        <f>Y21/'Индекс потребительских цен'!AH20</f>
        <v>19087.420219387084</v>
      </c>
      <c r="AN21" s="241">
        <f>Z21/'Индекс потребительских цен'!AI20</f>
        <v>22608.324391116661</v>
      </c>
      <c r="AO21" s="241">
        <f>AA21/'Индекс потребительских цен'!AJ20</f>
        <v>26029.330144884494</v>
      </c>
      <c r="AP21" s="217">
        <f t="shared" si="0"/>
        <v>17778.743040594636</v>
      </c>
      <c r="AQ21" s="217">
        <f t="shared" si="1"/>
        <v>22905.238285866642</v>
      </c>
      <c r="AR21" s="217">
        <f t="shared" si="2"/>
        <v>21849.393634322001</v>
      </c>
    </row>
    <row r="22" spans="1:44" ht="15.75">
      <c r="A22" s="16" t="s">
        <v>22</v>
      </c>
      <c r="B22" s="48">
        <v>19.9006048</v>
      </c>
      <c r="C22" s="48">
        <v>22.057881999999999</v>
      </c>
      <c r="D22" s="48">
        <v>21</v>
      </c>
      <c r="E22" s="48">
        <v>29.7</v>
      </c>
      <c r="F22" s="48">
        <v>29.5</v>
      </c>
      <c r="G22" s="48">
        <v>28.932790000000001</v>
      </c>
      <c r="H22" s="48">
        <v>23.458064399999998</v>
      </c>
      <c r="I22" s="44">
        <v>21.951842199999998</v>
      </c>
      <c r="J22" s="44">
        <v>22.640044700000001</v>
      </c>
      <c r="K22" s="44">
        <v>19.730289500000001</v>
      </c>
      <c r="L22" s="44">
        <v>24.160886999999999</v>
      </c>
      <c r="M22" s="44">
        <v>28.792608000000001</v>
      </c>
      <c r="N22" s="151">
        <v>30.215814999999999</v>
      </c>
      <c r="O22" s="142">
        <f>B22*1000000000/'Численность населения'!B21</f>
        <v>21975.17079930874</v>
      </c>
      <c r="P22" s="143">
        <f>C22*1000000000/'Численность населения'!C21</f>
        <v>24658.73770018982</v>
      </c>
      <c r="Q22" s="143">
        <f>D22*1000000000/'Численность населения'!D21</f>
        <v>23722.460764744355</v>
      </c>
      <c r="R22" s="143">
        <f>E22*1000000000/'Численность населения'!E21</f>
        <v>33890.684854287174</v>
      </c>
      <c r="S22" s="143">
        <f>F22*1000000000/'Численность населения'!F21</f>
        <v>33976.819746636582</v>
      </c>
      <c r="T22" s="143">
        <f>G22*1000000000/'Численность населения'!G21</f>
        <v>33618.269006201292</v>
      </c>
      <c r="U22" s="143">
        <f>H22*1000000000/'Численность населения'!H21</f>
        <v>27478.369716478537</v>
      </c>
      <c r="V22" s="143">
        <f>I22*1000000000/'Численность населения'!I21</f>
        <v>25956.640322000865</v>
      </c>
      <c r="W22" s="143">
        <f>J22*1000000000/'Численность населения'!J21</f>
        <v>27095.88105123194</v>
      </c>
      <c r="X22" s="143">
        <f>K22*1000000000/'Численность населения'!K21</f>
        <v>23905.273864637315</v>
      </c>
      <c r="Y22" s="143">
        <f>L22*1000000000/'Численность населения'!L21</f>
        <v>29571.567051923368</v>
      </c>
      <c r="Z22" s="143">
        <f>M22*1000000000/'Численность населения'!M21</f>
        <v>35610.924971522501</v>
      </c>
      <c r="AA22" s="144">
        <f>N22*1000000000/'Численность населения'!N21</f>
        <v>41368.972806606806</v>
      </c>
      <c r="AB22" s="16" t="s">
        <v>22</v>
      </c>
      <c r="AC22" s="241">
        <f>O22/'Индекс потребительских цен'!X21</f>
        <v>21975.17079930874</v>
      </c>
      <c r="AD22" s="241">
        <f>P22/'Индекс потребительских цен'!Y21</f>
        <v>23192.94366082564</v>
      </c>
      <c r="AE22" s="241">
        <f>Q22/'Индекс потребительских цен'!Z21</f>
        <v>21059.294019340898</v>
      </c>
      <c r="AF22" s="241">
        <f>R22/'Индекс потребительских цен'!AA21</f>
        <v>28225.910092411912</v>
      </c>
      <c r="AG22" s="241">
        <f>S22/'Индекс потребительских цен'!AB21</f>
        <v>25509.463330699436</v>
      </c>
      <c r="AH22" s="241">
        <f>T22/'Индекс потребительских цен'!AC21</f>
        <v>22300.995713182027</v>
      </c>
      <c r="AI22" s="241">
        <f>U22/'Индекс потребительских цен'!AD21</f>
        <v>17394.823580166656</v>
      </c>
      <c r="AJ22" s="241">
        <f>V22/'Индекс потребительских цен'!AE21</f>
        <v>16054.238039241003</v>
      </c>
      <c r="AK22" s="241">
        <f>W22/'Индекс потребительских цен'!AF21</f>
        <v>15945.633575758568</v>
      </c>
      <c r="AL22" s="241">
        <f>X22/'Индекс потребительских цен'!AG21</f>
        <v>13652.946117981608</v>
      </c>
      <c r="AM22" s="241">
        <f>Y22/'Индекс потребительских цен'!AH21</f>
        <v>15838.993581508346</v>
      </c>
      <c r="AN22" s="241">
        <f>Z22/'Индекс потребительских цен'!AI21</f>
        <v>17751.29650224794</v>
      </c>
      <c r="AO22" s="241">
        <f>AA22/'Индекс потребительских цен'!AJ21</f>
        <v>18512.938453524053</v>
      </c>
      <c r="AP22" s="217">
        <f t="shared" si="0"/>
        <v>14572.963974430304</v>
      </c>
      <c r="AQ22" s="217">
        <f t="shared" si="1"/>
        <v>19801.126728168987</v>
      </c>
      <c r="AR22" s="217">
        <f t="shared" si="2"/>
        <v>18512.938453524053</v>
      </c>
    </row>
    <row r="23" spans="1:44" ht="15.75">
      <c r="A23" s="16" t="s">
        <v>23</v>
      </c>
      <c r="B23" s="48">
        <v>23.6845003</v>
      </c>
      <c r="C23" s="48">
        <v>26.287350199999999</v>
      </c>
      <c r="D23" s="48">
        <v>32.5</v>
      </c>
      <c r="E23" s="48">
        <v>33</v>
      </c>
      <c r="F23" s="48">
        <v>25.6</v>
      </c>
      <c r="G23" s="48">
        <v>27.47748</v>
      </c>
      <c r="H23" s="48">
        <v>44.425755000000002</v>
      </c>
      <c r="I23" s="44">
        <v>42.733129099999999</v>
      </c>
      <c r="J23" s="44">
        <v>45.569332000000003</v>
      </c>
      <c r="K23" s="44">
        <v>35.2509552</v>
      </c>
      <c r="L23" s="44">
        <v>51.589697000000001</v>
      </c>
      <c r="M23" s="44">
        <v>50.582065999999998</v>
      </c>
      <c r="N23" s="151">
        <v>41.246057</v>
      </c>
      <c r="O23" s="142">
        <f>B23*1000000000/'Численность населения'!B22</f>
        <v>19237.142316433099</v>
      </c>
      <c r="P23" s="143">
        <f>C23*1000000000/'Численность населения'!C22</f>
        <v>21561.023025622391</v>
      </c>
      <c r="Q23" s="143">
        <f>D23*1000000000/'Численность населения'!D22</f>
        <v>26905.888995408615</v>
      </c>
      <c r="R23" s="143">
        <f>E23*1000000000/'Численность населения'!E22</f>
        <v>27568.001069304282</v>
      </c>
      <c r="S23" s="143">
        <f>F23*1000000000/'Численность населения'!F22</f>
        <v>21556.914464521193</v>
      </c>
      <c r="T23" s="143">
        <f>G23*1000000000/'Численность населения'!G22</f>
        <v>23311.662584489197</v>
      </c>
      <c r="U23" s="143">
        <f>H23*1000000000/'Численность населения'!H22</f>
        <v>37973.521985376705</v>
      </c>
      <c r="V23" s="143">
        <f>I23*1000000000/'Численность населения'!I22</f>
        <v>36826.554801881095</v>
      </c>
      <c r="W23" s="143">
        <f>J23*1000000000/'Численность населения'!J22</f>
        <v>39640.190192192931</v>
      </c>
      <c r="X23" s="143">
        <f>K23*1000000000/'Численность населения'!K22</f>
        <v>30913.023369612401</v>
      </c>
      <c r="Y23" s="143">
        <f>L23*1000000000/'Численность населения'!L22</f>
        <v>45582.272553373274</v>
      </c>
      <c r="Z23" s="143">
        <f>M23*1000000000/'Численность населения'!M22</f>
        <v>45134.873519546491</v>
      </c>
      <c r="AA23" s="144">
        <f>N23*1000000000/'Численность населения'!N22</f>
        <v>40802.97746767848</v>
      </c>
      <c r="AB23" s="16" t="s">
        <v>23</v>
      </c>
      <c r="AC23" s="241">
        <f>O23/'Индекс потребительских цен'!X22</f>
        <v>19237.142316433099</v>
      </c>
      <c r="AD23" s="241">
        <f>P23/'Индекс потребительских цен'!Y22</f>
        <v>20462.202738561631</v>
      </c>
      <c r="AE23" s="241">
        <f>Q23/'Индекс потребительских цен'!Z22</f>
        <v>24109.788356752731</v>
      </c>
      <c r="AF23" s="241">
        <f>R23/'Индекс потребительских цен'!AA22</f>
        <v>23160.596984334556</v>
      </c>
      <c r="AG23" s="241">
        <f>S23/'Индекс потребительских цен'!AB22</f>
        <v>16032.689704646506</v>
      </c>
      <c r="AH23" s="241">
        <f>T23/'Индекс потребительских цен'!AC22</f>
        <v>15339.079901634581</v>
      </c>
      <c r="AI23" s="241">
        <f>U23/'Индекс потребительских цен'!AD22</f>
        <v>23855.821187181944</v>
      </c>
      <c r="AJ23" s="241">
        <f>V23/'Индекс потребительских цен'!AE22</f>
        <v>22777.661305051814</v>
      </c>
      <c r="AK23" s="241">
        <f>W23/'Индекс потребительских цен'!AF22</f>
        <v>23620.354714854031</v>
      </c>
      <c r="AL23" s="241">
        <f>X23/'Индекс потребительских цен'!AG22</f>
        <v>17840.298129609997</v>
      </c>
      <c r="AM23" s="241">
        <f>Y23/'Индекс потребительских цен'!AH22</f>
        <v>25144.435111121769</v>
      </c>
      <c r="AN23" s="241">
        <f>Z23/'Индекс потребительских цен'!AI22</f>
        <v>22785.428296896112</v>
      </c>
      <c r="AO23" s="241">
        <f>AA23/'Индекс потребительских цен'!AJ22</f>
        <v>18389.927830899545</v>
      </c>
      <c r="AP23" s="217">
        <f t="shared" si="0"/>
        <v>9805.3552094871884</v>
      </c>
      <c r="AQ23" s="217">
        <f t="shared" si="1"/>
        <v>20981.186659844483</v>
      </c>
      <c r="AR23" s="217">
        <f t="shared" si="2"/>
        <v>22777.661305051814</v>
      </c>
    </row>
    <row r="24" spans="1:44" ht="15.75">
      <c r="A24" s="16" t="s">
        <v>24</v>
      </c>
      <c r="B24" s="48">
        <v>30.198756399999997</v>
      </c>
      <c r="C24" s="48">
        <v>31.016023199999999</v>
      </c>
      <c r="D24" s="48">
        <v>38.799999999999997</v>
      </c>
      <c r="E24" s="48">
        <v>30.4</v>
      </c>
      <c r="F24" s="48">
        <v>33.4</v>
      </c>
      <c r="G24" s="48">
        <v>30.810469999999999</v>
      </c>
      <c r="H24" s="48">
        <v>42.7757401</v>
      </c>
      <c r="I24" s="44">
        <v>41.105042700000006</v>
      </c>
      <c r="J24" s="44">
        <v>46.1198373</v>
      </c>
      <c r="K24" s="44">
        <v>43.9552245</v>
      </c>
      <c r="L24" s="44">
        <v>54.700389999999999</v>
      </c>
      <c r="M24" s="44">
        <v>69.517472999999995</v>
      </c>
      <c r="N24" s="151">
        <v>62.397109999999998</v>
      </c>
      <c r="O24" s="142">
        <f>B24*1000000000/'Численность населения'!B23</f>
        <v>25065.8473725843</v>
      </c>
      <c r="P24" s="143">
        <f>C24*1000000000/'Численность населения'!C23</f>
        <v>25849.529448239307</v>
      </c>
      <c r="Q24" s="143">
        <f>D24*1000000000/'Численность населения'!D23</f>
        <v>32404.325810463091</v>
      </c>
      <c r="R24" s="143">
        <f>E24*1000000000/'Численность населения'!E23</f>
        <v>25443.950909914187</v>
      </c>
      <c r="S24" s="143">
        <f>F24*1000000000/'Численность населения'!F23</f>
        <v>28015.66864342093</v>
      </c>
      <c r="T24" s="143">
        <f>G24*1000000000/'Численность населения'!G23</f>
        <v>25905.366558287868</v>
      </c>
      <c r="U24" s="143">
        <f>H24*1000000000/'Численность населения'!H23</f>
        <v>36074.13906371624</v>
      </c>
      <c r="V24" s="143">
        <f>I24*1000000000/'Численность населения'!I23</f>
        <v>34826.695072500122</v>
      </c>
      <c r="W24" s="143">
        <f>J24*1000000000/'Численность населения'!J23</f>
        <v>39344.649339149175</v>
      </c>
      <c r="X24" s="143">
        <f>K24*1000000000/'Численность населения'!K23</f>
        <v>37759.657634919968</v>
      </c>
      <c r="Y24" s="143">
        <f>L24*1000000000/'Численность населения'!L23</f>
        <v>47329.157668134118</v>
      </c>
      <c r="Z24" s="143">
        <f>M24*1000000000/'Численность населения'!M23</f>
        <v>60699.58376663689</v>
      </c>
      <c r="AA24" s="144">
        <f>N24*1000000000/'Численность населения'!N23</f>
        <v>55043.17649124076</v>
      </c>
      <c r="AB24" s="16" t="s">
        <v>24</v>
      </c>
      <c r="AC24" s="241">
        <f>O24/'Индекс потребительских цен'!X23</f>
        <v>25065.8473725843</v>
      </c>
      <c r="AD24" s="241">
        <f>P24/'Индекс потребительских цен'!Y23</f>
        <v>24448.623331352788</v>
      </c>
      <c r="AE24" s="241">
        <f>Q24/'Индекс потребительских цен'!Z23</f>
        <v>28910.65448567312</v>
      </c>
      <c r="AF24" s="241">
        <f>R24/'Индекс потребительских цен'!AA23</f>
        <v>21174.062285991815</v>
      </c>
      <c r="AG24" s="241">
        <f>S24/'Индекс потребительских цен'!AB23</f>
        <v>20814.396924350014</v>
      </c>
      <c r="AH24" s="241">
        <f>T24/'Индекс потребительских цен'!AC23</f>
        <v>17182.873177823811</v>
      </c>
      <c r="AI24" s="241">
        <f>U24/'Индекс потребительских цен'!AD23</f>
        <v>22799.198251051028</v>
      </c>
      <c r="AJ24" s="241">
        <f>V24/'Индекс потребительских цен'!AE23</f>
        <v>21536.98807210855</v>
      </c>
      <c r="AK24" s="241">
        <f>W24/'Индекс потребительских цен'!AF23</f>
        <v>23417.624375394902</v>
      </c>
      <c r="AL24" s="241">
        <f>X24/'Индекс потребительских цен'!AG23</f>
        <v>21834.499016845264</v>
      </c>
      <c r="AM24" s="241">
        <f>Y24/'Индекс потребительских цен'!AH23</f>
        <v>25995.494471358012</v>
      </c>
      <c r="AN24" s="241">
        <f>Z24/'Индекс потребительских цен'!AI23</f>
        <v>30499.669002627685</v>
      </c>
      <c r="AO24" s="241">
        <f>AA24/'Индекс потребительских цен'!AJ23</f>
        <v>24566.973510175918</v>
      </c>
      <c r="AP24" s="217">
        <f t="shared" si="0"/>
        <v>13316.795824803874</v>
      </c>
      <c r="AQ24" s="217">
        <f t="shared" si="1"/>
        <v>23711.300329025937</v>
      </c>
      <c r="AR24" s="217">
        <f t="shared" si="2"/>
        <v>23417.624375394902</v>
      </c>
    </row>
    <row r="25" spans="1:44" ht="15.75">
      <c r="A25" s="16" t="s">
        <v>25</v>
      </c>
      <c r="B25" s="48">
        <v>15.140584</v>
      </c>
      <c r="C25" s="48">
        <v>17.558684</v>
      </c>
      <c r="D25" s="48">
        <v>16</v>
      </c>
      <c r="E25" s="48">
        <v>16.100000000000001</v>
      </c>
      <c r="F25" s="48">
        <v>25.8</v>
      </c>
      <c r="G25" s="48">
        <v>31.899740000000001</v>
      </c>
      <c r="H25" s="48">
        <v>46.805722799999998</v>
      </c>
      <c r="I25" s="44">
        <v>43.7803969</v>
      </c>
      <c r="J25" s="44">
        <v>42.732317700000003</v>
      </c>
      <c r="K25" s="44">
        <v>32.499608899999998</v>
      </c>
      <c r="L25" s="44">
        <v>52.732093999999996</v>
      </c>
      <c r="M25" s="44">
        <v>64.722736999999995</v>
      </c>
      <c r="N25" s="151">
        <v>66.373795000000001</v>
      </c>
      <c r="O25" s="142">
        <f>B25*1000000000/'Численность населения'!B24</f>
        <v>16103.115524229786</v>
      </c>
      <c r="P25" s="143">
        <f>C25*1000000000/'Численность населения'!C24</f>
        <v>18594.194703010664</v>
      </c>
      <c r="Q25" s="143">
        <f>D25*1000000000/'Численность населения'!D24</f>
        <v>16828.217555196552</v>
      </c>
      <c r="R25" s="143">
        <f>E25*1000000000/'Численность населения'!E24</f>
        <v>16789.179009146454</v>
      </c>
      <c r="S25" s="143">
        <f>F25*1000000000/'Численность населения'!F24</f>
        <v>26707.079239283008</v>
      </c>
      <c r="T25" s="143">
        <f>G25*1000000000/'Численность населения'!G24</f>
        <v>32795.348162982897</v>
      </c>
      <c r="U25" s="143">
        <f>H25*1000000000/'Численность населения'!H24</f>
        <v>47695.239007489683</v>
      </c>
      <c r="V25" s="143">
        <f>I25*1000000000/'Численность населения'!I24</f>
        <v>44203.468295051942</v>
      </c>
      <c r="W25" s="143">
        <f>J25*1000000000/'Численность населения'!J24</f>
        <v>42801.141936233464</v>
      </c>
      <c r="X25" s="143">
        <f>K25*1000000000/'Численность населения'!K24</f>
        <v>32262.511701505635</v>
      </c>
      <c r="Y25" s="143">
        <f>L25*1000000000/'Численность населения'!L24</f>
        <v>51923.745135727004</v>
      </c>
      <c r="Z25" s="143">
        <f>M25*1000000000/'Численность населения'!M24</f>
        <v>63258.245361632828</v>
      </c>
      <c r="AA25" s="144">
        <f>N25*1000000000/'Численность населения'!N24</f>
        <v>64336.826728935186</v>
      </c>
      <c r="AB25" s="16" t="s">
        <v>25</v>
      </c>
      <c r="AC25" s="241">
        <f>O25/'Индекс потребительских цен'!X24</f>
        <v>16103.115524229786</v>
      </c>
      <c r="AD25" s="241">
        <f>P25/'Индекс потребительских цен'!Y24</f>
        <v>17588.152386502712</v>
      </c>
      <c r="AE25" s="241">
        <f>Q25/'Индекс потребительских цен'!Z24</f>
        <v>15067.894506185381</v>
      </c>
      <c r="AF25" s="241">
        <f>R25/'Индекс потребительских цен'!AA24</f>
        <v>14053.416475927273</v>
      </c>
      <c r="AG25" s="241">
        <f>S25/'Индекс потребительских цен'!AB24</f>
        <v>19338.421330888134</v>
      </c>
      <c r="AH25" s="241">
        <f>T25/'Индекс потребительских цен'!AC24</f>
        <v>21251.921444936703</v>
      </c>
      <c r="AI25" s="241">
        <f>U25/'Индекс потребительских цен'!AD24</f>
        <v>29522.680445045477</v>
      </c>
      <c r="AJ25" s="241">
        <f>V25/'Индекс потребительских цен'!AE24</f>
        <v>26613.484688110773</v>
      </c>
      <c r="AK25" s="241">
        <f>W25/'Индекс потребительских цен'!AF24</f>
        <v>24584.229297247897</v>
      </c>
      <c r="AL25" s="241">
        <f>X25/'Индекс потребительских цен'!AG24</f>
        <v>18033.304717991177</v>
      </c>
      <c r="AM25" s="241">
        <f>Y25/'Индекс потребительских цен'!AH24</f>
        <v>27604.201125855521</v>
      </c>
      <c r="AN25" s="241">
        <f>Z25/'Индекс потребительских цен'!AI24</f>
        <v>30715.094733886173</v>
      </c>
      <c r="AO25" s="241">
        <f>AA25/'Индекс потребительских цен'!AJ24</f>
        <v>27664.542005281652</v>
      </c>
      <c r="AP25" s="217">
        <f t="shared" si="0"/>
        <v>16661.678257958898</v>
      </c>
      <c r="AQ25" s="217">
        <f t="shared" si="1"/>
        <v>22164.650667852973</v>
      </c>
      <c r="AR25" s="217">
        <f t="shared" si="2"/>
        <v>21251.921444936703</v>
      </c>
    </row>
    <row r="26" spans="1:44" ht="15.75">
      <c r="A26" s="16" t="s">
        <v>26</v>
      </c>
      <c r="B26" s="48">
        <v>51.173405600000002</v>
      </c>
      <c r="C26" s="48">
        <v>58.178193100000001</v>
      </c>
      <c r="D26" s="48">
        <v>64.8</v>
      </c>
      <c r="E26" s="48">
        <v>49</v>
      </c>
      <c r="F26" s="48">
        <v>62</v>
      </c>
      <c r="G26" s="48">
        <v>54.901359999999997</v>
      </c>
      <c r="H26" s="48">
        <v>106.9515205</v>
      </c>
      <c r="I26" s="44">
        <v>90.535078900000002</v>
      </c>
      <c r="J26" s="44">
        <v>134.37853200000001</v>
      </c>
      <c r="K26" s="44">
        <v>82.067154799999997</v>
      </c>
      <c r="L26" s="44">
        <v>117.31362</v>
      </c>
      <c r="M26" s="44">
        <v>139.26111599999999</v>
      </c>
      <c r="N26" s="151">
        <v>141.97479899999999</v>
      </c>
      <c r="O26" s="142">
        <f>B26*1000000000/'Численность населения'!B25</f>
        <v>29895.495760753805</v>
      </c>
      <c r="P26" s="143">
        <f>C26*1000000000/'Численность населения'!C25</f>
        <v>33702.184106070752</v>
      </c>
      <c r="Q26" s="143">
        <f>D26*1000000000/'Численность населения'!D25</f>
        <v>37187.500179337869</v>
      </c>
      <c r="R26" s="143">
        <f>E26*1000000000/'Численность населения'!E25</f>
        <v>27880.067913569514</v>
      </c>
      <c r="S26" s="143">
        <f>F26*1000000000/'Численность населения'!F25</f>
        <v>35033.553102955702</v>
      </c>
      <c r="T26" s="143">
        <f>G26*1000000000/'Численность населения'!G25</f>
        <v>30892.089682747785</v>
      </c>
      <c r="U26" s="143">
        <f>H26*1000000000/'Численность населения'!H25</f>
        <v>59903.864206395701</v>
      </c>
      <c r="V26" s="143">
        <f>I26*1000000000/'Численность населения'!I25</f>
        <v>50217.308940320581</v>
      </c>
      <c r="W26" s="143">
        <f>J26*1000000000/'Численность населения'!J25</f>
        <v>73397.161195319524</v>
      </c>
      <c r="X26" s="143">
        <f>K26*1000000000/'Численность населения'!K25</f>
        <v>44077.835121590186</v>
      </c>
      <c r="Y26" s="143">
        <f>L26*1000000000/'Численность населения'!L25</f>
        <v>62258.726354514059</v>
      </c>
      <c r="Z26" s="143">
        <f>M26*1000000000/'Численность населения'!M25</f>
        <v>73212.55548989879</v>
      </c>
      <c r="AA26" s="144">
        <f>N26*1000000000/'Численность населения'!N25</f>
        <v>70462.66404088751</v>
      </c>
      <c r="AB26" s="16" t="s">
        <v>26</v>
      </c>
      <c r="AC26" s="241">
        <f>O26/'Индекс потребительских цен'!X25</f>
        <v>29895.495760753805</v>
      </c>
      <c r="AD26" s="241">
        <f>P26/'Индекс потребительских цен'!Y25</f>
        <v>31686.897429551285</v>
      </c>
      <c r="AE26" s="241">
        <f>Q26/'Индекс потребительских цен'!Z25</f>
        <v>32820.616117417791</v>
      </c>
      <c r="AF26" s="241">
        <f>R26/'Индекс потребительских цен'!AA25</f>
        <v>23219.915626185335</v>
      </c>
      <c r="AG26" s="241">
        <f>S26/'Индекс потребительских цен'!AB25</f>
        <v>26161.298340591838</v>
      </c>
      <c r="AH26" s="241">
        <f>T26/'Индекс потребительских цен'!AC25</f>
        <v>20362.486901713983</v>
      </c>
      <c r="AI26" s="241">
        <f>U26/'Индекс потребительских цен'!AD25</f>
        <v>37349.192335001324</v>
      </c>
      <c r="AJ26" s="241">
        <f>V26/'Индекс потребительских цен'!AE25</f>
        <v>30486.626408551925</v>
      </c>
      <c r="AK26" s="241">
        <f>W26/'Индекс потребительских цен'!AF25</f>
        <v>42853.409676629919</v>
      </c>
      <c r="AL26" s="241">
        <f>X26/'Индекс потребительских цен'!AG25</f>
        <v>25019.570834534741</v>
      </c>
      <c r="AM26" s="241">
        <f>Y26/'Индекс потребительских цен'!AH25</f>
        <v>33960.651272384726</v>
      </c>
      <c r="AN26" s="241">
        <f>Z26/'Индекс потребительских цен'!AI25</f>
        <v>36991.20412947658</v>
      </c>
      <c r="AO26" s="241">
        <f>AA26/'Индекс потребительских цен'!AJ25</f>
        <v>32122.891296097201</v>
      </c>
      <c r="AP26" s="217">
        <f t="shared" si="0"/>
        <v>22490.922774915936</v>
      </c>
      <c r="AQ26" s="217">
        <f t="shared" si="1"/>
        <v>30994.63508683773</v>
      </c>
      <c r="AR26" s="217">
        <f t="shared" si="2"/>
        <v>31686.897429551285</v>
      </c>
    </row>
    <row r="27" spans="1:44" ht="15.75">
      <c r="A27" s="16" t="s">
        <v>27</v>
      </c>
      <c r="B27" s="48">
        <v>24.859363399999999</v>
      </c>
      <c r="C27" s="48">
        <v>35.516007000000002</v>
      </c>
      <c r="D27" s="48">
        <v>32.6</v>
      </c>
      <c r="E27" s="48">
        <v>35.200000000000003</v>
      </c>
      <c r="F27" s="48">
        <v>41.1</v>
      </c>
      <c r="G27" s="48">
        <v>23.803000000000001</v>
      </c>
      <c r="H27" s="48">
        <v>74.452185599999993</v>
      </c>
      <c r="I27" s="44">
        <v>33.634617499999997</v>
      </c>
      <c r="J27" s="44">
        <v>39.263227799999996</v>
      </c>
      <c r="K27" s="44">
        <v>30.164617400000001</v>
      </c>
      <c r="L27" s="44">
        <v>43.905821000000003</v>
      </c>
      <c r="M27" s="44">
        <v>49.284635000000002</v>
      </c>
      <c r="N27" s="151">
        <v>45.703364000000001</v>
      </c>
      <c r="O27" s="142">
        <f>B27*1000000000/'Численность населения'!B26</f>
        <v>31194.263170376988</v>
      </c>
      <c r="P27" s="143">
        <f>C27*1000000000/'Численность населения'!C26</f>
        <v>44899.454117004549</v>
      </c>
      <c r="Q27" s="143">
        <f>D27*1000000000/'Численность населения'!D26</f>
        <v>41572.406124151021</v>
      </c>
      <c r="R27" s="143">
        <f>E27*1000000000/'Численность населения'!E26</f>
        <v>45376.729987830789</v>
      </c>
      <c r="S27" s="143">
        <f>F27*1000000000/'Численность населения'!F26</f>
        <v>53469.048446080174</v>
      </c>
      <c r="T27" s="143">
        <f>G27*1000000000/'Численность населения'!G26</f>
        <v>31146.54565534279</v>
      </c>
      <c r="U27" s="143">
        <f>H27*1000000000/'Численность населения'!H26</f>
        <v>97976.809458136369</v>
      </c>
      <c r="V27" s="143">
        <f>I27*1000000000/'Численность населения'!I26</f>
        <v>44514.494009963099</v>
      </c>
      <c r="W27" s="143">
        <f>J27*1000000000/'Численность населения'!J26</f>
        <v>52294.770952816027</v>
      </c>
      <c r="X27" s="143">
        <f>K27*1000000000/'Численность населения'!K26</f>
        <v>40504.153054332513</v>
      </c>
      <c r="Y27" s="143">
        <f>L27*1000000000/'Численность населения'!L26</f>
        <v>59562.875949284658</v>
      </c>
      <c r="Z27" s="143">
        <f>M27*1000000000/'Численность населения'!M26</f>
        <v>67637.540519695118</v>
      </c>
      <c r="AA27" s="144">
        <f>N27*1000000000/'Численность населения'!N26</f>
        <v>69041.547262787237</v>
      </c>
      <c r="AB27" s="16" t="s">
        <v>27</v>
      </c>
      <c r="AC27" s="241">
        <f>O27/'Индекс потребительских цен'!X26</f>
        <v>31194.263170376988</v>
      </c>
      <c r="AD27" s="241">
        <f>P27/'Индекс потребительских цен'!Y26</f>
        <v>42353.979923596402</v>
      </c>
      <c r="AE27" s="241">
        <f>Q27/'Индекс потребительских цен'!Z26</f>
        <v>37150.010875512984</v>
      </c>
      <c r="AF27" s="241">
        <f>R27/'Индекс потребительских цен'!AA26</f>
        <v>38067.628465750735</v>
      </c>
      <c r="AG27" s="241">
        <f>S27/'Индекс потребительских цен'!AB26</f>
        <v>40671.383398039528</v>
      </c>
      <c r="AH27" s="241">
        <f>T27/'Индекс потребительских цен'!AC26</f>
        <v>20897.687500121163</v>
      </c>
      <c r="AI27" s="241">
        <f>U27/'Индекс потребительских цен'!AD26</f>
        <v>62245.304105415904</v>
      </c>
      <c r="AJ27" s="241">
        <f>V27/'Индекс потребительских цен'!AE26</f>
        <v>27427.356689913977</v>
      </c>
      <c r="AK27" s="241">
        <f>W27/'Индекс потребительских цен'!AF26</f>
        <v>30854.28597509574</v>
      </c>
      <c r="AL27" s="241">
        <f>X27/'Индекс потребительских цен'!AG26</f>
        <v>23094.06430438091</v>
      </c>
      <c r="AM27" s="241">
        <f>Y27/'Индекс потребительских цен'!AH26</f>
        <v>32626.273007949643</v>
      </c>
      <c r="AN27" s="241">
        <f>Z27/'Индекс потребительских цен'!AI26</f>
        <v>34570.557494570712</v>
      </c>
      <c r="AO27" s="241">
        <f>AA27/'Индекс потребительских цен'!AJ26</f>
        <v>30613.486872083486</v>
      </c>
      <c r="AP27" s="217">
        <f t="shared" si="0"/>
        <v>41347.616605294737</v>
      </c>
      <c r="AQ27" s="217">
        <f t="shared" si="1"/>
        <v>34751.2524448314</v>
      </c>
      <c r="AR27" s="217">
        <f t="shared" si="2"/>
        <v>32626.273007949643</v>
      </c>
    </row>
    <row r="28" spans="1:44" ht="15.75">
      <c r="A28" s="16" t="s">
        <v>28</v>
      </c>
      <c r="B28" s="48">
        <v>18.400745000000001</v>
      </c>
      <c r="C28" s="48">
        <v>21.4554875</v>
      </c>
      <c r="D28" s="48">
        <v>17.100000000000001</v>
      </c>
      <c r="E28" s="48">
        <v>16.7</v>
      </c>
      <c r="F28" s="48">
        <v>17.3</v>
      </c>
      <c r="G28" s="48">
        <v>17.927959999999999</v>
      </c>
      <c r="H28" s="48">
        <v>18.018040800000001</v>
      </c>
      <c r="I28" s="44">
        <v>14.893356199999999</v>
      </c>
      <c r="J28" s="44">
        <v>16.195974700000001</v>
      </c>
      <c r="K28" s="44">
        <v>17.644011500000001</v>
      </c>
      <c r="L28" s="44">
        <v>14.466728</v>
      </c>
      <c r="M28" s="44">
        <v>17.707694</v>
      </c>
      <c r="N28" s="151">
        <v>19.090952999999999</v>
      </c>
      <c r="O28" s="142">
        <f>B28*1000000000/'Численность населения'!B27</f>
        <v>28920.757190210719</v>
      </c>
      <c r="P28" s="143">
        <f>C28*1000000000/'Численность населения'!C27</f>
        <v>33987.652727108558</v>
      </c>
      <c r="Q28" s="143">
        <f>D28*1000000000/'Численность населения'!D27</f>
        <v>27237.930490712824</v>
      </c>
      <c r="R28" s="143">
        <f>E28*1000000000/'Численность населения'!E27</f>
        <v>26756.68877164368</v>
      </c>
      <c r="S28" s="143">
        <f>F28*1000000000/'Численность населения'!F27</f>
        <v>27877.776094726429</v>
      </c>
      <c r="T28" s="143">
        <f>G28*1000000000/'Численность населения'!G27</f>
        <v>29047.386814906749</v>
      </c>
      <c r="U28" s="143">
        <f>H28*1000000000/'Численность населения'!H27</f>
        <v>29340.278062744866</v>
      </c>
      <c r="V28" s="143">
        <f>I28*1000000000/'Численность населения'!I27</f>
        <v>24435.407113055149</v>
      </c>
      <c r="W28" s="143">
        <f>J28*1000000000/'Численность населения'!J27</f>
        <v>26841.813863762171</v>
      </c>
      <c r="X28" s="143">
        <f>K28*1000000000/'Численность населения'!K27</f>
        <v>29485.264062058719</v>
      </c>
      <c r="Y28" s="143">
        <f>L28*1000000000/'Численность населения'!L27</f>
        <v>24335.91494802005</v>
      </c>
      <c r="Z28" s="143">
        <f>M28*1000000000/'Численность населения'!M27</f>
        <v>30050.170464862516</v>
      </c>
      <c r="AA28" s="144">
        <f>N28*1000000000/'Численность населения'!N27</f>
        <v>32986.41386984408</v>
      </c>
      <c r="AB28" s="16" t="s">
        <v>28</v>
      </c>
      <c r="AC28" s="241">
        <f>O28/'Индекс потребительских цен'!X27</f>
        <v>28920.757190210719</v>
      </c>
      <c r="AD28" s="241">
        <f>P28/'Индекс потребительских цен'!Y27</f>
        <v>32406.228763452098</v>
      </c>
      <c r="AE28" s="241">
        <f>Q28/'Индекс потребительских цен'!Z27</f>
        <v>24342.081572252631</v>
      </c>
      <c r="AF28" s="241">
        <f>R28/'Индекс потребительских цен'!AA27</f>
        <v>22408.400262947802</v>
      </c>
      <c r="AG28" s="241">
        <f>S28/'Индекс потребительских цен'!AB27</f>
        <v>21033.601092259549</v>
      </c>
      <c r="AH28" s="241">
        <f>T28/'Индекс потребительских цен'!AC27</f>
        <v>19472.292126163797</v>
      </c>
      <c r="AI28" s="241">
        <f>U28/'Индекс потребительских цен'!AD27</f>
        <v>18694.644586277565</v>
      </c>
      <c r="AJ28" s="241">
        <f>V28/'Индекс потребительских цен'!AE27</f>
        <v>15204.516352681656</v>
      </c>
      <c r="AK28" s="241">
        <f>W28/'Индекс потребительских цен'!AF27</f>
        <v>15918.66375594101</v>
      </c>
      <c r="AL28" s="241">
        <f>X28/'Индекс потребительских цен'!AG27</f>
        <v>17053.222458726912</v>
      </c>
      <c r="AM28" s="241">
        <f>Y28/'Индекс потребительских цен'!AH27</f>
        <v>13332.407929559105</v>
      </c>
      <c r="AN28" s="241">
        <f>Z28/'Индекс потребительских цен'!AI27</f>
        <v>15325.784208103943</v>
      </c>
      <c r="AO28" s="241">
        <f>AA28/'Индекс потребительских цен'!AJ27</f>
        <v>15139.747678426105</v>
      </c>
      <c r="AP28" s="217">
        <f t="shared" si="0"/>
        <v>19073.820833892991</v>
      </c>
      <c r="AQ28" s="217">
        <f t="shared" si="1"/>
        <v>19942.488305923296</v>
      </c>
      <c r="AR28" s="217">
        <f t="shared" si="2"/>
        <v>18694.644586277565</v>
      </c>
    </row>
    <row r="29" spans="1:44" ht="15.75">
      <c r="A29" s="15" t="s">
        <v>29</v>
      </c>
      <c r="B29" s="48">
        <v>11.383323300000001</v>
      </c>
      <c r="C29" s="48">
        <v>13.0970505</v>
      </c>
      <c r="D29" s="48">
        <v>14.4</v>
      </c>
      <c r="E29" s="48">
        <v>16.5</v>
      </c>
      <c r="F29" s="48">
        <v>14.2</v>
      </c>
      <c r="G29" s="48">
        <v>15.110609999999999</v>
      </c>
      <c r="H29" s="48">
        <v>18.678216199999998</v>
      </c>
      <c r="I29" s="44">
        <v>23.647569899999997</v>
      </c>
      <c r="J29" s="44">
        <v>22.758385399999998</v>
      </c>
      <c r="K29" s="44">
        <v>18.695171500000001</v>
      </c>
      <c r="L29" s="44">
        <v>17.734991999999998</v>
      </c>
      <c r="M29" s="44">
        <v>20.839984999999999</v>
      </c>
      <c r="N29" s="151">
        <v>24.406186999999999</v>
      </c>
      <c r="O29" s="142">
        <f>B29*1000000000/'Численность населения'!B28</f>
        <v>16824.750436754155</v>
      </c>
      <c r="P29" s="143">
        <f>C29*1000000000/'Численность населения'!C28</f>
        <v>19574.188683869925</v>
      </c>
      <c r="Q29" s="143">
        <f>D29*1000000000/'Численность населения'!D28</f>
        <v>21679.759836438257</v>
      </c>
      <c r="R29" s="143">
        <f>E29*1000000000/'Численность населения'!E28</f>
        <v>25036.682533348103</v>
      </c>
      <c r="S29" s="143">
        <f>F29*1000000000/'Численность населения'!F28</f>
        <v>21718.083975571742</v>
      </c>
      <c r="T29" s="143">
        <f>G29*1000000000/'Численность населения'!G28</f>
        <v>23292.20752195406</v>
      </c>
      <c r="U29" s="143">
        <f>H29*1000000000/'Численность населения'!H28</f>
        <v>28991.331571129445</v>
      </c>
      <c r="V29" s="143">
        <f>I29*1000000000/'Численность населения'!I28</f>
        <v>36986.603530120192</v>
      </c>
      <c r="W29" s="143">
        <f>J29*1000000000/'Численность населения'!J28</f>
        <v>35947.650126836605</v>
      </c>
      <c r="X29" s="143">
        <f>K29*1000000000/'Численность населения'!K28</f>
        <v>29774.976030528029</v>
      </c>
      <c r="Y29" s="143">
        <f>L29*1000000000/'Численность населения'!L28</f>
        <v>28458.768064546151</v>
      </c>
      <c r="Z29" s="143">
        <f>M29*1000000000/'Численность населения'!M28</f>
        <v>33787.155359418422</v>
      </c>
      <c r="AA29" s="144">
        <f>N29*1000000000/'Численность населения'!N28</f>
        <v>41202.864223708602</v>
      </c>
      <c r="AB29" s="15" t="s">
        <v>29</v>
      </c>
      <c r="AC29" s="241">
        <f>O29/'Индекс потребительских цен'!X28</f>
        <v>16824.750436754155</v>
      </c>
      <c r="AD29" s="241">
        <f>P29/'Индекс потребительских цен'!Y28</f>
        <v>18532.653554127934</v>
      </c>
      <c r="AE29" s="241">
        <f>Q29/'Индекс потребительских цен'!Z28</f>
        <v>19126.153621942769</v>
      </c>
      <c r="AF29" s="241">
        <f>R29/'Индекс потребительских цен'!AA28</f>
        <v>20596.486902276058</v>
      </c>
      <c r="AG29" s="241">
        <f>S29/'Индекс потребительских цен'!AB28</f>
        <v>15952.173074646969</v>
      </c>
      <c r="AH29" s="241">
        <f>T29/'Индекс потребительских цен'!AC28</f>
        <v>14978.448820897765</v>
      </c>
      <c r="AI29" s="241">
        <f>U29/'Индекс потребительских цен'!AD28</f>
        <v>17740.38170498993</v>
      </c>
      <c r="AJ29" s="241">
        <f>V29/'Индекс потребительских цен'!AE28</f>
        <v>22093.762399102288</v>
      </c>
      <c r="AK29" s="241">
        <f>W29/'Индекс потребительских цен'!AF28</f>
        <v>20477.921787591426</v>
      </c>
      <c r="AL29" s="241">
        <f>X29/'Индекс потребительских цен'!AG28</f>
        <v>16573.772825402091</v>
      </c>
      <c r="AM29" s="241">
        <f>Y29/'Индекс потребительских цен'!AH28</f>
        <v>15099.729606978448</v>
      </c>
      <c r="AN29" s="241">
        <f>Z29/'Индекс потребительских цен'!AI28</f>
        <v>16589.746114434816</v>
      </c>
      <c r="AO29" s="241">
        <f>AA29/'Индекс потребительских цен'!AJ28</f>
        <v>18056.867778791257</v>
      </c>
      <c r="AP29" s="217">
        <f t="shared" si="0"/>
        <v>7115.3135782045229</v>
      </c>
      <c r="AQ29" s="217">
        <f t="shared" si="1"/>
        <v>17895.603740610455</v>
      </c>
      <c r="AR29" s="217">
        <f t="shared" si="2"/>
        <v>17740.38170498993</v>
      </c>
    </row>
    <row r="30" spans="1:44" ht="15.75">
      <c r="A30" s="15" t="s">
        <v>30</v>
      </c>
      <c r="B30" s="48">
        <v>215.78065549999999</v>
      </c>
      <c r="C30" s="48">
        <v>174.68165089999999</v>
      </c>
      <c r="D30" s="48">
        <v>200.3</v>
      </c>
      <c r="E30" s="48">
        <v>198.7</v>
      </c>
      <c r="F30" s="48">
        <v>218.9</v>
      </c>
      <c r="G30" s="48">
        <v>275.7543</v>
      </c>
      <c r="H30" s="48">
        <v>442.4318447</v>
      </c>
      <c r="I30" s="44">
        <v>472.69855430000001</v>
      </c>
      <c r="J30" s="44">
        <v>542.93581460000007</v>
      </c>
      <c r="K30" s="44">
        <v>478.23253369999998</v>
      </c>
      <c r="L30" s="44">
        <v>525.69251399999996</v>
      </c>
      <c r="M30" s="44">
        <v>733.74880599999995</v>
      </c>
      <c r="N30" s="151">
        <v>797.450153</v>
      </c>
      <c r="O30" s="142">
        <f>B30*1000000000/'Численность населения'!B29</f>
        <v>44344.091575675724</v>
      </c>
      <c r="P30" s="143">
        <f>C30*1000000000/'Численность населения'!C29</f>
        <v>35459.132538318459</v>
      </c>
      <c r="Q30" s="143">
        <f>D30*1000000000/'Численность населения'!D29</f>
        <v>40135.382274988886</v>
      </c>
      <c r="R30" s="143">
        <f>E30*1000000000/'Численность населения'!E29</f>
        <v>39114.396519192727</v>
      </c>
      <c r="S30" s="143">
        <f>F30*1000000000/'Численность населения'!F29</f>
        <v>42407.555790442741</v>
      </c>
      <c r="T30" s="143">
        <f>G30*1000000000/'Численность населения'!G29</f>
        <v>52941.200186611219</v>
      </c>
      <c r="U30" s="143">
        <f>H30*1000000000/'Численность населения'!H29</f>
        <v>84214.439890559559</v>
      </c>
      <c r="V30" s="143">
        <f>I30*1000000000/'Численность населения'!I29</f>
        <v>88907.308402471652</v>
      </c>
      <c r="W30" s="143">
        <f>J30*1000000000/'Численность населения'!J29</f>
        <v>101144.69361643784</v>
      </c>
      <c r="X30" s="143">
        <f>K30*1000000000/'Численность населения'!K29</f>
        <v>88709.807832606224</v>
      </c>
      <c r="Y30" s="143">
        <f>L30*1000000000/'Численность населения'!L29</f>
        <v>97509.315453341289</v>
      </c>
      <c r="Z30" s="143">
        <f>M30*1000000000/'Численность населения'!M29</f>
        <v>136361.16747278627</v>
      </c>
      <c r="AA30" s="144">
        <f>N30*1000000000/'Численность населения'!N29</f>
        <v>142300.67791105606</v>
      </c>
      <c r="AB30" s="15" t="s">
        <v>30</v>
      </c>
      <c r="AC30" s="241">
        <f>O30/'Индекс потребительских цен'!X29</f>
        <v>44344.091575675724</v>
      </c>
      <c r="AD30" s="241">
        <f>P30/'Индекс потребительских цен'!Y29</f>
        <v>33499.416663503507</v>
      </c>
      <c r="AE30" s="241">
        <f>Q30/'Индекс потребительских цен'!Z29</f>
        <v>35730.516993879959</v>
      </c>
      <c r="AF30" s="241">
        <f>R30/'Индекс потребительских цен'!AA29</f>
        <v>32638.095983500323</v>
      </c>
      <c r="AG30" s="241">
        <f>S30/'Индекс потребительских цен'!AB29</f>
        <v>31237.637656425002</v>
      </c>
      <c r="AH30" s="241">
        <f>T30/'Индекс потребительских цен'!AC29</f>
        <v>34455.537869317377</v>
      </c>
      <c r="AI30" s="241">
        <f>U30/'Индекс потребительских цен'!AD29</f>
        <v>52114.663972616378</v>
      </c>
      <c r="AJ30" s="241">
        <f>V30/'Индекс потребительских цен'!AE29</f>
        <v>53081.297913051501</v>
      </c>
      <c r="AK30" s="241">
        <f>W30/'Индекс потребительских цен'!AF29</f>
        <v>58109.620079590844</v>
      </c>
      <c r="AL30" s="241">
        <f>X30/'Индекс потребительских цен'!AG29</f>
        <v>49505.131715272837</v>
      </c>
      <c r="AM30" s="241">
        <f>Y30/'Индекс потребительских цен'!AH29</f>
        <v>51963.100445127893</v>
      </c>
      <c r="AN30" s="241">
        <f>Z30/'Индекс потребительских цен'!AI29</f>
        <v>66882.104262056804</v>
      </c>
      <c r="AO30" s="241">
        <f>AA30/'Индекс потребительских цен'!AJ29</f>
        <v>62591.069278979194</v>
      </c>
      <c r="AP30" s="217">
        <f t="shared" si="0"/>
        <v>35644.466605631802</v>
      </c>
      <c r="AQ30" s="217">
        <f t="shared" si="1"/>
        <v>46627.098800692096</v>
      </c>
      <c r="AR30" s="217">
        <f t="shared" si="2"/>
        <v>49505.131715272837</v>
      </c>
    </row>
    <row r="31" spans="1:44" ht="15.75">
      <c r="A31" s="15" t="s">
        <v>32</v>
      </c>
      <c r="B31" s="48">
        <v>12.360995900000001</v>
      </c>
      <c r="C31" s="48">
        <v>6.0080094000000006</v>
      </c>
      <c r="D31" s="48">
        <v>11.3</v>
      </c>
      <c r="E31" s="48">
        <v>16.3</v>
      </c>
      <c r="F31" s="48">
        <v>14.2</v>
      </c>
      <c r="G31" s="48">
        <v>15.639620000000001</v>
      </c>
      <c r="H31" s="48">
        <v>19.602363399999998</v>
      </c>
      <c r="I31" s="44">
        <v>18.487833200000001</v>
      </c>
      <c r="J31" s="44">
        <v>21.8620281</v>
      </c>
      <c r="K31" s="44">
        <v>11.908725199999999</v>
      </c>
      <c r="L31" s="44">
        <v>17.155379</v>
      </c>
      <c r="M31" s="44">
        <v>23.510366999999999</v>
      </c>
      <c r="N31" s="151">
        <v>25.6</v>
      </c>
      <c r="O31" s="142">
        <f>B31*1000000000/'Численность населения'!B30</f>
        <v>28102.944660302332</v>
      </c>
      <c r="P31" s="143">
        <f>C31*1000000000/'Численность населения'!C30</f>
        <v>13617.644432255274</v>
      </c>
      <c r="Q31" s="143">
        <f>D31*1000000000/'Численность населения'!D30</f>
        <v>25483.395200101033</v>
      </c>
      <c r="R31" s="143">
        <f>E31*1000000000/'Численность населения'!E30</f>
        <v>36595.907095789225</v>
      </c>
      <c r="S31" s="143">
        <f>F31*1000000000/'Численность населения'!F30</f>
        <v>31711.505693555195</v>
      </c>
      <c r="T31" s="143">
        <f>G31*1000000000/'Численность населения'!G30</f>
        <v>34729.628601565535</v>
      </c>
      <c r="U31" s="143">
        <f>H31*1000000000/'Численность населения'!H30</f>
        <v>43327.60873697565</v>
      </c>
      <c r="V31" s="143">
        <f>I31*1000000000/'Численность населения'!I30</f>
        <v>40778.596778355917</v>
      </c>
      <c r="W31" s="143">
        <f>J31*1000000000/'Численность населения'!J30</f>
        <v>48147.883759855526</v>
      </c>
      <c r="X31" s="143">
        <f>K31*1000000000/'Численность населения'!K30</f>
        <v>25949.740583768235</v>
      </c>
      <c r="Y31" s="143">
        <f>L31*1000000000/'Численность населения'!L30</f>
        <v>37042.413760342715</v>
      </c>
      <c r="Z31" s="143">
        <f>M31*1000000000/'Численность населения'!M30</f>
        <v>50478.078556491193</v>
      </c>
      <c r="AA31" s="144">
        <f>N31*1000000000/'Численность населения'!N30</f>
        <v>51391.794175864328</v>
      </c>
      <c r="AB31" s="15" t="s">
        <v>32</v>
      </c>
      <c r="AC31" s="241">
        <f>O31/'Индекс потребительских цен'!X30</f>
        <v>28102.944660302332</v>
      </c>
      <c r="AD31" s="241">
        <f>P31/'Индекс потребительских цен'!Y30</f>
        <v>12827.472147942046</v>
      </c>
      <c r="AE31" s="241">
        <f>Q31/'Индекс потребительских цен'!Z30</f>
        <v>22529.052417184084</v>
      </c>
      <c r="AF31" s="241">
        <f>R31/'Индекс потребительских цен'!AA30</f>
        <v>30267.815318780551</v>
      </c>
      <c r="AG31" s="241">
        <f>S31/'Индекс потребительских цен'!AB30</f>
        <v>23537.660354922718</v>
      </c>
      <c r="AH31" s="241">
        <f>T31/'Индекс потребительских цен'!AC30</f>
        <v>22893.288274252576</v>
      </c>
      <c r="AI31" s="241">
        <f>U31/'Индекс потребительских цен'!AD30</f>
        <v>27138.879920619369</v>
      </c>
      <c r="AJ31" s="241">
        <f>V31/'Индекс потребительских цен'!AE30</f>
        <v>25110.370711751988</v>
      </c>
      <c r="AK31" s="241">
        <f>W31/'Индекс потребительских цен'!AF30</f>
        <v>28450.418197356859</v>
      </c>
      <c r="AL31" s="241">
        <f>X31/'Индекс потребительских цен'!AG30</f>
        <v>15003.534318239819</v>
      </c>
      <c r="AM31" s="241">
        <f>Y31/'Индекс потребительских цен'!AH30</f>
        <v>20252.538096684995</v>
      </c>
      <c r="AN31" s="241">
        <f>Z31/'Индекс потребительских цен'!AI30</f>
        <v>25342.830256942831</v>
      </c>
      <c r="AO31" s="241">
        <f>AA31/'Индекс потребительских цен'!AJ30</f>
        <v>23053.580067586696</v>
      </c>
      <c r="AP31" s="217">
        <f t="shared" si="0"/>
        <v>17440.343170838503</v>
      </c>
      <c r="AQ31" s="217">
        <f t="shared" si="1"/>
        <v>23423.875749428214</v>
      </c>
      <c r="AR31" s="217">
        <f t="shared" si="2"/>
        <v>23537.660354922718</v>
      </c>
    </row>
    <row r="32" spans="1:44" ht="15.75">
      <c r="A32" s="15" t="s">
        <v>33</v>
      </c>
      <c r="B32" s="48">
        <v>2.6197875000000002</v>
      </c>
      <c r="C32" s="48">
        <v>2.4966474999999999</v>
      </c>
      <c r="D32" s="48">
        <v>2.8</v>
      </c>
      <c r="E32" s="48">
        <v>2.2000000000000002</v>
      </c>
      <c r="F32" s="48">
        <v>1.9</v>
      </c>
      <c r="G32" s="48">
        <v>2.8497680000000001</v>
      </c>
      <c r="H32" s="48">
        <v>2.0096816</v>
      </c>
      <c r="I32" s="44">
        <v>2.6472359000000001</v>
      </c>
      <c r="J32" s="44">
        <v>2.1165015999999999</v>
      </c>
      <c r="K32" s="44">
        <v>2.3636819</v>
      </c>
      <c r="L32" s="44">
        <v>1.6013459999999999</v>
      </c>
      <c r="M32" s="44">
        <v>0.92679800000000001</v>
      </c>
      <c r="N32" s="151">
        <v>1</v>
      </c>
      <c r="O32" s="142">
        <f>B32*1000000000/'Численность населения'!B31</f>
        <v>9056.0466113119892</v>
      </c>
      <c r="P32" s="143">
        <f>C32*1000000000/'Численность населения'!C31</f>
        <v>8675.0597645554499</v>
      </c>
      <c r="Q32" s="143">
        <f>D32*1000000000/'Численность населения'!D31</f>
        <v>9810.2762643869446</v>
      </c>
      <c r="R32" s="143">
        <f>E32*1000000000/'Численность населения'!E31</f>
        <v>7771.6272021082304</v>
      </c>
      <c r="S32" s="143">
        <f>F32*1000000000/'Численность населения'!F31</f>
        <v>6754.5468765553233</v>
      </c>
      <c r="T32" s="143">
        <f>G32*1000000000/'Численность населения'!G31</f>
        <v>10190.517398596097</v>
      </c>
      <c r="U32" s="143">
        <f>H32*1000000000/'Численность населения'!H31</f>
        <v>7222.1081834777988</v>
      </c>
      <c r="V32" s="143">
        <f>I32*1000000000/'Численность населения'!I31</f>
        <v>9570.3865050414479</v>
      </c>
      <c r="W32" s="143">
        <f>J32*1000000000/'Численность населения'!J31</f>
        <v>7723.6409285148648</v>
      </c>
      <c r="X32" s="143">
        <f>K32*1000000000/'Численность населения'!K31</f>
        <v>8693.4907738762959</v>
      </c>
      <c r="Y32" s="143">
        <f>L32*1000000000/'Численность населения'!L31</f>
        <v>5918.6354228267301</v>
      </c>
      <c r="Z32" s="143">
        <f>M32*1000000000/'Численность населения'!M31</f>
        <v>3447.0115669282554</v>
      </c>
      <c r="AA32" s="144">
        <f>N32*1000000000/'Численность населения'!N31</f>
        <v>3767.0742641020424</v>
      </c>
      <c r="AB32" s="15" t="s">
        <v>33</v>
      </c>
      <c r="AC32" s="241">
        <f>O32/'Индекс потребительских цен'!X31</f>
        <v>9056.0466113119892</v>
      </c>
      <c r="AD32" s="241">
        <f>P32/'Индекс потребительских цен'!Y31</f>
        <v>8094.6717967299146</v>
      </c>
      <c r="AE32" s="241">
        <f>Q32/'Индекс потребительских цен'!Z31</f>
        <v>8506.5875373287054</v>
      </c>
      <c r="AF32" s="241">
        <f>R32/'Индекс потребительских цен'!AA31</f>
        <v>6250.6769135449049</v>
      </c>
      <c r="AG32" s="241">
        <f>S32/'Индекс потребительских цен'!AB31</f>
        <v>4891.6304834175644</v>
      </c>
      <c r="AH32" s="241">
        <f>T32/'Индекс потребительских цен'!AC31</f>
        <v>6627.1139060158321</v>
      </c>
      <c r="AI32" s="241">
        <f>U32/'Индекс потребительских цен'!AD31</f>
        <v>4457.7573848416232</v>
      </c>
      <c r="AJ32" s="241">
        <f>V32/'Индекс потребительских цен'!AE31</f>
        <v>5718.4930064507516</v>
      </c>
      <c r="AK32" s="241">
        <f>W32/'Индекс потребительских цен'!AF31</f>
        <v>4424.7616746432886</v>
      </c>
      <c r="AL32" s="241">
        <f>X32/'Индекс потребительских цен'!AG31</f>
        <v>4821.7393363723004</v>
      </c>
      <c r="AM32" s="241">
        <f>Y32/'Индекс потребительских цен'!AH31</f>
        <v>3086.9846089853804</v>
      </c>
      <c r="AN32" s="241">
        <f>Z32/'Индекс потребительских цен'!AI31</f>
        <v>1612.4295496580905</v>
      </c>
      <c r="AO32" s="241">
        <f>AA32/'Индекс потребительских цен'!AJ31</f>
        <v>1611.0323849661643</v>
      </c>
      <c r="AP32" s="217">
        <f t="shared" si="0"/>
        <v>7445.0142263458247</v>
      </c>
      <c r="AQ32" s="217">
        <f t="shared" si="1"/>
        <v>5319.9942457128072</v>
      </c>
      <c r="AR32" s="217">
        <f t="shared" si="2"/>
        <v>4891.6304834175644</v>
      </c>
    </row>
    <row r="33" spans="1:44" ht="15.75">
      <c r="A33" s="15" t="s">
        <v>34</v>
      </c>
      <c r="B33" s="48">
        <v>133.6450217</v>
      </c>
      <c r="C33" s="48">
        <v>190.08702</v>
      </c>
      <c r="D33" s="48">
        <v>184.5</v>
      </c>
      <c r="E33" s="48">
        <v>170.1</v>
      </c>
      <c r="F33" s="48">
        <v>186</v>
      </c>
      <c r="G33" s="48">
        <v>165.87190000000001</v>
      </c>
      <c r="H33" s="48">
        <v>279.81089639999999</v>
      </c>
      <c r="I33" s="44">
        <v>243.32489409999999</v>
      </c>
      <c r="J33" s="44">
        <v>248.47795139999999</v>
      </c>
      <c r="K33" s="44">
        <v>228.358665</v>
      </c>
      <c r="L33" s="44">
        <v>256.635627</v>
      </c>
      <c r="M33" s="44">
        <v>352.94642499999998</v>
      </c>
      <c r="N33" s="151">
        <v>334.47860200000002</v>
      </c>
      <c r="O33" s="142">
        <f>B33*1000000000/'Численность населения'!B32</f>
        <v>25592.149858965055</v>
      </c>
      <c r="P33" s="143">
        <f>C33*1000000000/'Численность населения'!C32</f>
        <v>36157.250841745401</v>
      </c>
      <c r="Q33" s="143">
        <f>D33*1000000000/'Численность населения'!D32</f>
        <v>34763.294934808931</v>
      </c>
      <c r="R33" s="143">
        <f>E33*1000000000/'Численность населения'!E32</f>
        <v>31692.349083120404</v>
      </c>
      <c r="S33" s="143">
        <f>F33*1000000000/'Численность населения'!F32</f>
        <v>34261.708985096338</v>
      </c>
      <c r="T33" s="143">
        <f>G33*1000000000/'Численность населения'!G32</f>
        <v>30248.911018851602</v>
      </c>
      <c r="U33" s="143">
        <f>H33*1000000000/'Численность населения'!H32</f>
        <v>50485.747876271074</v>
      </c>
      <c r="V33" s="143">
        <f>I33*1000000000/'Численность населения'!I32</f>
        <v>43550.558063080818</v>
      </c>
      <c r="W33" s="143">
        <f>J33*1000000000/'Численность населения'!J32</f>
        <v>44167.364442596619</v>
      </c>
      <c r="X33" s="143">
        <f>K33*1000000000/'Численность населения'!K32</f>
        <v>40332.885128671769</v>
      </c>
      <c r="Y33" s="143">
        <f>L33*1000000000/'Численность населения'!L32</f>
        <v>45184.68339195141</v>
      </c>
      <c r="Z33" s="143">
        <f>M33*1000000000/'Численность населения'!M32</f>
        <v>62076.575251923168</v>
      </c>
      <c r="AA33" s="144">
        <f>N33*1000000000/'Численность населения'!N32</f>
        <v>57414.398495492038</v>
      </c>
      <c r="AB33" s="15" t="s">
        <v>34</v>
      </c>
      <c r="AC33" s="241">
        <f>O33/'Индекс потребительских цен'!X32</f>
        <v>25592.149858965055</v>
      </c>
      <c r="AD33" s="241">
        <f>P33/'Индекс потребительских цен'!Y32</f>
        <v>33924.986715842933</v>
      </c>
      <c r="AE33" s="241">
        <f>Q33/'Индекс потребительских цен'!Z32</f>
        <v>30574.700400565307</v>
      </c>
      <c r="AF33" s="241">
        <f>R33/'Индекс потребительских цен'!AA32</f>
        <v>26001.650871229591</v>
      </c>
      <c r="AG33" s="241">
        <f>S33/'Индекс потребительских цен'!AB32</f>
        <v>25048.703338901079</v>
      </c>
      <c r="AH33" s="241">
        <f>T33/'Индекс потребительских цен'!AC32</f>
        <v>19617.626634796419</v>
      </c>
      <c r="AI33" s="241">
        <f>U33/'Индекс потребительских цен'!AD32</f>
        <v>30894.5304715653</v>
      </c>
      <c r="AJ33" s="241">
        <f>V33/'Индекс потребительских цен'!AE32</f>
        <v>26066.678101200559</v>
      </c>
      <c r="AK33" s="241">
        <f>W33/'Индекс потребительских цен'!AF32</f>
        <v>25353.275495160364</v>
      </c>
      <c r="AL33" s="241">
        <f>X33/'Индекс потребительских цен'!AG32</f>
        <v>22574.277951939333</v>
      </c>
      <c r="AM33" s="241">
        <f>Y33/'Индекс потребительских цен'!AH32</f>
        <v>24069.501176571597</v>
      </c>
      <c r="AN33" s="241">
        <f>Z33/'Индекс потребительских цен'!AI32</f>
        <v>30267.89019267965</v>
      </c>
      <c r="AO33" s="241">
        <f>AA33/'Индекс потребительских цен'!AJ32</f>
        <v>25224.960773025789</v>
      </c>
      <c r="AP33" s="217">
        <f t="shared" si="0"/>
        <v>14307.360081046514</v>
      </c>
      <c r="AQ33" s="217">
        <f t="shared" si="1"/>
        <v>26554.687075572536</v>
      </c>
      <c r="AR33" s="217">
        <f t="shared" si="2"/>
        <v>25592.149858965055</v>
      </c>
    </row>
    <row r="34" spans="1:44" ht="15.75">
      <c r="A34" s="16" t="s">
        <v>35</v>
      </c>
      <c r="B34" s="48">
        <v>12.1503622</v>
      </c>
      <c r="C34" s="48">
        <v>11.755945199999999</v>
      </c>
      <c r="D34" s="48">
        <v>11.3</v>
      </c>
      <c r="E34" s="48">
        <v>12.1</v>
      </c>
      <c r="F34" s="48">
        <v>13.7</v>
      </c>
      <c r="G34" s="48">
        <v>15.1835</v>
      </c>
      <c r="H34" s="48">
        <v>15.328943300000001</v>
      </c>
      <c r="I34" s="44">
        <v>13.356795</v>
      </c>
      <c r="J34" s="44">
        <v>10.159674599999999</v>
      </c>
      <c r="K34" s="44">
        <v>11.5360193</v>
      </c>
      <c r="L34" s="44">
        <v>8.9975699999999996</v>
      </c>
      <c r="M34" s="44">
        <v>11.782985</v>
      </c>
      <c r="N34" s="151">
        <v>14.734177000000001</v>
      </c>
      <c r="O34" s="142">
        <f>B34*1000000000/'Численность населения'!B33</f>
        <v>12024.573140378501</v>
      </c>
      <c r="P34" s="143">
        <f>C34*1000000000/'Численность населения'!C33</f>
        <v>11612.117512490295</v>
      </c>
      <c r="Q34" s="143">
        <f>D34*1000000000/'Численность населения'!D33</f>
        <v>11139.524017010941</v>
      </c>
      <c r="R34" s="143">
        <f>E34*1000000000/'Численность населения'!E33</f>
        <v>11919.092021300698</v>
      </c>
      <c r="S34" s="143">
        <f>F34*1000000000/'Численность населения'!F33</f>
        <v>13445.846607426425</v>
      </c>
      <c r="T34" s="143">
        <f>G34*1000000000/'Численность населения'!G33</f>
        <v>14886.426473298849</v>
      </c>
      <c r="U34" s="143">
        <f>H34*1000000000/'Численность населения'!H33</f>
        <v>15046.874588955441</v>
      </c>
      <c r="V34" s="143">
        <f>I34*1000000000/'Численность населения'!I33</f>
        <v>13118.175389662047</v>
      </c>
      <c r="W34" s="143">
        <f>J34*1000000000/'Численность населения'!J33</f>
        <v>10001.747014638851</v>
      </c>
      <c r="X34" s="143">
        <f>K34*1000000000/'Численность населения'!K33</f>
        <v>11422.66081408106</v>
      </c>
      <c r="Y34" s="143">
        <f>L34*1000000000/'Численность населения'!L33</f>
        <v>8981.5827826468885</v>
      </c>
      <c r="Z34" s="143">
        <f>M34*1000000000/'Численность населения'!M33</f>
        <v>11858.846038105763</v>
      </c>
      <c r="AA34" s="144">
        <f>N34*1000000000/'Численность населения'!N33</f>
        <v>15441.975383686662</v>
      </c>
      <c r="AB34" s="16" t="s">
        <v>35</v>
      </c>
      <c r="AC34" s="241">
        <f>O34/'Индекс потребительских цен'!X33</f>
        <v>12024.573140378501</v>
      </c>
      <c r="AD34" s="241">
        <f>P34/'Индекс потребительских цен'!Y33</f>
        <v>11041.283172473419</v>
      </c>
      <c r="AE34" s="241">
        <f>Q34/'Индекс потребительских цен'!Z33</f>
        <v>9981.0795955856975</v>
      </c>
      <c r="AF34" s="241">
        <f>R34/'Индекс потребительских цен'!AA33</f>
        <v>10041.915516309262</v>
      </c>
      <c r="AG34" s="241">
        <f>S34/'Индекс потребительских цен'!AB33</f>
        <v>10235.107124260814</v>
      </c>
      <c r="AH34" s="241">
        <f>T34/'Индекс потребительских цен'!AC33</f>
        <v>10062.774447719326</v>
      </c>
      <c r="AI34" s="241">
        <f>U34/'Индекс потребительских цен'!AD33</f>
        <v>9716.5003108255005</v>
      </c>
      <c r="AJ34" s="241">
        <f>V34/'Индекс потребительских цен'!AE33</f>
        <v>8294.3750440822041</v>
      </c>
      <c r="AK34" s="241">
        <f>W34/'Индекс потребительских цен'!AF33</f>
        <v>6081.2733164844931</v>
      </c>
      <c r="AL34" s="241">
        <f>X34/'Индекс потребительских цен'!AG33</f>
        <v>6770.5389952070209</v>
      </c>
      <c r="AM34" s="241">
        <f>Y34/'Индекс потребительских цен'!AH33</f>
        <v>5076.4202971242821</v>
      </c>
      <c r="AN34" s="241">
        <f>Z34/'Индекс потребительских цен'!AI33</f>
        <v>6178.1353177531482</v>
      </c>
      <c r="AO34" s="241">
        <f>AA34/'Индекс потребительских цен'!AJ33</f>
        <v>7136.3860298827185</v>
      </c>
      <c r="AP34" s="217">
        <f t="shared" si="0"/>
        <v>6948.1528432542191</v>
      </c>
      <c r="AQ34" s="217">
        <f t="shared" si="1"/>
        <v>8664.6432544681848</v>
      </c>
      <c r="AR34" s="217">
        <f t="shared" si="2"/>
        <v>9716.5003108255005</v>
      </c>
    </row>
    <row r="35" spans="1:44" ht="15.75">
      <c r="A35" s="15" t="s">
        <v>36</v>
      </c>
      <c r="B35" s="48">
        <v>43.904691499999998</v>
      </c>
      <c r="C35" s="48">
        <v>58.694826200000001</v>
      </c>
      <c r="D35" s="48">
        <v>51.6</v>
      </c>
      <c r="E35" s="48">
        <v>57.4</v>
      </c>
      <c r="F35" s="48">
        <v>71.099999999999994</v>
      </c>
      <c r="G35" s="48">
        <v>71.181539999999998</v>
      </c>
      <c r="H35" s="48">
        <v>76.988623400000009</v>
      </c>
      <c r="I35" s="44">
        <v>84.445584599999989</v>
      </c>
      <c r="J35" s="44">
        <v>81.919751200000007</v>
      </c>
      <c r="K35" s="44">
        <v>71.276385599999998</v>
      </c>
      <c r="L35" s="44">
        <v>87.527150000000006</v>
      </c>
      <c r="M35" s="44">
        <v>101.265303</v>
      </c>
      <c r="N35" s="151">
        <v>101.087464</v>
      </c>
      <c r="O35" s="142">
        <f>B35*1000000000/'Численность населения'!B34</f>
        <v>16816.34094073352</v>
      </c>
      <c r="P35" s="143">
        <f>C35*1000000000/'Численность населения'!C34</f>
        <v>22564.822377665394</v>
      </c>
      <c r="Q35" s="143">
        <f>D35*1000000000/'Численность населения'!D34</f>
        <v>19931.1371486268</v>
      </c>
      <c r="R35" s="143">
        <f>E35*1000000000/'Численность населения'!E34</f>
        <v>22282.055104221014</v>
      </c>
      <c r="S35" s="143">
        <f>F35*1000000000/'Численность населения'!F34</f>
        <v>27738.103923088598</v>
      </c>
      <c r="T35" s="143">
        <f>G35*1000000000/'Численность населения'!G34</f>
        <v>27896.093024677593</v>
      </c>
      <c r="U35" s="143">
        <f>H35*1000000000/'Численность населения'!H34</f>
        <v>30303.681221143292</v>
      </c>
      <c r="V35" s="143">
        <f>I35*1000000000/'Численность населения'!I34</f>
        <v>33400.950068407292</v>
      </c>
      <c r="W35" s="143">
        <f>J35*1000000000/'Численность населения'!J34</f>
        <v>32580.341967362288</v>
      </c>
      <c r="X35" s="143">
        <f>K35*1000000000/'Численность населения'!K34</f>
        <v>28518.858931720919</v>
      </c>
      <c r="Y35" s="143">
        <f>L35*1000000000/'Численность населения'!L34</f>
        <v>35253.460211793477</v>
      </c>
      <c r="Z35" s="143">
        <f>M35*1000000000/'Численность населения'!M34</f>
        <v>41128.510727131536</v>
      </c>
      <c r="AA35" s="144">
        <f>N35*1000000000/'Численность населения'!N34</f>
        <v>40737.551542818823</v>
      </c>
      <c r="AB35" s="15" t="s">
        <v>36</v>
      </c>
      <c r="AC35" s="241">
        <f>O35/'Индекс потребительских цен'!X34</f>
        <v>16816.34094073352</v>
      </c>
      <c r="AD35" s="241">
        <f>P35/'Индекс потребительских цен'!Y34</f>
        <v>21429.081080403983</v>
      </c>
      <c r="AE35" s="241">
        <f>Q35/'Индекс потребительских цен'!Z34</f>
        <v>17756.055822484137</v>
      </c>
      <c r="AF35" s="241">
        <f>R35/'Индекс потребительских цен'!AA34</f>
        <v>18836.988550553142</v>
      </c>
      <c r="AG35" s="241">
        <f>S35/'Индекс потребительских цен'!AB34</f>
        <v>20938.894859644581</v>
      </c>
      <c r="AH35" s="241">
        <f>T35/'Индекс потребительских цен'!AC34</f>
        <v>18607.543886342522</v>
      </c>
      <c r="AI35" s="241">
        <f>U35/'Индекс потребительских цен'!AD34</f>
        <v>19228.956011428767</v>
      </c>
      <c r="AJ35" s="241">
        <f>V35/'Индекс потребительских цен'!AE34</f>
        <v>20697.561452186474</v>
      </c>
      <c r="AK35" s="241">
        <f>W35/'Индекс потребительских цен'!AF34</f>
        <v>19351.150541409097</v>
      </c>
      <c r="AL35" s="241">
        <f>X35/'Индекс потребительских цен'!AG34</f>
        <v>16448.655717429396</v>
      </c>
      <c r="AM35" s="241">
        <f>Y35/'Индекс потребительских цен'!AH34</f>
        <v>19377.615903958427</v>
      </c>
      <c r="AN35" s="241">
        <f>Z35/'Индекс потребительских цен'!AI34</f>
        <v>20971.17748414358</v>
      </c>
      <c r="AO35" s="241">
        <f>AA35/'Индекс потребительских цен'!AJ34</f>
        <v>18649.514970192511</v>
      </c>
      <c r="AP35" s="217">
        <f t="shared" si="0"/>
        <v>4980.4253629745872</v>
      </c>
      <c r="AQ35" s="217">
        <f t="shared" si="1"/>
        <v>19162.272093916163</v>
      </c>
      <c r="AR35" s="217">
        <f t="shared" si="2"/>
        <v>19228.956011428767</v>
      </c>
    </row>
    <row r="36" spans="1:44" ht="15.75">
      <c r="A36" s="16" t="s">
        <v>37</v>
      </c>
      <c r="B36" s="48">
        <v>117.13296200000001</v>
      </c>
      <c r="C36" s="48">
        <v>148.88523000000001</v>
      </c>
      <c r="D36" s="48">
        <v>160.6</v>
      </c>
      <c r="E36" s="48">
        <v>151.4</v>
      </c>
      <c r="F36" s="48">
        <v>145.9</v>
      </c>
      <c r="G36" s="48">
        <v>153.09649999999999</v>
      </c>
      <c r="H36" s="48">
        <v>244.4706147</v>
      </c>
      <c r="I36" s="44">
        <v>158.4928835</v>
      </c>
      <c r="J36" s="44">
        <v>178.6299583</v>
      </c>
      <c r="K36" s="44">
        <v>168.26436090000001</v>
      </c>
      <c r="L36" s="44">
        <v>191.120544</v>
      </c>
      <c r="M36" s="44">
        <v>246.59624099999999</v>
      </c>
      <c r="N36" s="151">
        <v>236.57953499999999</v>
      </c>
      <c r="O36" s="142">
        <f>B36*1000000000/'Численность населения'!B35</f>
        <v>27367.520880261887</v>
      </c>
      <c r="P36" s="143">
        <f>C36*1000000000/'Численность населения'!C35</f>
        <v>34884.622134414953</v>
      </c>
      <c r="Q36" s="143">
        <f>D36*1000000000/'Численность населения'!D35</f>
        <v>37720.53359288317</v>
      </c>
      <c r="R36" s="143">
        <f>E36*1000000000/'Численность населения'!E35</f>
        <v>35622.925917490342</v>
      </c>
      <c r="S36" s="143">
        <f>F36*1000000000/'Численность населения'!F35</f>
        <v>34379.516877067428</v>
      </c>
      <c r="T36" s="143">
        <f>G36*1000000000/'Численность населения'!G35</f>
        <v>36115.842266173473</v>
      </c>
      <c r="U36" s="143">
        <f>H36*1000000000/'Численность населения'!H35</f>
        <v>57744.262719082559</v>
      </c>
      <c r="V36" s="143">
        <f>I36*1000000000/'Численность населения'!I35</f>
        <v>37505.092639371986</v>
      </c>
      <c r="W36" s="143">
        <f>J36*1000000000/'Численность населения'!J35</f>
        <v>42415.954818674894</v>
      </c>
      <c r="X36" s="143">
        <f>K36*1000000000/'Численность населения'!K35</f>
        <v>40062.265828363379</v>
      </c>
      <c r="Y36" s="143">
        <f>L36*1000000000/'Численность населения'!L35</f>
        <v>45617.272838585915</v>
      </c>
      <c r="Z36" s="143">
        <f>M36*1000000000/'Численность населения'!M35</f>
        <v>59169.488857562763</v>
      </c>
      <c r="AA36" s="144">
        <f>N36*1000000000/'Численность населения'!N35</f>
        <v>56619.173207193606</v>
      </c>
      <c r="AB36" s="16" t="s">
        <v>37</v>
      </c>
      <c r="AC36" s="241">
        <f>O36/'Индекс потребительских цен'!X35</f>
        <v>27367.520880261887</v>
      </c>
      <c r="AD36" s="241">
        <f>P36/'Индекс потребительских цен'!Y35</f>
        <v>32875.904376981394</v>
      </c>
      <c r="AE36" s="241">
        <f>Q36/'Индекс потребительских цен'!Z35</f>
        <v>33325.69520695832</v>
      </c>
      <c r="AF36" s="241">
        <f>R36/'Индекс потребительских цен'!AA35</f>
        <v>29534.985791428444</v>
      </c>
      <c r="AG36" s="241">
        <f>S36/'Индекс потребительских цен'!AB35</f>
        <v>25495.594571338897</v>
      </c>
      <c r="AH36" s="241">
        <f>T36/'Индекс потребительских цен'!AC35</f>
        <v>23898.671003753934</v>
      </c>
      <c r="AI36" s="241">
        <f>U36/'Индекс потребительских цен'!AD35</f>
        <v>36332.306544103398</v>
      </c>
      <c r="AJ36" s="241">
        <f>V36/'Индекс потребительских цен'!AE35</f>
        <v>23224.047993308144</v>
      </c>
      <c r="AK36" s="241">
        <f>W36/'Индекс потребительских цен'!AF35</f>
        <v>25136.348929479576</v>
      </c>
      <c r="AL36" s="241">
        <f>X36/'Индекс потребительских цен'!AG35</f>
        <v>23117.34813745592</v>
      </c>
      <c r="AM36" s="241">
        <f>Y36/'Индекс потребительских цен'!AH35</f>
        <v>25026.415842577102</v>
      </c>
      <c r="AN36" s="241">
        <f>Z36/'Индекс потребительских цен'!AI35</f>
        <v>29899.045100984615</v>
      </c>
      <c r="AO36" s="241">
        <f>AA36/'Индекс потребительских цен'!AJ35</f>
        <v>25517.606429635212</v>
      </c>
      <c r="AP36" s="217">
        <f t="shared" si="0"/>
        <v>13214.958406647478</v>
      </c>
      <c r="AQ36" s="217">
        <f t="shared" si="1"/>
        <v>27750.114677558988</v>
      </c>
      <c r="AR36" s="217">
        <f t="shared" si="2"/>
        <v>25517.606429635212</v>
      </c>
    </row>
    <row r="37" spans="1:44" ht="15.75">
      <c r="A37" s="16" t="s">
        <v>39</v>
      </c>
      <c r="B37" s="48">
        <v>7.9384057000000006</v>
      </c>
      <c r="C37" s="48">
        <v>8.4893134999999997</v>
      </c>
      <c r="D37" s="48">
        <v>8.3000000000000007</v>
      </c>
      <c r="E37" s="48">
        <v>10</v>
      </c>
      <c r="F37" s="48">
        <v>5.4</v>
      </c>
      <c r="G37" s="48">
        <v>4.6260409999999998</v>
      </c>
      <c r="H37" s="48">
        <v>11.738738</v>
      </c>
      <c r="I37" s="44">
        <v>11.8478072</v>
      </c>
      <c r="J37" s="44">
        <v>13.757122300000001</v>
      </c>
      <c r="K37" s="44">
        <v>14.900139100000001</v>
      </c>
      <c r="L37" s="44">
        <v>13.507605999999999</v>
      </c>
      <c r="M37" s="44">
        <v>15.319966000000001</v>
      </c>
      <c r="N37" s="151">
        <v>21.124165999999999</v>
      </c>
      <c r="O37" s="142">
        <f>B37*1000000000/'Численность населения'!B36</f>
        <v>2745.446260929953</v>
      </c>
      <c r="P37" s="143">
        <f>C37*1000000000/'Численность населения'!C36</f>
        <v>2904.985104331276</v>
      </c>
      <c r="Q37" s="143">
        <f>D37*1000000000/'Численность населения'!D36</f>
        <v>2824.8183777918907</v>
      </c>
      <c r="R37" s="143">
        <f>E37*1000000000/'Численность населения'!E36</f>
        <v>3384.1222399099011</v>
      </c>
      <c r="S37" s="143">
        <f>F37*1000000000/'Численность населения'!F36</f>
        <v>1813.8188814514851</v>
      </c>
      <c r="T37" s="143">
        <f>G37*1000000000/'Численность населения'!G36</f>
        <v>1540.4654988403322</v>
      </c>
      <c r="U37" s="143">
        <f>H37*1000000000/'Численность населения'!H36</f>
        <v>3875.7314826431766</v>
      </c>
      <c r="V37" s="143">
        <f>I37*1000000000/'Численность населения'!I36</f>
        <v>3880.8471442815535</v>
      </c>
      <c r="W37" s="143">
        <f>J37*1000000000/'Численность населения'!J36</f>
        <v>4473.8521811014352</v>
      </c>
      <c r="X37" s="143">
        <f>K37*1000000000/'Численность населения'!K36</f>
        <v>4808.8357497776342</v>
      </c>
      <c r="Y37" s="143">
        <f>L37*1000000000/'Численность населения'!L36</f>
        <v>4326.4765797160871</v>
      </c>
      <c r="Z37" s="143">
        <f>M37*1000000000/'Численность населения'!M36</f>
        <v>4873.4137512008601</v>
      </c>
      <c r="AA37" s="144">
        <f>N37*1000000000/'Численность населения'!N36</f>
        <v>6604.7239475953475</v>
      </c>
      <c r="AB37" s="16" t="s">
        <v>39</v>
      </c>
      <c r="AC37" s="241">
        <f>O37/'Индекс потребительских цен'!X36</f>
        <v>2745.446260929953</v>
      </c>
      <c r="AD37" s="241">
        <f>P37/'Индекс потребительских цен'!Y36</f>
        <v>2728.966749019517</v>
      </c>
      <c r="AE37" s="241">
        <f>Q37/'Индекс потребительских цен'!Z36</f>
        <v>2471.0470909001765</v>
      </c>
      <c r="AF37" s="241">
        <f>R37/'Индекс потребительских цен'!AA36</f>
        <v>2835.8133084675983</v>
      </c>
      <c r="AG37" s="241">
        <f>S37/'Индекс потребительских цен'!AB36</f>
        <v>1375.3838923469189</v>
      </c>
      <c r="AH37" s="241">
        <f>T37/'Индекс потребительских цен'!AC36</f>
        <v>1024.8335601132176</v>
      </c>
      <c r="AI37" s="241">
        <f>U37/'Индекс потребительских цен'!AD36</f>
        <v>2469.0493215862389</v>
      </c>
      <c r="AJ37" s="241">
        <f>V37/'Индекс потребительских цен'!AE36</f>
        <v>2444.9251118257257</v>
      </c>
      <c r="AK37" s="241">
        <f>W37/'Индекс потребительских цен'!AF36</f>
        <v>2742.0147607612071</v>
      </c>
      <c r="AL37" s="241">
        <f>X37/'Индекс потребительских цен'!AG36</f>
        <v>2839.7008363736977</v>
      </c>
      <c r="AM37" s="241">
        <f>Y37/'Индекс потребительских цен'!AH36</f>
        <v>2381.487125531939</v>
      </c>
      <c r="AN37" s="241">
        <f>Z37/'Индекс потребительских цен'!AI36</f>
        <v>2398.9858004615489</v>
      </c>
      <c r="AO37" s="241">
        <f>AA37/'Индекс потребительских цен'!AJ36</f>
        <v>2943.364344387247</v>
      </c>
      <c r="AP37" s="217">
        <f t="shared" si="0"/>
        <v>1918.5307842740294</v>
      </c>
      <c r="AQ37" s="217">
        <f t="shared" si="1"/>
        <v>2415.4629355926909</v>
      </c>
      <c r="AR37" s="217">
        <f t="shared" si="2"/>
        <v>2471.0470909001765</v>
      </c>
    </row>
    <row r="38" spans="1:44" ht="24">
      <c r="A38" s="16" t="s">
        <v>41</v>
      </c>
      <c r="B38" s="48">
        <v>8.2882499999999997</v>
      </c>
      <c r="C38" s="48">
        <v>13.789137999999999</v>
      </c>
      <c r="D38" s="48">
        <v>16.100000000000001</v>
      </c>
      <c r="E38" s="48">
        <v>12.8</v>
      </c>
      <c r="F38" s="48">
        <v>12.9</v>
      </c>
      <c r="G38" s="48">
        <v>18.061640000000001</v>
      </c>
      <c r="H38" s="48">
        <v>16.726263400000001</v>
      </c>
      <c r="I38" s="44">
        <v>11.860779000000001</v>
      </c>
      <c r="J38" s="44">
        <v>12.550228300000001</v>
      </c>
      <c r="K38" s="44">
        <v>10.382156200000001</v>
      </c>
      <c r="L38" s="44">
        <v>16.659431999999999</v>
      </c>
      <c r="M38" s="44">
        <v>19.477930000000001</v>
      </c>
      <c r="N38" s="151">
        <v>16.156506</v>
      </c>
      <c r="O38" s="142">
        <f>B38*1000000000/'Численность населения'!B37</f>
        <v>9641.0425226013285</v>
      </c>
      <c r="P38" s="143">
        <f>C38*1000000000/'Численность населения'!C37</f>
        <v>16044.590226500013</v>
      </c>
      <c r="Q38" s="143">
        <f>D38*1000000000/'Численность населения'!D37</f>
        <v>18742.615002240967</v>
      </c>
      <c r="R38" s="143">
        <f>E38*1000000000/'Численность населения'!E37</f>
        <v>14906.757069937146</v>
      </c>
      <c r="S38" s="143">
        <f>F38*1000000000/'Численность населения'!F37</f>
        <v>15007.818026134544</v>
      </c>
      <c r="T38" s="143">
        <f>G38*1000000000/'Численность населения'!G37</f>
        <v>20965.777578637742</v>
      </c>
      <c r="U38" s="143">
        <f>H38*1000000000/'Численность населения'!H37</f>
        <v>19373.586501018122</v>
      </c>
      <c r="V38" s="143">
        <f>I38*1000000000/'Численность населения'!I37</f>
        <v>13709.664331784452</v>
      </c>
      <c r="W38" s="143">
        <f>J38*1000000000/'Численность населения'!J37</f>
        <v>14491.795598962151</v>
      </c>
      <c r="X38" s="143">
        <f>K38*1000000000/'Численность населения'!K37</f>
        <v>11970.884047209449</v>
      </c>
      <c r="Y38" s="143">
        <f>L38*1000000000/'Численность населения'!L37</f>
        <v>19175.861072710759</v>
      </c>
      <c r="Z38" s="143">
        <f>M38*1000000000/'Численность населения'!M37</f>
        <v>22392.56919958751</v>
      </c>
      <c r="AA38" s="144">
        <f>N38*1000000000/'Численность населения'!N37</f>
        <v>17876.176282168308</v>
      </c>
      <c r="AB38" s="16" t="s">
        <v>41</v>
      </c>
      <c r="AC38" s="241">
        <f>O38/'Индекс потребительских цен'!X37</f>
        <v>9641.0425226013285</v>
      </c>
      <c r="AD38" s="241">
        <f>P38/'Индекс потребительских цен'!Y37</f>
        <v>15031.469202267204</v>
      </c>
      <c r="AE38" s="241">
        <f>Q38/'Индекс потребительских цен'!Z37</f>
        <v>16146.326126857586</v>
      </c>
      <c r="AF38" s="241">
        <f>R38/'Индекс потребительских цен'!AA37</f>
        <v>11946.994039046795</v>
      </c>
      <c r="AG38" s="241">
        <f>S38/'Индекс потребительских цен'!AB37</f>
        <v>11089.792700822418</v>
      </c>
      <c r="AH38" s="241">
        <f>T38/'Индекс потребительских цен'!AC37</f>
        <v>13436.542797788448</v>
      </c>
      <c r="AI38" s="241">
        <f>U38/'Индекс потребительских цен'!AD37</f>
        <v>11698.991557229941</v>
      </c>
      <c r="AJ38" s="241">
        <f>V38/'Индекс потребительских цен'!AE37</f>
        <v>8078.4140055379166</v>
      </c>
      <c r="AK38" s="241">
        <f>W38/'Индекс потребительских цен'!AF37</f>
        <v>8252.9086009735438</v>
      </c>
      <c r="AL38" s="241">
        <f>X38/'Индекс потребительских цен'!AG37</f>
        <v>6574.6734200619303</v>
      </c>
      <c r="AM38" s="241">
        <f>Y38/'Индекс потребительских цен'!AH37</f>
        <v>9993.1735820373633</v>
      </c>
      <c r="AN38" s="241">
        <f>Z38/'Индекс потребительских цен'!AI37</f>
        <v>10788.117099749288</v>
      </c>
      <c r="AO38" s="241">
        <f>AA38/'Индекс потребительских цен'!AJ37</f>
        <v>7696.3758656673599</v>
      </c>
      <c r="AP38" s="217">
        <f t="shared" si="0"/>
        <v>9571.6527067956558</v>
      </c>
      <c r="AQ38" s="217">
        <f t="shared" si="1"/>
        <v>10798.063193895468</v>
      </c>
      <c r="AR38" s="217">
        <f t="shared" si="2"/>
        <v>10788.117099749288</v>
      </c>
    </row>
    <row r="39" spans="1:44" ht="24">
      <c r="A39" s="16" t="s">
        <v>42</v>
      </c>
      <c r="B39" s="48">
        <v>4.6196425000000003</v>
      </c>
      <c r="C39" s="48">
        <v>6.8284705999999993</v>
      </c>
      <c r="D39" s="48">
        <v>11.5</v>
      </c>
      <c r="E39" s="48">
        <v>14</v>
      </c>
      <c r="F39" s="48">
        <v>10.7</v>
      </c>
      <c r="G39" s="48">
        <v>7.8284770000000004</v>
      </c>
      <c r="H39" s="48">
        <v>18.873558399999997</v>
      </c>
      <c r="I39" s="44">
        <v>12.197452800000001</v>
      </c>
      <c r="J39" s="44">
        <v>13.992738900000001</v>
      </c>
      <c r="K39" s="44">
        <v>14.4176506</v>
      </c>
      <c r="L39" s="44">
        <v>19.339137000000001</v>
      </c>
      <c r="M39" s="44">
        <v>17.319980000000001</v>
      </c>
      <c r="N39" s="151">
        <v>18.708756999999999</v>
      </c>
      <c r="O39" s="142">
        <f>B39*1000000000/'Численность населения'!B38</f>
        <v>9713.3550043419109</v>
      </c>
      <c r="P39" s="143">
        <f>C39*1000000000/'Численность населения'!C38</f>
        <v>14344.381330902153</v>
      </c>
      <c r="Q39" s="143">
        <f>D39*1000000000/'Численность населения'!D38</f>
        <v>24299.539365253771</v>
      </c>
      <c r="R39" s="143">
        <f>E39*1000000000/'Численность населения'!E38</f>
        <v>29734.029109614497</v>
      </c>
      <c r="S39" s="143">
        <f>F39*1000000000/'Численность населения'!F38</f>
        <v>22792.6782248977</v>
      </c>
      <c r="T39" s="143">
        <f>G39*1000000000/'Численность населения'!G38</f>
        <v>16712.231121965382</v>
      </c>
      <c r="U39" s="143">
        <f>H39*1000000000/'Численность населения'!H38</f>
        <v>40404.522226860616</v>
      </c>
      <c r="V39" s="143">
        <f>I39*1000000000/'Численность населения'!I38</f>
        <v>26154.137505146151</v>
      </c>
      <c r="W39" s="143">
        <f>J39*1000000000/'Численность населения'!J38</f>
        <v>30031.590096451429</v>
      </c>
      <c r="X39" s="143">
        <f>K39*1000000000/'Численность населения'!K38</f>
        <v>30969.336220266097</v>
      </c>
      <c r="Y39" s="143">
        <f>L39*1000000000/'Численность населения'!L38</f>
        <v>41549.957782155921</v>
      </c>
      <c r="Z39" s="143">
        <f>M39*1000000000/'Численность населения'!M38</f>
        <v>37264.338288291197</v>
      </c>
      <c r="AA39" s="144">
        <f>N39*1000000000/'Численность населения'!N38</f>
        <v>39910.312093350687</v>
      </c>
      <c r="AB39" s="16" t="s">
        <v>42</v>
      </c>
      <c r="AC39" s="241">
        <f>O39/'Индекс потребительских цен'!X38</f>
        <v>9713.3550043419109</v>
      </c>
      <c r="AD39" s="241">
        <f>P39/'Индекс потребительских цен'!Y38</f>
        <v>13644.422458767387</v>
      </c>
      <c r="AE39" s="241">
        <f>Q39/'Индекс потребительских цен'!Z38</f>
        <v>21756.213625476332</v>
      </c>
      <c r="AF39" s="241">
        <f>R39/'Индекс потребительских цен'!AA38</f>
        <v>24780.693724834066</v>
      </c>
      <c r="AG39" s="241">
        <f>S39/'Индекс потребительских цен'!AB38</f>
        <v>17204.681902406763</v>
      </c>
      <c r="AH39" s="241">
        <f>T39/'Индекс потребительских цен'!AC38</f>
        <v>10980.984894979198</v>
      </c>
      <c r="AI39" s="241">
        <f>U39/'Индекс потребительских цен'!AD38</f>
        <v>25185.757846429442</v>
      </c>
      <c r="AJ39" s="241">
        <f>V39/'Индекс потребительских цен'!AE38</f>
        <v>16002.082832236669</v>
      </c>
      <c r="AK39" s="241">
        <f>W39/'Индекс потребительских цен'!AF38</f>
        <v>17712.024137040444</v>
      </c>
      <c r="AL39" s="241">
        <f>X39/'Индекс потребительских цен'!AG38</f>
        <v>17741.707455249561</v>
      </c>
      <c r="AM39" s="241">
        <f>Y39/'Индекс потребительских цен'!AH38</f>
        <v>22630.853705272468</v>
      </c>
      <c r="AN39" s="241">
        <f>Z39/'Индекс потребительских цен'!AI38</f>
        <v>18875.311098488964</v>
      </c>
      <c r="AO39" s="241">
        <f>AA39/'Индекс потребительских цен'!AJ38</f>
        <v>18033.507959403414</v>
      </c>
      <c r="AP39" s="217">
        <f t="shared" si="0"/>
        <v>15472.402842087531</v>
      </c>
      <c r="AQ39" s="217">
        <f t="shared" si="1"/>
        <v>18020.122818840508</v>
      </c>
      <c r="AR39" s="217">
        <f t="shared" si="2"/>
        <v>17741.707455249561</v>
      </c>
    </row>
    <row r="40" spans="1:44" ht="24">
      <c r="A40" s="16" t="s">
        <v>43</v>
      </c>
      <c r="B40" s="48">
        <v>5.8332850000000001</v>
      </c>
      <c r="C40" s="48">
        <v>4.7321499999999999</v>
      </c>
      <c r="D40" s="48">
        <v>2.5</v>
      </c>
      <c r="E40" s="48">
        <v>5.3</v>
      </c>
      <c r="F40" s="48">
        <v>7.3</v>
      </c>
      <c r="G40" s="48">
        <v>6.4024710000000002</v>
      </c>
      <c r="H40" s="48">
        <v>9.9727414000000003</v>
      </c>
      <c r="I40" s="44">
        <v>8.1847075</v>
      </c>
      <c r="J40" s="44">
        <v>10.014113500000001</v>
      </c>
      <c r="K40" s="44">
        <v>9.3955521999999991</v>
      </c>
      <c r="L40" s="44">
        <v>10.739814000000001</v>
      </c>
      <c r="M40" s="44">
        <v>9.4709190000000003</v>
      </c>
      <c r="N40" s="151">
        <v>9.2558159999999994</v>
      </c>
      <c r="O40" s="142">
        <f>B40*1000000000/'Численность населения'!B39</f>
        <v>8191.6424894186503</v>
      </c>
      <c r="P40" s="143">
        <f>C40*1000000000/'Численность населения'!C39</f>
        <v>6657.9107316716281</v>
      </c>
      <c r="Q40" s="143">
        <f>D40*1000000000/'Численность населения'!D39</f>
        <v>3533.1843742801138</v>
      </c>
      <c r="R40" s="143">
        <f>E40*1000000000/'Численность населения'!E39</f>
        <v>7517.197361889228</v>
      </c>
      <c r="S40" s="143">
        <f>F40*1000000000/'Численность населения'!F39</f>
        <v>10360.135334589795</v>
      </c>
      <c r="T40" s="143">
        <f>G40*1000000000/'Численность населения'!G39</f>
        <v>9087.8742155862183</v>
      </c>
      <c r="U40" s="143">
        <f>H40*1000000000/'Численность населения'!H39</f>
        <v>14175.813357137984</v>
      </c>
      <c r="V40" s="143">
        <f>I40*1000000000/'Численность населения'!I39</f>
        <v>11650.630167171521</v>
      </c>
      <c r="W40" s="143">
        <f>J40*1000000000/'Численность населения'!J39</f>
        <v>14295.501978564127</v>
      </c>
      <c r="X40" s="143">
        <f>K40*1000000000/'Численность населения'!K39</f>
        <v>13459.828033762915</v>
      </c>
      <c r="Y40" s="143">
        <f>L40*1000000000/'Численность населения'!L39</f>
        <v>15453.72579377984</v>
      </c>
      <c r="Z40" s="143">
        <f>M40*1000000000/'Численность населения'!M39</f>
        <v>13713.825873031272</v>
      </c>
      <c r="AA40" s="144">
        <f>N40*1000000000/'Численность населения'!N39</f>
        <v>13550.318415389345</v>
      </c>
      <c r="AB40" s="16" t="s">
        <v>43</v>
      </c>
      <c r="AC40" s="241">
        <f>O40/'Индекс потребительских цен'!X39</f>
        <v>8191.6424894186503</v>
      </c>
      <c r="AD40" s="241">
        <f>P40/'Индекс потребительских цен'!Y39</f>
        <v>6307.228809844285</v>
      </c>
      <c r="AE40" s="241">
        <f>Q40/'Индекс потребительских цен'!Z39</f>
        <v>3147.236833095511</v>
      </c>
      <c r="AF40" s="241">
        <f>R40/'Индекс потребительских цен'!AA39</f>
        <v>6313.4603029473828</v>
      </c>
      <c r="AG40" s="241">
        <f>S40/'Индекс потребительских цен'!AB39</f>
        <v>7893.6364871162177</v>
      </c>
      <c r="AH40" s="241">
        <f>T40/'Индекс потребительских цен'!AC39</f>
        <v>6097.4551922629489</v>
      </c>
      <c r="AI40" s="241">
        <f>U40/'Индекс потребительских цен'!AD39</f>
        <v>9072.0886300403454</v>
      </c>
      <c r="AJ40" s="241">
        <f>V40/'Индекс потребительских цен'!AE39</f>
        <v>7290.5527794047603</v>
      </c>
      <c r="AK40" s="241">
        <f>W40/'Индекс потребительских цен'!AF39</f>
        <v>8651.4701394373096</v>
      </c>
      <c r="AL40" s="241">
        <f>X40/'Индекс потребительских цен'!AG39</f>
        <v>7996.2011081257115</v>
      </c>
      <c r="AM40" s="241">
        <f>Y40/'Индекс потребительских цен'!AH39</f>
        <v>8739.3944646151758</v>
      </c>
      <c r="AN40" s="241">
        <f>Z40/'Индекс потребительских цен'!AI39</f>
        <v>7103.3576411314416</v>
      </c>
      <c r="AO40" s="241">
        <f>AA40/'Индекс потребительских цен'!AJ39</f>
        <v>6311.7496374211978</v>
      </c>
      <c r="AP40" s="217">
        <f t="shared" si="0"/>
        <v>5924.8517969448349</v>
      </c>
      <c r="AQ40" s="217">
        <f t="shared" si="1"/>
        <v>7162.7288088354562</v>
      </c>
      <c r="AR40" s="217">
        <f t="shared" si="2"/>
        <v>7290.5527794047603</v>
      </c>
    </row>
    <row r="41" spans="1:44" ht="15.75">
      <c r="A41" s="16" t="s">
        <v>44</v>
      </c>
      <c r="B41" s="48">
        <v>1.276877</v>
      </c>
      <c r="C41" s="48">
        <v>2.6253679999999999</v>
      </c>
      <c r="D41" s="48">
        <v>6.5</v>
      </c>
      <c r="E41" s="48">
        <v>5.6</v>
      </c>
      <c r="F41" s="48">
        <v>3.1</v>
      </c>
      <c r="G41" s="48">
        <v>3.1458840000000001</v>
      </c>
      <c r="H41" s="48">
        <v>6.0540875999999999</v>
      </c>
      <c r="I41" s="44">
        <v>2.9544104</v>
      </c>
      <c r="J41" s="44">
        <v>1.9447563999999999</v>
      </c>
      <c r="K41" s="44">
        <v>4.2031472000000001</v>
      </c>
      <c r="L41" s="44">
        <v>3.0430250000000001</v>
      </c>
      <c r="M41" s="46">
        <v>7.4</v>
      </c>
      <c r="N41" s="151">
        <v>14.391499</v>
      </c>
      <c r="O41" s="142">
        <f>B41*1000000000/'Численность населения'!B40</f>
        <v>1011.3837172922088</v>
      </c>
      <c r="P41" s="143">
        <f>C41*1000000000/'Численность населения'!C40</f>
        <v>2037.3184421703829</v>
      </c>
      <c r="Q41" s="143">
        <f>D41*1000000000/'Численность населения'!D40</f>
        <v>4948.7386807119483</v>
      </c>
      <c r="R41" s="143">
        <f>E41*1000000000/'Численность населения'!E40</f>
        <v>4192.8658387753239</v>
      </c>
      <c r="S41" s="143">
        <f>F41*1000000000/'Численность населения'!F40</f>
        <v>2282.1755464154016</v>
      </c>
      <c r="T41" s="143">
        <f>G41*1000000000/'Численность населения'!G40</f>
        <v>2275.9647523549074</v>
      </c>
      <c r="U41" s="143">
        <f>H41*1000000000/'Численность населения'!H40</f>
        <v>4310.4378868764943</v>
      </c>
      <c r="V41" s="143">
        <f>I41*1000000000/'Численность населения'!I40</f>
        <v>2071.9284281128785</v>
      </c>
      <c r="W41" s="143">
        <f>J41*1000000000/'Численность населения'!J40</f>
        <v>1344.0235637879537</v>
      </c>
      <c r="X41" s="143">
        <f>K41*1000000000/'Численность населения'!K40</f>
        <v>2863.4952903522053</v>
      </c>
      <c r="Y41" s="143">
        <f>L41*1000000000/'Численность населения'!L40</f>
        <v>2044.5504075293663</v>
      </c>
      <c r="Z41" s="143">
        <f>M41*1000000000/'Численность населения'!M40</f>
        <v>4909.8022875697743</v>
      </c>
      <c r="AA41" s="144">
        <f>N41*1000000000/'Численность населения'!N40</f>
        <v>9443.8233066868961</v>
      </c>
      <c r="AB41" s="16" t="s">
        <v>44</v>
      </c>
      <c r="AC41" s="241">
        <f>O41/'Индекс потребительских цен'!X40</f>
        <v>1011.3837172922088</v>
      </c>
      <c r="AD41" s="241">
        <f>P41/'Индекс потребительских цен'!Y40</f>
        <v>1892.8908688752047</v>
      </c>
      <c r="AE41" s="241">
        <f>Q41/'Индекс потребительских цен'!Z40</f>
        <v>4333.9782921221358</v>
      </c>
      <c r="AF41" s="241">
        <f>R41/'Индекс потребительских цен'!AA40</f>
        <v>3457.6311318142207</v>
      </c>
      <c r="AG41" s="241">
        <f>S41/'Индекс потребительских цен'!AB40</f>
        <v>1693.3485051035345</v>
      </c>
      <c r="AH41" s="241">
        <f>T41/'Индекс потребительских цен'!AC40</f>
        <v>1470.643704596825</v>
      </c>
      <c r="AI41" s="241">
        <f>U41/'Индекс потребительских цен'!AD40</f>
        <v>2646.3130782014168</v>
      </c>
      <c r="AJ41" s="241">
        <f>V41/'Индекс потребительских цен'!AE40</f>
        <v>1246.5914132953112</v>
      </c>
      <c r="AK41" s="241">
        <f>W41/'Индекс потребительских цен'!AF40</f>
        <v>781.07016800878375</v>
      </c>
      <c r="AL41" s="241">
        <f>X41/'Индекс потребительских цен'!AG40</f>
        <v>1616.1025973586884</v>
      </c>
      <c r="AM41" s="241">
        <f>Y41/'Индекс потребительских цен'!AH40</f>
        <v>1098.5392141525117</v>
      </c>
      <c r="AN41" s="241">
        <f>Z41/'Индекс потребительских цен'!AI40</f>
        <v>2451.0287510669727</v>
      </c>
      <c r="AO41" s="241">
        <f>AA41/'Индекс потребительских цен'!AJ40</f>
        <v>4176.5266203195661</v>
      </c>
      <c r="AP41" s="217">
        <f t="shared" si="0"/>
        <v>3552.9081241133522</v>
      </c>
      <c r="AQ41" s="217">
        <f t="shared" si="1"/>
        <v>2144.3113894005678</v>
      </c>
      <c r="AR41" s="217">
        <f t="shared" si="2"/>
        <v>1693.3485051035345</v>
      </c>
    </row>
    <row r="42" spans="1:44" ht="15.75">
      <c r="A42" s="16" t="s">
        <v>45</v>
      </c>
      <c r="B42" s="48">
        <v>57.162376200000004</v>
      </c>
      <c r="C42" s="48">
        <v>72.726774599999999</v>
      </c>
      <c r="D42" s="48">
        <v>65.599999999999994</v>
      </c>
      <c r="E42" s="48">
        <v>75</v>
      </c>
      <c r="F42" s="48">
        <v>74.400000000000006</v>
      </c>
      <c r="G42" s="48">
        <v>87.423199999999994</v>
      </c>
      <c r="H42" s="48">
        <v>138.21966359999999</v>
      </c>
      <c r="I42" s="44">
        <v>103.62968690000001</v>
      </c>
      <c r="J42" s="44">
        <v>109.257149</v>
      </c>
      <c r="K42" s="44">
        <v>108.0706033</v>
      </c>
      <c r="L42" s="44">
        <v>100.162683</v>
      </c>
      <c r="M42" s="44">
        <v>138.041788</v>
      </c>
      <c r="N42" s="151">
        <v>124.810169</v>
      </c>
      <c r="O42" s="142">
        <f>B42*1000000000/'Численность населения'!B41</f>
        <v>20550.104507821012</v>
      </c>
      <c r="P42" s="143">
        <f>C42*1000000000/'Численность населения'!C41</f>
        <v>26101.774733811464</v>
      </c>
      <c r="Q42" s="143">
        <f>D42*1000000000/'Численность населения'!D41</f>
        <v>23521.759599728492</v>
      </c>
      <c r="R42" s="143">
        <f>E42*1000000000/'Численность населения'!E41</f>
        <v>26856.25030884688</v>
      </c>
      <c r="S42" s="143">
        <f>F42*1000000000/'Численность населения'!F41</f>
        <v>26600.023596795127</v>
      </c>
      <c r="T42" s="143">
        <f>G42*1000000000/'Численность населения'!G41</f>
        <v>31216.606826909858</v>
      </c>
      <c r="U42" s="143">
        <f>H42*1000000000/'Численность населения'!H41</f>
        <v>49311.50792546531</v>
      </c>
      <c r="V42" s="143">
        <f>I42*1000000000/'Численность населения'!I41</f>
        <v>36977.21731950582</v>
      </c>
      <c r="W42" s="143">
        <f>J42*1000000000/'Численность населения'!J41</f>
        <v>39048.888153431893</v>
      </c>
      <c r="X42" s="143">
        <f>K42*1000000000/'Численность населения'!K41</f>
        <v>38604.806194738318</v>
      </c>
      <c r="Y42" s="143">
        <f>L42*1000000000/'Численность населения'!L41</f>
        <v>35795.602790952988</v>
      </c>
      <c r="Z42" s="143">
        <f>M42*1000000000/'Численность населения'!M41</f>
        <v>49539.489682397274</v>
      </c>
      <c r="AA42" s="144">
        <f>N42*1000000000/'Численность населения'!N41</f>
        <v>43085.10063935427</v>
      </c>
      <c r="AB42" s="16" t="s">
        <v>45</v>
      </c>
      <c r="AC42" s="241">
        <f>O42/'Индекс потребительских цен'!X41</f>
        <v>20550.104507821012</v>
      </c>
      <c r="AD42" s="241">
        <f>P42/'Индекс потребительских цен'!Y41</f>
        <v>25097.860320972562</v>
      </c>
      <c r="AE42" s="241">
        <f>Q42/'Индекс потребительских цен'!Z41</f>
        <v>21336.864658679689</v>
      </c>
      <c r="AF42" s="241">
        <f>R42/'Индекс потребительских цен'!AA41</f>
        <v>22827.605305242836</v>
      </c>
      <c r="AG42" s="241">
        <f>S42/'Индекс потребительских цен'!AB41</f>
        <v>20817.433550576337</v>
      </c>
      <c r="AH42" s="241">
        <f>T42/'Индекс потребительских цен'!AC41</f>
        <v>21258.628487360471</v>
      </c>
      <c r="AI42" s="241">
        <f>U42/'Индекс потребительских цен'!AD41</f>
        <v>31788.45631641824</v>
      </c>
      <c r="AJ42" s="241">
        <f>V42/'Индекс потребительских цен'!AE41</f>
        <v>23174.419328385815</v>
      </c>
      <c r="AK42" s="241">
        <f>W42/'Индекс потребительских цен'!AF41</f>
        <v>23427.895946329303</v>
      </c>
      <c r="AL42" s="241">
        <f>X42/'Индекс потребительских цен'!AG41</f>
        <v>22469.405425613568</v>
      </c>
      <c r="AM42" s="241">
        <f>Y42/'Индекс потребительских цен'!AH41</f>
        <v>19708.964687270869</v>
      </c>
      <c r="AN42" s="241">
        <f>Z42/'Индекс потребительских цен'!AI41</f>
        <v>25024.140034454576</v>
      </c>
      <c r="AO42" s="241">
        <f>AA42/'Индекс потребительских цен'!AJ41</f>
        <v>19577.045006349286</v>
      </c>
      <c r="AP42" s="217">
        <f t="shared" si="0"/>
        <v>12211.411310068954</v>
      </c>
      <c r="AQ42" s="217">
        <f t="shared" si="1"/>
        <v>22850.678736574966</v>
      </c>
      <c r="AR42" s="217">
        <f t="shared" si="2"/>
        <v>22469.405425613568</v>
      </c>
    </row>
    <row r="43" spans="1:44" ht="15.75">
      <c r="A43" s="16" t="s">
        <v>47</v>
      </c>
      <c r="B43" s="48">
        <v>54.291673000000003</v>
      </c>
      <c r="C43" s="48">
        <v>73.694974099999996</v>
      </c>
      <c r="D43" s="48">
        <v>79</v>
      </c>
      <c r="E43" s="48">
        <v>66.8</v>
      </c>
      <c r="F43" s="48">
        <v>71</v>
      </c>
      <c r="G43" s="48">
        <v>84.931430000000006</v>
      </c>
      <c r="H43" s="48">
        <v>114.25229420000001</v>
      </c>
      <c r="I43" s="44">
        <v>109.34710750000001</v>
      </c>
      <c r="J43" s="44">
        <v>117.3694789</v>
      </c>
      <c r="K43" s="44">
        <v>92.002367000000007</v>
      </c>
      <c r="L43" s="44">
        <v>118.871134</v>
      </c>
      <c r="M43" s="44">
        <v>133.73756</v>
      </c>
      <c r="N43" s="151">
        <v>169.036303</v>
      </c>
      <c r="O43" s="142">
        <f>B43*1000000000/'Численность населения'!B42</f>
        <v>13338.445058920501</v>
      </c>
      <c r="P43" s="143">
        <f>C43*1000000000/'Численность населения'!C42</f>
        <v>18115.040589553275</v>
      </c>
      <c r="Q43" s="143">
        <f>D43*1000000000/'Численность населения'!D42</f>
        <v>19445.670396871363</v>
      </c>
      <c r="R43" s="143">
        <f>E43*1000000000/'Численность населения'!E42</f>
        <v>16431.642522237449</v>
      </c>
      <c r="S43" s="143">
        <f>F43*1000000000/'Численность населения'!F42</f>
        <v>17441.113519294908</v>
      </c>
      <c r="T43" s="143">
        <f>G43*1000000000/'Численность населения'!G42</f>
        <v>20859.857178821203</v>
      </c>
      <c r="U43" s="143">
        <f>H43*1000000000/'Численность населения'!H42</f>
        <v>28078.591493082611</v>
      </c>
      <c r="V43" s="143">
        <f>I43*1000000000/'Численность населения'!I42</f>
        <v>26898.783975526501</v>
      </c>
      <c r="W43" s="143">
        <f>J43*1000000000/'Численность населения'!J42</f>
        <v>28929.060241332088</v>
      </c>
      <c r="X43" s="143">
        <f>K43*1000000000/'Численность населения'!K42</f>
        <v>22747.086840703778</v>
      </c>
      <c r="Y43" s="143">
        <f>L43*1000000000/'Численность населения'!L42</f>
        <v>29526.100058420732</v>
      </c>
      <c r="Z43" s="143">
        <f>M43*1000000000/'Численность населения'!M42</f>
        <v>33369.886010342008</v>
      </c>
      <c r="AA43" s="144">
        <f>N43*1000000000/'Численность населения'!N42</f>
        <v>41383.706890009082</v>
      </c>
      <c r="AB43" s="16" t="s">
        <v>47</v>
      </c>
      <c r="AC43" s="241">
        <f>O43/'Индекс потребительских цен'!X42</f>
        <v>13338.445058920501</v>
      </c>
      <c r="AD43" s="241">
        <f>P43/'Индекс потребительских цен'!Y42</f>
        <v>17033.418513919394</v>
      </c>
      <c r="AE43" s="241">
        <f>Q43/'Индекс потребительских цен'!Z42</f>
        <v>17210.653613104896</v>
      </c>
      <c r="AF43" s="241">
        <f>R43/'Индекс потребительских цен'!AA42</f>
        <v>13723.740184916143</v>
      </c>
      <c r="AG43" s="241">
        <f>S43/'Индекс потребительских цен'!AB42</f>
        <v>13103.222406304018</v>
      </c>
      <c r="AH43" s="241">
        <f>T43/'Индекс потребительских цен'!AC42</f>
        <v>14128.803120805558</v>
      </c>
      <c r="AI43" s="241">
        <f>U43/'Индекс потребительских цен'!AD42</f>
        <v>18122.925345859261</v>
      </c>
      <c r="AJ43" s="241">
        <f>V43/'Индекс потребительских цен'!AE42</f>
        <v>17089.709080912518</v>
      </c>
      <c r="AK43" s="241">
        <f>W43/'Индекс потребительских цен'!AF42</f>
        <v>17626.941977809631</v>
      </c>
      <c r="AL43" s="241">
        <f>X43/'Индекс потребительских цен'!AG42</f>
        <v>13473.477296190033</v>
      </c>
      <c r="AM43" s="241">
        <f>Y43/'Индекс потребительских цен'!AH42</f>
        <v>16652.827465233433</v>
      </c>
      <c r="AN43" s="241">
        <f>Z43/'Индекс потребительских цен'!AI42</f>
        <v>17312.792453190534</v>
      </c>
      <c r="AO43" s="241">
        <f>AA43/'Индекс потребительских цен'!AJ42</f>
        <v>19297.574817887336</v>
      </c>
      <c r="AP43" s="217">
        <f t="shared" si="0"/>
        <v>6194.3524115833188</v>
      </c>
      <c r="AQ43" s="217">
        <f t="shared" si="1"/>
        <v>16008.810102696405</v>
      </c>
      <c r="AR43" s="217">
        <f t="shared" si="2"/>
        <v>17033.418513919394</v>
      </c>
    </row>
    <row r="44" spans="1:44" ht="15.75">
      <c r="A44" s="16" t="s">
        <v>48</v>
      </c>
      <c r="B44" s="48">
        <v>10.706453099999999</v>
      </c>
      <c r="C44" s="48">
        <v>11.2647499</v>
      </c>
      <c r="D44" s="48">
        <v>15.8</v>
      </c>
      <c r="E44" s="48">
        <v>24.8</v>
      </c>
      <c r="F44" s="48">
        <v>27.3</v>
      </c>
      <c r="G44" s="48">
        <v>25.99588</v>
      </c>
      <c r="H44" s="48">
        <v>19.432872399999997</v>
      </c>
      <c r="I44" s="44">
        <v>25.681592899999998</v>
      </c>
      <c r="J44" s="44">
        <v>23.054076999999999</v>
      </c>
      <c r="K44" s="44">
        <v>18.675131199999999</v>
      </c>
      <c r="L44" s="44">
        <v>29.220033999999998</v>
      </c>
      <c r="M44" s="44">
        <v>31.864719999999998</v>
      </c>
      <c r="N44" s="151">
        <v>30.706966999999999</v>
      </c>
      <c r="O44" s="142">
        <f>B44*1000000000/'Численность населения'!B43</f>
        <v>15351.184124685455</v>
      </c>
      <c r="P44" s="143">
        <f>C44*1000000000/'Численность населения'!C43</f>
        <v>16232.610474985519</v>
      </c>
      <c r="Q44" s="143">
        <f>D44*1000000000/'Численность населения'!D43</f>
        <v>22852.481446822421</v>
      </c>
      <c r="R44" s="143">
        <f>E44*1000000000/'Численность населения'!E43</f>
        <v>35967.206029728055</v>
      </c>
      <c r="S44" s="143">
        <f>F44*1000000000/'Численность населения'!F43</f>
        <v>39676.772374502223</v>
      </c>
      <c r="T44" s="143">
        <f>G44*1000000000/'Численность населения'!G43</f>
        <v>37858.996577586833</v>
      </c>
      <c r="U44" s="143">
        <f>H44*1000000000/'Численность населения'!H43</f>
        <v>28357.772281200971</v>
      </c>
      <c r="V44" s="143">
        <f>I44*1000000000/'Численность населения'!I43</f>
        <v>37573.214797778521</v>
      </c>
      <c r="W44" s="143">
        <f>J44*1000000000/'Численность населения'!J43</f>
        <v>33835.582280041563</v>
      </c>
      <c r="X44" s="143">
        <f>K44*1000000000/'Численность населения'!K43</f>
        <v>27467.507968095262</v>
      </c>
      <c r="Y44" s="143">
        <f>L44*1000000000/'Численность населения'!L43</f>
        <v>43137.160361690352</v>
      </c>
      <c r="Z44" s="143">
        <f>M44*1000000000/'Численность населения'!M43</f>
        <v>47319.578137019336</v>
      </c>
      <c r="AA44" s="144">
        <f>N44*1000000000/'Численность населения'!N43</f>
        <v>45536.597482560624</v>
      </c>
      <c r="AB44" s="16" t="s">
        <v>48</v>
      </c>
      <c r="AC44" s="241">
        <f>O44/'Индекс потребительских цен'!X43</f>
        <v>15351.184124685455</v>
      </c>
      <c r="AD44" s="241">
        <f>P44/'Индекс потребительских цен'!Y43</f>
        <v>15316.673405345837</v>
      </c>
      <c r="AE44" s="241">
        <f>Q44/'Индекс потребительских цен'!Z43</f>
        <v>20294.600709854174</v>
      </c>
      <c r="AF44" s="241">
        <f>R44/'Индекс потребительских цен'!AA43</f>
        <v>29980.657726682282</v>
      </c>
      <c r="AG44" s="241">
        <f>S44/'Индекс потребительских цен'!AB43</f>
        <v>29645.73921961306</v>
      </c>
      <c r="AH44" s="241">
        <f>T44/'Индекс потребительских цен'!AC43</f>
        <v>25142.237383840809</v>
      </c>
      <c r="AI44" s="241">
        <f>U44/'Индекс потребительских цен'!AD43</f>
        <v>17870.995269054994</v>
      </c>
      <c r="AJ44" s="241">
        <f>V44/'Индекс потребительских цен'!AE43</f>
        <v>23105.526422532414</v>
      </c>
      <c r="AK44" s="241">
        <f>W44/'Индекс потребительских цен'!AF43</f>
        <v>19750.433263927087</v>
      </c>
      <c r="AL44" s="241">
        <f>X44/'Индекс потребительских цен'!AG43</f>
        <v>15636.1172543516</v>
      </c>
      <c r="AM44" s="241">
        <f>Y44/'Индекс потребительских цен'!AH43</f>
        <v>23355.718898148061</v>
      </c>
      <c r="AN44" s="241">
        <f>Z44/'Индекс потребительских цен'!AI43</f>
        <v>23777.449720265111</v>
      </c>
      <c r="AO44" s="241">
        <f>AA44/'Индекс потребительских цен'!AJ43</f>
        <v>20258.101807895553</v>
      </c>
      <c r="AP44" s="217">
        <f t="shared" si="0"/>
        <v>14663.984321336446</v>
      </c>
      <c r="AQ44" s="217">
        <f t="shared" si="1"/>
        <v>21498.87963124588</v>
      </c>
      <c r="AR44" s="217">
        <f t="shared" si="2"/>
        <v>20294.600709854174</v>
      </c>
    </row>
    <row r="45" spans="1:44" ht="15.75">
      <c r="A45" s="16" t="s">
        <v>49</v>
      </c>
      <c r="B45" s="48">
        <v>19.429631199999999</v>
      </c>
      <c r="C45" s="48">
        <v>24.920446200000001</v>
      </c>
      <c r="D45" s="48">
        <v>22.8</v>
      </c>
      <c r="E45" s="48">
        <v>16.8</v>
      </c>
      <c r="F45" s="48">
        <v>17.600000000000001</v>
      </c>
      <c r="G45" s="48">
        <v>20.229130000000001</v>
      </c>
      <c r="H45" s="48">
        <v>32.913836100000005</v>
      </c>
      <c r="I45" s="44">
        <v>28.395779600000001</v>
      </c>
      <c r="J45" s="44">
        <v>32.171376100000003</v>
      </c>
      <c r="K45" s="44">
        <v>25.1515193</v>
      </c>
      <c r="L45" s="44">
        <v>31.124479000000001</v>
      </c>
      <c r="M45" s="44">
        <v>34.191375000000001</v>
      </c>
      <c r="N45" s="151">
        <v>37.720751</v>
      </c>
      <c r="O45" s="142">
        <f>B45*1000000000/'Численность населения'!B44</f>
        <v>23234.960010714833</v>
      </c>
      <c r="P45" s="143">
        <f>C45*1000000000/'Численность населения'!C44</f>
        <v>30047.875826844378</v>
      </c>
      <c r="Q45" s="143">
        <f>D45*1000000000/'Численность населения'!D44</f>
        <v>27736.888845634483</v>
      </c>
      <c r="R45" s="143">
        <f>E45*1000000000/'Численность населения'!E44</f>
        <v>20604.395604395606</v>
      </c>
      <c r="S45" s="143">
        <f>F45*1000000000/'Численность населения'!F44</f>
        <v>21714.428127093561</v>
      </c>
      <c r="T45" s="143">
        <f>G45*1000000000/'Численность населения'!G44</f>
        <v>25030.754629898871</v>
      </c>
      <c r="U45" s="143">
        <f>H45*1000000000/'Численность населения'!H44</f>
        <v>40735.096912488538</v>
      </c>
      <c r="V45" s="143">
        <f>I45*1000000000/'Численность населения'!I44</f>
        <v>35195.605844826285</v>
      </c>
      <c r="W45" s="143">
        <f>J45*1000000000/'Численность населения'!J44</f>
        <v>40200.150072474637</v>
      </c>
      <c r="X45" s="143">
        <f>K45*1000000000/'Численность населения'!K44</f>
        <v>31722.922747051776</v>
      </c>
      <c r="Y45" s="143">
        <f>L45*1000000000/'Численность населения'!L44</f>
        <v>39670.192115281912</v>
      </c>
      <c r="Z45" s="143">
        <f>M45*1000000000/'Численность населения'!M44</f>
        <v>44128.209297913447</v>
      </c>
      <c r="AA45" s="144">
        <f>N45*1000000000/'Численность населения'!N44</f>
        <v>48583.733789108031</v>
      </c>
      <c r="AB45" s="16" t="s">
        <v>49</v>
      </c>
      <c r="AC45" s="241">
        <f>O45/'Индекс потребительских цен'!X44</f>
        <v>23234.960010714833</v>
      </c>
      <c r="AD45" s="241">
        <f>P45/'Индекс потребительских цен'!Y44</f>
        <v>28578.919371166419</v>
      </c>
      <c r="AE45" s="241">
        <f>Q45/'Индекс потребительских цен'!Z44</f>
        <v>24878.262983904628</v>
      </c>
      <c r="AF45" s="241">
        <f>R45/'Индекс потребительских цен'!AA44</f>
        <v>17390.477523592133</v>
      </c>
      <c r="AG45" s="241">
        <f>S45/'Индекс потребительских цен'!AB44</f>
        <v>16423.841543579572</v>
      </c>
      <c r="AH45" s="241">
        <f>T45/'Индекс потребительских цен'!AC44</f>
        <v>17037.585972868314</v>
      </c>
      <c r="AI45" s="241">
        <f>U45/'Индекс потребительских цен'!AD44</f>
        <v>26714.519015642683</v>
      </c>
      <c r="AJ45" s="241">
        <f>V45/'Индекс потребительских цен'!AE44</f>
        <v>22823.75220418035</v>
      </c>
      <c r="AK45" s="241">
        <f>W45/'Индекс потребительских цен'!AF44</f>
        <v>25202.159781843377</v>
      </c>
      <c r="AL45" s="241">
        <f>X45/'Индекс потребительских цен'!AG44</f>
        <v>19501.511447243021</v>
      </c>
      <c r="AM45" s="241">
        <f>Y45/'Индекс потребительских цен'!AH44</f>
        <v>23334.663077709687</v>
      </c>
      <c r="AN45" s="241">
        <f>Z45/'Индекс потребительских цен'!AI44</f>
        <v>24085.49922272448</v>
      </c>
      <c r="AO45" s="241">
        <f>AA45/'Индекс потребительских цен'!AJ44</f>
        <v>23939.114436204945</v>
      </c>
      <c r="AP45" s="217">
        <f t="shared" si="0"/>
        <v>12155.077827586847</v>
      </c>
      <c r="AQ45" s="217">
        <f t="shared" si="1"/>
        <v>22549.635891644186</v>
      </c>
      <c r="AR45" s="217">
        <f t="shared" si="2"/>
        <v>23334.663077709687</v>
      </c>
    </row>
    <row r="46" spans="1:44" ht="15.75">
      <c r="A46" s="16" t="s">
        <v>50</v>
      </c>
      <c r="B46" s="48">
        <v>136.8727931</v>
      </c>
      <c r="C46" s="48">
        <v>142.59299280000002</v>
      </c>
      <c r="D46" s="48">
        <v>174.4</v>
      </c>
      <c r="E46" s="48">
        <v>182.5</v>
      </c>
      <c r="F46" s="48">
        <v>172.4</v>
      </c>
      <c r="G46" s="48">
        <v>182.68530000000001</v>
      </c>
      <c r="H46" s="48">
        <v>256.2837174</v>
      </c>
      <c r="I46" s="44">
        <v>219.28909350000001</v>
      </c>
      <c r="J46" s="44">
        <v>193.7177149</v>
      </c>
      <c r="K46" s="44">
        <v>173.8553311</v>
      </c>
      <c r="L46" s="44">
        <v>186.49789200000001</v>
      </c>
      <c r="M46" s="44">
        <v>243.19311999999999</v>
      </c>
      <c r="N46" s="151">
        <v>289.94083000000001</v>
      </c>
      <c r="O46" s="142">
        <f>B46*1000000000/'Численность населения'!B45</f>
        <v>36152.625865332833</v>
      </c>
      <c r="P46" s="143">
        <f>C46*1000000000/'Численность населения'!C45</f>
        <v>37570.574839599234</v>
      </c>
      <c r="Q46" s="143">
        <f>D46*1000000000/'Численность населения'!D45</f>
        <v>45742.906505328501</v>
      </c>
      <c r="R46" s="143">
        <f>E46*1000000000/'Численность населения'!E45</f>
        <v>47648.463474123884</v>
      </c>
      <c r="S46" s="143">
        <f>F46*1000000000/'Численность населения'!F45</f>
        <v>44818.416521669729</v>
      </c>
      <c r="T46" s="143">
        <f>G46*1000000000/'Численность населения'!G45</f>
        <v>47304.721556815675</v>
      </c>
      <c r="U46" s="143">
        <f>H46*1000000000/'Численность населения'!H45</f>
        <v>66103.768979603003</v>
      </c>
      <c r="V46" s="143">
        <f>I46*1000000000/'Численность населения'!I45</f>
        <v>56375.879872527104</v>
      </c>
      <c r="W46" s="143">
        <f>J46*1000000000/'Численность населения'!J45</f>
        <v>49716.38712204116</v>
      </c>
      <c r="X46" s="143">
        <f>K46*1000000000/'Численность населения'!K45</f>
        <v>44569.627518548958</v>
      </c>
      <c r="Y46" s="143">
        <f>L46*1000000000/'Численность населения'!L45</f>
        <v>47838.322597591279</v>
      </c>
      <c r="Z46" s="143">
        <f>M46*1000000000/'Численность населения'!M45</f>
        <v>62513.381506671671</v>
      </c>
      <c r="AA46" s="144">
        <f>N46*1000000000/'Численность населения'!N45</f>
        <v>72469.735211532345</v>
      </c>
      <c r="AB46" s="16" t="s">
        <v>50</v>
      </c>
      <c r="AC46" s="241">
        <f>O46/'Индекс потребительских цен'!X45</f>
        <v>36152.625865332833</v>
      </c>
      <c r="AD46" s="241">
        <f>P46/'Индекс потребительских цен'!Y45</f>
        <v>35477.407780546957</v>
      </c>
      <c r="AE46" s="241">
        <f>Q46/'Индекс потребительских цен'!Z45</f>
        <v>40581.017332980329</v>
      </c>
      <c r="AF46" s="241">
        <f>R46/'Индекс потребительских цен'!AA45</f>
        <v>39751.307540822476</v>
      </c>
      <c r="AG46" s="241">
        <f>S46/'Индекс потребительских цен'!AB45</f>
        <v>34090.359780186445</v>
      </c>
      <c r="AH46" s="241">
        <f>T46/'Индекс потребительских цен'!AC45</f>
        <v>32491.895483900342</v>
      </c>
      <c r="AI46" s="241">
        <f>U46/'Индекс потребительских цен'!AD45</f>
        <v>43687.365070620122</v>
      </c>
      <c r="AJ46" s="241">
        <f>V46/'Индекс потребительских цен'!AE45</f>
        <v>36459.823650543054</v>
      </c>
      <c r="AK46" s="241">
        <f>W46/'Индекс потребительских цен'!AF45</f>
        <v>30996.768072262665</v>
      </c>
      <c r="AL46" s="241">
        <f>X46/'Индекс потребительских цен'!AG45</f>
        <v>27017.89821896315</v>
      </c>
      <c r="AM46" s="241">
        <f>Y46/'Индекс потребительских цен'!AH45</f>
        <v>27676.432311449218</v>
      </c>
      <c r="AN46" s="241">
        <f>Z46/'Индекс потребительских цен'!AI45</f>
        <v>33284.14869495084</v>
      </c>
      <c r="AO46" s="241">
        <f>AA46/'Индекс потребительских цен'!AJ45</f>
        <v>34645.98529730436</v>
      </c>
      <c r="AP46" s="217">
        <f t="shared" si="0"/>
        <v>16669.466851656973</v>
      </c>
      <c r="AQ46" s="217">
        <f t="shared" si="1"/>
        <v>34793.310392297135</v>
      </c>
      <c r="AR46" s="217">
        <f t="shared" si="2"/>
        <v>34645.98529730436</v>
      </c>
    </row>
    <row r="47" spans="1:44" ht="15.75">
      <c r="A47" s="16" t="s">
        <v>51</v>
      </c>
      <c r="B47" s="48">
        <v>35.192416600000001</v>
      </c>
      <c r="C47" s="48">
        <v>69.720878499999998</v>
      </c>
      <c r="D47" s="48">
        <v>29</v>
      </c>
      <c r="E47" s="48">
        <v>37.5</v>
      </c>
      <c r="F47" s="48">
        <v>54.6</v>
      </c>
      <c r="G47" s="48">
        <v>41.182670000000002</v>
      </c>
      <c r="H47" s="48">
        <v>60.377195899999997</v>
      </c>
      <c r="I47" s="44">
        <v>67.926256299999991</v>
      </c>
      <c r="J47" s="44">
        <v>61.600004399999996</v>
      </c>
      <c r="K47" s="44">
        <v>56.641719899999998</v>
      </c>
      <c r="L47" s="44">
        <v>66.871249000000006</v>
      </c>
      <c r="M47" s="44">
        <v>72.886191999999994</v>
      </c>
      <c r="N47" s="151">
        <v>70.246634999999998</v>
      </c>
      <c r="O47" s="142">
        <f>B47*1000000000/'Численность населения'!B46</f>
        <v>23111.047293947213</v>
      </c>
      <c r="P47" s="143">
        <f>C47*1000000000/'Численность населения'!C46</f>
        <v>45891.94498565072</v>
      </c>
      <c r="Q47" s="143">
        <f>D47*1000000000/'Численность населения'!D46</f>
        <v>19105.456188883127</v>
      </c>
      <c r="R47" s="143">
        <f>E47*1000000000/'Численность населения'!E46</f>
        <v>24713.797746233453</v>
      </c>
      <c r="S47" s="143">
        <f>F47*1000000000/'Численность населения'!F46</f>
        <v>35985.898273270061</v>
      </c>
      <c r="T47" s="143">
        <f>G47*1000000000/'Численность населения'!G46</f>
        <v>27141.752750577005</v>
      </c>
      <c r="U47" s="143">
        <f>H47*1000000000/'Численность населения'!H46</f>
        <v>39800.523996453514</v>
      </c>
      <c r="V47" s="143">
        <f>I47*1000000000/'Численность населения'!I46</f>
        <v>44837.736470541633</v>
      </c>
      <c r="W47" s="143">
        <f>J47*1000000000/'Численность населения'!J46</f>
        <v>40788.870201348676</v>
      </c>
      <c r="X47" s="143">
        <f>K47*1000000000/'Численность населения'!K46</f>
        <v>37656.411567294163</v>
      </c>
      <c r="Y47" s="143">
        <f>L47*1000000000/'Численность населения'!L46</f>
        <v>44665.548323319905</v>
      </c>
      <c r="Z47" s="143">
        <f>M47*1000000000/'Численность населения'!M46</f>
        <v>48952.784188143254</v>
      </c>
      <c r="AA47" s="144">
        <f>N47*1000000000/'Численность населения'!N46</f>
        <v>48593.444655122199</v>
      </c>
      <c r="AB47" s="16" t="s">
        <v>51</v>
      </c>
      <c r="AC47" s="241">
        <f>O47/'Индекс потребительских цен'!X46</f>
        <v>23111.047293947213</v>
      </c>
      <c r="AD47" s="241">
        <f>P47/'Индекс потребительских цен'!Y46</f>
        <v>43002.197325384863</v>
      </c>
      <c r="AE47" s="241">
        <f>Q47/'Индекс потребительских цен'!Z46</f>
        <v>16701.571014173791</v>
      </c>
      <c r="AF47" s="241">
        <f>R47/'Индекс потребительских цен'!AA46</f>
        <v>20281.881590652341</v>
      </c>
      <c r="AG47" s="241">
        <f>S47/'Индекс потребительских цен'!AB46</f>
        <v>26950.684909403568</v>
      </c>
      <c r="AH47" s="241">
        <f>T47/'Индекс потребительских цен'!AC46</f>
        <v>18264.98021758896</v>
      </c>
      <c r="AI47" s="241">
        <f>U47/'Индекс потребительских цен'!AD46</f>
        <v>25820.56422733514</v>
      </c>
      <c r="AJ47" s="241">
        <f>V47/'Индекс потребительских цен'!AE46</f>
        <v>28684.008051795441</v>
      </c>
      <c r="AK47" s="241">
        <f>W47/'Индекс потребительских цен'!AF46</f>
        <v>25150.679695031904</v>
      </c>
      <c r="AL47" s="241">
        <f>X47/'Индекс потребительских цен'!AG46</f>
        <v>22668.344777145445</v>
      </c>
      <c r="AM47" s="241">
        <f>Y47/'Индекс потребительских цен'!AH46</f>
        <v>25570.797344402028</v>
      </c>
      <c r="AN47" s="241">
        <f>Z47/'Индекс потребительских цен'!AI46</f>
        <v>25779.797525153754</v>
      </c>
      <c r="AO47" s="241">
        <f>AA47/'Индекс потребительских цен'!AJ46</f>
        <v>22680.634643201553</v>
      </c>
      <c r="AP47" s="217">
        <f t="shared" si="0"/>
        <v>26300.626311211072</v>
      </c>
      <c r="AQ47" s="217">
        <f t="shared" si="1"/>
        <v>24974.399124247378</v>
      </c>
      <c r="AR47" s="217">
        <f t="shared" si="2"/>
        <v>25150.679695031904</v>
      </c>
    </row>
    <row r="48" spans="1:44" ht="15.75">
      <c r="A48" s="16" t="s">
        <v>52</v>
      </c>
      <c r="B48" s="48">
        <v>27.8374728</v>
      </c>
      <c r="C48" s="48">
        <v>31.139364100000002</v>
      </c>
      <c r="D48" s="48">
        <v>26</v>
      </c>
      <c r="E48" s="48">
        <v>38</v>
      </c>
      <c r="F48" s="48">
        <v>37.1</v>
      </c>
      <c r="G48" s="48">
        <v>34.46078</v>
      </c>
      <c r="H48" s="48">
        <v>42.197551099999998</v>
      </c>
      <c r="I48" s="44">
        <v>43.049990799999996</v>
      </c>
      <c r="J48" s="44">
        <v>50.721194799999999</v>
      </c>
      <c r="K48" s="44">
        <v>49.219436399999999</v>
      </c>
      <c r="L48" s="44">
        <v>52.541311</v>
      </c>
      <c r="M48" s="44">
        <v>66.373106000000007</v>
      </c>
      <c r="N48" s="151">
        <v>62.912421999999999</v>
      </c>
      <c r="O48" s="142">
        <f>B48*1000000000/'Численность населения'!B47</f>
        <v>22213.378551450904</v>
      </c>
      <c r="P48" s="143">
        <f>C48*1000000000/'Численность населения'!C47</f>
        <v>24936.128174636542</v>
      </c>
      <c r="Q48" s="143">
        <f>D48*1000000000/'Численность населения'!D47</f>
        <v>20879.810989526366</v>
      </c>
      <c r="R48" s="143">
        <f>E48*1000000000/'Численность населения'!E47</f>
        <v>30603.032760546572</v>
      </c>
      <c r="S48" s="143">
        <f>F48*1000000000/'Численность населения'!F47</f>
        <v>29942.826150821449</v>
      </c>
      <c r="T48" s="143">
        <f>G48*1000000000/'Численность населения'!G47</f>
        <v>27850.470764133028</v>
      </c>
      <c r="U48" s="143">
        <f>H48*1000000000/'Численность населения'!H47</f>
        <v>34133.61992677833</v>
      </c>
      <c r="V48" s="143">
        <f>I48*1000000000/'Численность населения'!I47</f>
        <v>34900.96458017495</v>
      </c>
      <c r="W48" s="143">
        <f>J48*1000000000/'Численность населения'!J47</f>
        <v>41328.94424635121</v>
      </c>
      <c r="X48" s="143">
        <f>K48*1000000000/'Численность населения'!K47</f>
        <v>40323.803687515618</v>
      </c>
      <c r="Y48" s="143">
        <f>L48*1000000000/'Численность населения'!L47</f>
        <v>43320.642257432308</v>
      </c>
      <c r="Z48" s="143">
        <f>M48*1000000000/'Численность населения'!M47</f>
        <v>55166.018923627278</v>
      </c>
      <c r="AA48" s="144">
        <f>N48*1000000000/'Численность населения'!N47</f>
        <v>53381.52447556008</v>
      </c>
      <c r="AB48" s="16" t="s">
        <v>52</v>
      </c>
      <c r="AC48" s="241">
        <f>O48/'Индекс потребительских цен'!X47</f>
        <v>22213.378551450904</v>
      </c>
      <c r="AD48" s="241">
        <f>P48/'Индекс потребительских цен'!Y47</f>
        <v>23491.406664754159</v>
      </c>
      <c r="AE48" s="241">
        <f>Q48/'Индекс потребительских цен'!Z47</f>
        <v>18584.750424058679</v>
      </c>
      <c r="AF48" s="241">
        <f>R48/'Индекс потребительских цен'!AA47</f>
        <v>25617.622619037251</v>
      </c>
      <c r="AG48" s="241">
        <f>S48/'Индекс потребительских цен'!AB47</f>
        <v>22593.264345761712</v>
      </c>
      <c r="AH48" s="241">
        <f>T48/'Индекс потребительских цен'!AC47</f>
        <v>18853.834771225556</v>
      </c>
      <c r="AI48" s="241">
        <f>U48/'Индекс потребительских цен'!AD47</f>
        <v>22205.762113753644</v>
      </c>
      <c r="AJ48" s="241">
        <f>V48/'Индекс потребительских цен'!AE47</f>
        <v>22402.527111962623</v>
      </c>
      <c r="AK48" s="241">
        <f>W48/'Индекс потребительских цен'!AF47</f>
        <v>25335.281454164608</v>
      </c>
      <c r="AL48" s="241">
        <f>X48/'Индекс потребительских цен'!AG47</f>
        <v>24234.426235068564</v>
      </c>
      <c r="AM48" s="241">
        <f>Y48/'Индекс потребительских цен'!AH47</f>
        <v>24746.23405985484</v>
      </c>
      <c r="AN48" s="241">
        <f>Z48/'Индекс потребительских цен'!AI47</f>
        <v>28947.931996076077</v>
      </c>
      <c r="AO48" s="241">
        <f>AA48/'Индекс потребительских цен'!AJ47</f>
        <v>24956.81811484048</v>
      </c>
      <c r="AP48" s="217">
        <f t="shared" si="0"/>
        <v>10363.181572017398</v>
      </c>
      <c r="AQ48" s="217">
        <f t="shared" si="1"/>
        <v>23398.710650923778</v>
      </c>
      <c r="AR48" s="217">
        <f t="shared" si="2"/>
        <v>23491.406664754159</v>
      </c>
    </row>
    <row r="49" spans="1:44" ht="15.75">
      <c r="A49" s="16" t="s">
        <v>53</v>
      </c>
      <c r="B49" s="48">
        <v>62.161613200000005</v>
      </c>
      <c r="C49" s="48">
        <v>80.501937900000001</v>
      </c>
      <c r="D49" s="48">
        <v>73.5</v>
      </c>
      <c r="E49" s="48">
        <v>76.599999999999994</v>
      </c>
      <c r="F49" s="48">
        <v>80</v>
      </c>
      <c r="G49" s="48">
        <v>84.634559999999993</v>
      </c>
      <c r="H49" s="48">
        <v>117.1669553</v>
      </c>
      <c r="I49" s="44">
        <v>87.89752279999999</v>
      </c>
      <c r="J49" s="44">
        <v>102.08810109999999</v>
      </c>
      <c r="K49" s="44">
        <v>97.366851100000005</v>
      </c>
      <c r="L49" s="44">
        <v>102.637486</v>
      </c>
      <c r="M49" s="44">
        <v>136.62634800000001</v>
      </c>
      <c r="N49" s="151">
        <v>150.76456999999999</v>
      </c>
      <c r="O49" s="142">
        <f>B49*1000000000/'Численность населения'!B48</f>
        <v>23536.241008488127</v>
      </c>
      <c r="P49" s="143">
        <f>C49*1000000000/'Численность населения'!C48</f>
        <v>30582.217419515619</v>
      </c>
      <c r="Q49" s="143">
        <f>D49*1000000000/'Численность населения'!D48</f>
        <v>27917.396412215741</v>
      </c>
      <c r="R49" s="143">
        <f>E49*1000000000/'Численность населения'!E48</f>
        <v>29066.811165905467</v>
      </c>
      <c r="S49" s="143">
        <f>F49*1000000000/'Численность населения'!F48</f>
        <v>30342.187815866917</v>
      </c>
      <c r="T49" s="143">
        <f>G49*1000000000/'Численность населения'!G48</f>
        <v>32110.603554247038</v>
      </c>
      <c r="U49" s="143">
        <f>H49*1000000000/'Численность населения'!H48</f>
        <v>44495.137876990928</v>
      </c>
      <c r="V49" s="143">
        <f>I49*1000000000/'Численность населения'!I48</f>
        <v>33451.522962510782</v>
      </c>
      <c r="W49" s="143">
        <f>J49*1000000000/'Численность населения'!J48</f>
        <v>39010.172906665401</v>
      </c>
      <c r="X49" s="143">
        <f>K49*1000000000/'Численность населения'!K48</f>
        <v>37376.479771826045</v>
      </c>
      <c r="Y49" s="143">
        <f>L49*1000000000/'Численность населения'!L48</f>
        <v>39639.683291873625</v>
      </c>
      <c r="Z49" s="143">
        <f>M49*1000000000/'Численность населения'!M48</f>
        <v>53202.246368459251</v>
      </c>
      <c r="AA49" s="144">
        <f>N49*1000000000/'Численность населения'!N48</f>
        <v>59904.444261669116</v>
      </c>
      <c r="AB49" s="16" t="s">
        <v>53</v>
      </c>
      <c r="AC49" s="241">
        <f>O49/'Индекс потребительских цен'!X48</f>
        <v>23536.241008488127</v>
      </c>
      <c r="AD49" s="241">
        <f>P49/'Индекс потребительских цен'!Y48</f>
        <v>28672.620869600243</v>
      </c>
      <c r="AE49" s="241">
        <f>Q49/'Индекс потребительских цен'!Z48</f>
        <v>24393.471597056137</v>
      </c>
      <c r="AF49" s="241">
        <f>R49/'Индекс потребительских цен'!AA48</f>
        <v>23847.698924918175</v>
      </c>
      <c r="AG49" s="241">
        <f>S49/'Индекс потребительских цен'!AB48</f>
        <v>22540.813474043156</v>
      </c>
      <c r="AH49" s="241">
        <f>T49/'Индекс потребительских цен'!AC48</f>
        <v>21192.738395678545</v>
      </c>
      <c r="AI49" s="241">
        <f>U49/'Индекс потребительских цен'!AD48</f>
        <v>27864.532489022109</v>
      </c>
      <c r="AJ49" s="241">
        <f>V49/'Индекс потребительских цен'!AE48</f>
        <v>20653.262904253632</v>
      </c>
      <c r="AK49" s="241">
        <f>W49/'Индекс потребительских цен'!AF48</f>
        <v>23203.489408215002</v>
      </c>
      <c r="AL49" s="241">
        <f>X49/'Индекс потребительских цен'!AG48</f>
        <v>21573.759088698516</v>
      </c>
      <c r="AM49" s="241">
        <f>Y49/'Индекс потребительских цен'!AH48</f>
        <v>21894.81673554951</v>
      </c>
      <c r="AN49" s="241">
        <f>Z49/'Индекс потребительских цен'!AI48</f>
        <v>26994.344029101372</v>
      </c>
      <c r="AO49" s="241">
        <f>AA49/'Индекс потребительских цен'!AJ48</f>
        <v>27034.58089793543</v>
      </c>
      <c r="AP49" s="217">
        <f t="shared" si="0"/>
        <v>8019.3579653466113</v>
      </c>
      <c r="AQ49" s="217">
        <f t="shared" si="1"/>
        <v>24107.874601735384</v>
      </c>
      <c r="AR49" s="217">
        <f t="shared" si="2"/>
        <v>23536.241008488127</v>
      </c>
    </row>
    <row r="50" spans="1:44" ht="15.75">
      <c r="A50" s="16" t="s">
        <v>54</v>
      </c>
      <c r="B50" s="48">
        <v>23.549408100000001</v>
      </c>
      <c r="C50" s="48">
        <v>31.550438199999999</v>
      </c>
      <c r="D50" s="48">
        <v>36.799999999999997</v>
      </c>
      <c r="E50" s="48">
        <v>35.700000000000003</v>
      </c>
      <c r="F50" s="48">
        <v>39.799999999999997</v>
      </c>
      <c r="G50" s="48">
        <v>40.69791</v>
      </c>
      <c r="H50" s="48">
        <v>47.816752000000001</v>
      </c>
      <c r="I50" s="44">
        <v>40.674394499999998</v>
      </c>
      <c r="J50" s="44">
        <v>49.368610700000005</v>
      </c>
      <c r="K50" s="44">
        <v>41.986742900000003</v>
      </c>
      <c r="L50" s="44">
        <v>56.315466000000001</v>
      </c>
      <c r="M50" s="44">
        <v>63.848517000000001</v>
      </c>
      <c r="N50" s="151">
        <v>68.470556999999999</v>
      </c>
      <c r="O50" s="142">
        <f>B50*1000000000/'Численность населения'!B49</f>
        <v>17499.420832636682</v>
      </c>
      <c r="P50" s="143">
        <f>C50*1000000000/'Численность населения'!C49</f>
        <v>23662.78132443735</v>
      </c>
      <c r="Q50" s="143">
        <f>D50*1000000000/'Численность населения'!D49</f>
        <v>27805.167378796294</v>
      </c>
      <c r="R50" s="143">
        <f>E50*1000000000/'Численность населения'!E49</f>
        <v>27148.227038265311</v>
      </c>
      <c r="S50" s="143">
        <f>F50*1000000000/'Численность населения'!F49</f>
        <v>30436.534854038462</v>
      </c>
      <c r="T50" s="143">
        <f>G50*1000000000/'Численность населения'!G49</f>
        <v>31284.161637498644</v>
      </c>
      <c r="U50" s="143">
        <f>H50*1000000000/'Численность населения'!H49</f>
        <v>36936.140629501948</v>
      </c>
      <c r="V50" s="143">
        <f>I50*1000000000/'Численность населения'!I49</f>
        <v>31592.719701800677</v>
      </c>
      <c r="W50" s="143">
        <f>J50*1000000000/'Численность населения'!J49</f>
        <v>38639.472462828911</v>
      </c>
      <c r="X50" s="143">
        <f>K50*1000000000/'Численность населения'!K49</f>
        <v>33132.039644743956</v>
      </c>
      <c r="Y50" s="143">
        <f>L50*1000000000/'Численность населения'!L49</f>
        <v>44826.911366590597</v>
      </c>
      <c r="Z50" s="143">
        <f>M50*1000000000/'Численность населения'!M49</f>
        <v>51388.087666813954</v>
      </c>
      <c r="AA50" s="144">
        <f>N50*1000000000/'Численность населения'!N49</f>
        <v>59870.516524372972</v>
      </c>
      <c r="AB50" s="16" t="s">
        <v>54</v>
      </c>
      <c r="AC50" s="241">
        <f>O50/'Индекс потребительских цен'!X49</f>
        <v>17499.420832636682</v>
      </c>
      <c r="AD50" s="241">
        <f>P50/'Индекс потребительских цен'!Y49</f>
        <v>22181.08485605301</v>
      </c>
      <c r="AE50" s="241">
        <f>Q50/'Индекс потребительских цен'!Z49</f>
        <v>24390.872549897696</v>
      </c>
      <c r="AF50" s="241">
        <f>R50/'Индекс потребительских цен'!AA49</f>
        <v>22192.340170437074</v>
      </c>
      <c r="AG50" s="241">
        <f>S50/'Индекс потребительских цен'!AB49</f>
        <v>22414.747798657474</v>
      </c>
      <c r="AH50" s="241">
        <f>T50/'Индекс потребительских цен'!AC49</f>
        <v>20731.553952193459</v>
      </c>
      <c r="AI50" s="241">
        <f>U50/'Индекс потребительских цен'!AD49</f>
        <v>23409.561333435595</v>
      </c>
      <c r="AJ50" s="241">
        <f>V50/'Индекс потребительских цен'!AE49</f>
        <v>19628.450963424839</v>
      </c>
      <c r="AK50" s="241">
        <f>W50/'Индекс потребительских цен'!AF49</f>
        <v>23016.850295306635</v>
      </c>
      <c r="AL50" s="241">
        <f>X50/'Индекс потребительских цен'!AG49</f>
        <v>19222.918068031682</v>
      </c>
      <c r="AM50" s="241">
        <f>Y50/'Индекс потребительских цен'!AH49</f>
        <v>24706.164915636178</v>
      </c>
      <c r="AN50" s="241">
        <f>Z50/'Индекс потребительских цен'!AI49</f>
        <v>25926.70250944337</v>
      </c>
      <c r="AO50" s="241">
        <f>AA50/'Индекс потребительских цен'!AJ49</f>
        <v>26845.290604179023</v>
      </c>
      <c r="AP50" s="217">
        <f t="shared" si="0"/>
        <v>9345.8697715423405</v>
      </c>
      <c r="AQ50" s="217">
        <f t="shared" si="1"/>
        <v>22474.304526871751</v>
      </c>
      <c r="AR50" s="217">
        <f t="shared" si="2"/>
        <v>22414.747798657474</v>
      </c>
    </row>
    <row r="51" spans="1:44" ht="15.75">
      <c r="A51" s="16" t="s">
        <v>55</v>
      </c>
      <c r="B51" s="48">
        <v>78.850359499999996</v>
      </c>
      <c r="C51" s="48">
        <v>105.71317809999999</v>
      </c>
      <c r="D51" s="48">
        <v>120.5</v>
      </c>
      <c r="E51" s="48">
        <v>104.5</v>
      </c>
      <c r="F51" s="48">
        <v>85.9</v>
      </c>
      <c r="G51" s="48">
        <v>99.726290000000006</v>
      </c>
      <c r="H51" s="48">
        <v>186.26970159999999</v>
      </c>
      <c r="I51" s="44">
        <v>191.21018759999998</v>
      </c>
      <c r="J51" s="44">
        <v>204.53594419999999</v>
      </c>
      <c r="K51" s="44">
        <v>186.4790892</v>
      </c>
      <c r="L51" s="44">
        <v>222.28971100000001</v>
      </c>
      <c r="M51" s="44">
        <v>282.68202300000002</v>
      </c>
      <c r="N51" s="151">
        <v>293.56516699999997</v>
      </c>
      <c r="O51" s="142">
        <f>B51*1000000000/'Численность населения'!B50</f>
        <v>23769.940432228093</v>
      </c>
      <c r="P51" s="143">
        <f>C51*1000000000/'Численность населения'!C50</f>
        <v>32012.004398149409</v>
      </c>
      <c r="Q51" s="143">
        <f>D51*1000000000/'Численность населения'!D50</f>
        <v>36588.394829164077</v>
      </c>
      <c r="R51" s="143">
        <f>E51*1000000000/'Численность населения'!E50</f>
        <v>31804.795858863403</v>
      </c>
      <c r="S51" s="143">
        <f>F51*1000000000/'Численность населения'!F50</f>
        <v>26222.201871270052</v>
      </c>
      <c r="T51" s="143">
        <f>G51*1000000000/'Численность населения'!G50</f>
        <v>30541.841551986305</v>
      </c>
      <c r="U51" s="143">
        <f>H51*1000000000/'Численность населения'!H50</f>
        <v>57243.476962129571</v>
      </c>
      <c r="V51" s="143">
        <f>I51*1000000000/'Численность населения'!I50</f>
        <v>58993.058071745552</v>
      </c>
      <c r="W51" s="143">
        <f>J51*1000000000/'Численность населения'!J50</f>
        <v>63428.154174343123</v>
      </c>
      <c r="X51" s="143">
        <f>K51*1000000000/'Численность населения'!K50</f>
        <v>58115.171069423472</v>
      </c>
      <c r="Y51" s="143">
        <f>L51*1000000000/'Численность населения'!L50</f>
        <v>69688.778333342212</v>
      </c>
      <c r="Z51" s="143">
        <f>M51*1000000000/'Численность населения'!M50</f>
        <v>89444.929333379318</v>
      </c>
      <c r="AA51" s="144">
        <f>N51*1000000000/'Численность населения'!N50</f>
        <v>94840.181148148185</v>
      </c>
      <c r="AB51" s="16" t="s">
        <v>55</v>
      </c>
      <c r="AC51" s="241">
        <f>O51/'Индекс потребительских цен'!X50</f>
        <v>23769.940432228093</v>
      </c>
      <c r="AD51" s="241">
        <f>P51/'Индекс потребительских цен'!Y50</f>
        <v>30007.503185366902</v>
      </c>
      <c r="AE51" s="241">
        <f>Q51/'Индекс потребительских цен'!Z50</f>
        <v>32098.580239324387</v>
      </c>
      <c r="AF51" s="241">
        <f>R51/'Индекс потребительских цен'!AA50</f>
        <v>26101.013642217251</v>
      </c>
      <c r="AG51" s="241">
        <f>S51/'Индекс потребительских цен'!AB50</f>
        <v>19320.871148585647</v>
      </c>
      <c r="AH51" s="241">
        <f>T51/'Индекс потребительских цен'!AC50</f>
        <v>20065.66186755212</v>
      </c>
      <c r="AI51" s="241">
        <f>U51/'Индекс потребительских цен'!AD50</f>
        <v>35695.092582884652</v>
      </c>
      <c r="AJ51" s="241">
        <f>V51/'Индекс потребительских цен'!AE50</f>
        <v>35676.53193642314</v>
      </c>
      <c r="AK51" s="241">
        <f>W51/'Индекс потребительских цен'!AF50</f>
        <v>36636.764466026747</v>
      </c>
      <c r="AL51" s="241">
        <f>X51/'Индекс потребительских цен'!AG50</f>
        <v>32583.896254593496</v>
      </c>
      <c r="AM51" s="241">
        <f>Y51/'Индекс потребительских цен'!AH50</f>
        <v>36941.441716408932</v>
      </c>
      <c r="AN51" s="241">
        <f>Z51/'Индекс потребительских цен'!AI50</f>
        <v>43877.487532783816</v>
      </c>
      <c r="AO51" s="241">
        <f>AA51/'Индекс потребительских цен'!AJ50</f>
        <v>41733.176395760755</v>
      </c>
      <c r="AP51" s="217">
        <f t="shared" si="0"/>
        <v>24556.616384198169</v>
      </c>
      <c r="AQ51" s="217">
        <f t="shared" si="1"/>
        <v>31885.227800011991</v>
      </c>
      <c r="AR51" s="217">
        <f t="shared" si="2"/>
        <v>32583.896254593496</v>
      </c>
    </row>
    <row r="52" spans="1:44" ht="15.75">
      <c r="A52" s="16" t="s">
        <v>56</v>
      </c>
      <c r="B52" s="48">
        <v>38.962370999999997</v>
      </c>
      <c r="C52" s="48">
        <v>42.197078900000001</v>
      </c>
      <c r="D52" s="48">
        <v>55.3</v>
      </c>
      <c r="E52" s="48">
        <v>61.5</v>
      </c>
      <c r="F52" s="48">
        <v>62.7</v>
      </c>
      <c r="G52" s="48">
        <v>50.494729999999997</v>
      </c>
      <c r="H52" s="48">
        <v>67.249016400000002</v>
      </c>
      <c r="I52" s="44">
        <v>66.950764100000001</v>
      </c>
      <c r="J52" s="44">
        <v>75.486688700000002</v>
      </c>
      <c r="K52" s="44">
        <v>64.571050700000001</v>
      </c>
      <c r="L52" s="44">
        <v>63.601489000000001</v>
      </c>
      <c r="M52" s="44">
        <v>93.944119000000001</v>
      </c>
      <c r="N52" s="151">
        <v>62.452905000000001</v>
      </c>
      <c r="O52" s="142">
        <f>B52*1000000000/'Численность населения'!B51</f>
        <v>19129.489829484919</v>
      </c>
      <c r="P52" s="143">
        <f>C52*1000000000/'Численность населения'!C51</f>
        <v>20811.537936092318</v>
      </c>
      <c r="Q52" s="143">
        <f>D52*1000000000/'Численность населения'!D51</f>
        <v>27377.931802710566</v>
      </c>
      <c r="R52" s="143">
        <f>E52*1000000000/'Численность населения'!E51</f>
        <v>30561.648559925183</v>
      </c>
      <c r="S52" s="143">
        <f>F52*1000000000/'Численность населения'!F51</f>
        <v>31274.347353751276</v>
      </c>
      <c r="T52" s="143">
        <f>G52*1000000000/'Численность населения'!G51</f>
        <v>25273.447197507827</v>
      </c>
      <c r="U52" s="143">
        <f>H52*1000000000/'Численность населения'!H51</f>
        <v>33756.597767062514</v>
      </c>
      <c r="V52" s="143">
        <f>I52*1000000000/'Численность населения'!I51</f>
        <v>33751.230859817289</v>
      </c>
      <c r="W52" s="143">
        <f>J52*1000000000/'Численность населения'!J51</f>
        <v>38311.037300722099</v>
      </c>
      <c r="X52" s="143">
        <f>K52*1000000000/'Численность населения'!K51</f>
        <v>32945.741537541566</v>
      </c>
      <c r="Y52" s="143">
        <f>L52*1000000000/'Численность населения'!L51</f>
        <v>32618.255846275195</v>
      </c>
      <c r="Z52" s="143">
        <f>M52*1000000000/'Численность населения'!M51</f>
        <v>48581.390947212843</v>
      </c>
      <c r="AA52" s="144">
        <f>N52*1000000000/'Численность населения'!N51</f>
        <v>33784.277004120464</v>
      </c>
      <c r="AB52" s="16" t="s">
        <v>56</v>
      </c>
      <c r="AC52" s="241">
        <f>O52/'Индекс потребительских цен'!X51</f>
        <v>19129.489829484919</v>
      </c>
      <c r="AD52" s="241">
        <f>P52/'Индекс потребительских цен'!Y51</f>
        <v>19692.976850957908</v>
      </c>
      <c r="AE52" s="241">
        <f>Q52/'Индекс потребительских цен'!Z51</f>
        <v>24361.901154459221</v>
      </c>
      <c r="AF52" s="241">
        <f>R52/'Индекс потребительских цен'!AA51</f>
        <v>25645.879517512141</v>
      </c>
      <c r="AG52" s="241">
        <f>S52/'Индекс потребительских цен'!AB51</f>
        <v>23664.510723525244</v>
      </c>
      <c r="AH52" s="241">
        <f>T52/'Индекс потребительских цен'!AC51</f>
        <v>17319.127658630867</v>
      </c>
      <c r="AI52" s="241">
        <f>U52/'Индекс потребительских цен'!AD51</f>
        <v>22341.48515666624</v>
      </c>
      <c r="AJ52" s="241">
        <f>V52/'Индекс потребительских цен'!AE51</f>
        <v>21914.974119332172</v>
      </c>
      <c r="AK52" s="241">
        <f>W52/'Индекс потребительских цен'!AF51</f>
        <v>23854.715152489105</v>
      </c>
      <c r="AL52" s="241">
        <f>X52/'Индекс потребительских цен'!AG51</f>
        <v>20029.25702093984</v>
      </c>
      <c r="AM52" s="241">
        <f>Y52/'Индекс потребительских цен'!AH51</f>
        <v>18923.717104710337</v>
      </c>
      <c r="AN52" s="241">
        <f>Z52/'Индекс потребительских цен'!AI51</f>
        <v>25964.850684656554</v>
      </c>
      <c r="AO52" s="241">
        <f>AA52/'Индекс потребительских цен'!AJ51</f>
        <v>16121.761461940388</v>
      </c>
      <c r="AP52" s="217">
        <f t="shared" si="0"/>
        <v>9843.0892227161658</v>
      </c>
      <c r="AQ52" s="217">
        <f t="shared" si="1"/>
        <v>21458.818956561914</v>
      </c>
      <c r="AR52" s="217">
        <f t="shared" si="2"/>
        <v>21914.974119332172</v>
      </c>
    </row>
    <row r="53" spans="1:44" ht="15.75">
      <c r="A53" s="15" t="s">
        <v>57</v>
      </c>
      <c r="B53" s="48">
        <v>23.2502447</v>
      </c>
      <c r="C53" s="48">
        <v>34.960800599999999</v>
      </c>
      <c r="D53" s="48">
        <v>24.6</v>
      </c>
      <c r="E53" s="48">
        <v>17.100000000000001</v>
      </c>
      <c r="F53" s="48">
        <v>21.2</v>
      </c>
      <c r="G53" s="48">
        <v>26.400569999999998</v>
      </c>
      <c r="H53" s="48">
        <v>46.244318399999997</v>
      </c>
      <c r="I53" s="44">
        <v>36.1074336</v>
      </c>
      <c r="J53" s="44">
        <v>40.0246657</v>
      </c>
      <c r="K53" s="44">
        <v>31.8921937</v>
      </c>
      <c r="L53" s="44">
        <v>40.910155000000003</v>
      </c>
      <c r="M53" s="44">
        <v>58.282741000000001</v>
      </c>
      <c r="N53" s="151">
        <v>74.166122000000001</v>
      </c>
      <c r="O53" s="142">
        <f>B53*1000000000/'Численность населения'!B52</f>
        <v>16748.362783728688</v>
      </c>
      <c r="P53" s="143">
        <f>C53*1000000000/'Численность населения'!C52</f>
        <v>25328.921111201271</v>
      </c>
      <c r="Q53" s="143">
        <f>D53*1000000000/'Численность населения'!D52</f>
        <v>17922.21757572137</v>
      </c>
      <c r="R53" s="143">
        <f>E53*1000000000/'Численность населения'!E52</f>
        <v>12530.942634663666</v>
      </c>
      <c r="S53" s="143">
        <f>F53*1000000000/'Численность населения'!F52</f>
        <v>15610.020455017369</v>
      </c>
      <c r="T53" s="143">
        <f>G53*1000000000/'Численность населения'!G52</f>
        <v>19524.723757008225</v>
      </c>
      <c r="U53" s="143">
        <f>H53*1000000000/'Численность населения'!H52</f>
        <v>34379.453355289326</v>
      </c>
      <c r="V53" s="143">
        <f>I53*1000000000/'Численность населения'!I52</f>
        <v>27014.571847334002</v>
      </c>
      <c r="W53" s="143">
        <f>J53*1000000000/'Численность населения'!J52</f>
        <v>30210.076474965997</v>
      </c>
      <c r="X53" s="143">
        <f>K53*1000000000/'Численность населения'!K52</f>
        <v>24311.168952145585</v>
      </c>
      <c r="Y53" s="143">
        <f>L53*1000000000/'Численность населения'!L52</f>
        <v>31512.255147392989</v>
      </c>
      <c r="Z53" s="143">
        <f>M53*1000000000/'Численность населения'!M52</f>
        <v>45445.341057950223</v>
      </c>
      <c r="AA53" s="144">
        <f>N53*1000000000/'Численность населения'!N52</f>
        <v>59150.43035244877</v>
      </c>
      <c r="AB53" s="15" t="s">
        <v>57</v>
      </c>
      <c r="AC53" s="241">
        <f>O53/'Индекс потребительских цен'!X52</f>
        <v>16748.362783728688</v>
      </c>
      <c r="AD53" s="241">
        <f>P53/'Индекс потребительских цен'!Y52</f>
        <v>23987.992339427285</v>
      </c>
      <c r="AE53" s="241">
        <f>Q53/'Индекс потребительских цен'!Z52</f>
        <v>16041.398995044212</v>
      </c>
      <c r="AF53" s="241">
        <f>R53/'Индекс потребительских цен'!AA52</f>
        <v>10563.103048188425</v>
      </c>
      <c r="AG53" s="241">
        <f>S53/'Индекс потребительских цен'!AB52</f>
        <v>11867.466914440827</v>
      </c>
      <c r="AH53" s="241">
        <f>T53/'Индекс потребительских цен'!AC52</f>
        <v>13334.178292937566</v>
      </c>
      <c r="AI53" s="241">
        <f>U53/'Индекс потребительских цен'!AD52</f>
        <v>22541.320581026666</v>
      </c>
      <c r="AJ53" s="241">
        <f>V53/'Индекс потребительских цен'!AE52</f>
        <v>17442.091066751393</v>
      </c>
      <c r="AK53" s="241">
        <f>W53/'Индекс потребительских цен'!AF52</f>
        <v>18728.069450556628</v>
      </c>
      <c r="AL53" s="241">
        <f>X53/'Индекс потребительских цен'!AG52</f>
        <v>14707.887246986442</v>
      </c>
      <c r="AM53" s="241">
        <f>Y53/'Индекс потребительских цен'!AH52</f>
        <v>17964.978145948047</v>
      </c>
      <c r="AN53" s="241">
        <f>Z53/'Индекс потребительских цен'!AI52</f>
        <v>23924.794844461423</v>
      </c>
      <c r="AO53" s="241">
        <f>AA53/'Индекс потребительских цен'!AJ52</f>
        <v>27716.838243354956</v>
      </c>
      <c r="AP53" s="217">
        <f t="shared" si="0"/>
        <v>17153.735195166533</v>
      </c>
      <c r="AQ53" s="217">
        <f t="shared" si="1"/>
        <v>18120.652457911736</v>
      </c>
      <c r="AR53" s="217">
        <f t="shared" si="2"/>
        <v>17442.091066751393</v>
      </c>
    </row>
    <row r="54" spans="1:44" ht="15.75">
      <c r="A54" s="15" t="s">
        <v>58</v>
      </c>
      <c r="B54" s="48">
        <v>101.63535590000001</v>
      </c>
      <c r="C54" s="48">
        <v>97.90350140000001</v>
      </c>
      <c r="D54" s="48">
        <v>106.3</v>
      </c>
      <c r="E54" s="48">
        <v>110</v>
      </c>
      <c r="F54" s="48">
        <v>115.5</v>
      </c>
      <c r="G54" s="48">
        <v>116.2891</v>
      </c>
      <c r="H54" s="48">
        <v>131.91003449999999</v>
      </c>
      <c r="I54" s="44">
        <v>162.2188208</v>
      </c>
      <c r="J54" s="44">
        <v>160.7003455</v>
      </c>
      <c r="K54" s="44">
        <v>172.4492185</v>
      </c>
      <c r="L54" s="44">
        <v>170.37125</v>
      </c>
      <c r="M54" s="44">
        <v>207.07398699999999</v>
      </c>
      <c r="N54" s="151">
        <v>215.37022999999999</v>
      </c>
      <c r="O54" s="142">
        <f>B54*1000000000/'Численность населения'!B53</f>
        <v>31582.312568557321</v>
      </c>
      <c r="P54" s="143">
        <f>C54*1000000000/'Численность населения'!C53</f>
        <v>30455.055482833799</v>
      </c>
      <c r="Q54" s="143">
        <f>D54*1000000000/'Численность населения'!D53</f>
        <v>33077.375230927064</v>
      </c>
      <c r="R54" s="143">
        <f>E54*1000000000/'Численность населения'!E53</f>
        <v>34244.037957336906</v>
      </c>
      <c r="S54" s="143">
        <f>F54*1000000000/'Численность населения'!F53</f>
        <v>35959.676593301665</v>
      </c>
      <c r="T54" s="143">
        <f>G54*1000000000/'Численность населения'!G53</f>
        <v>36234.753413879866</v>
      </c>
      <c r="U54" s="143">
        <f>H54*1000000000/'Численность населения'!H53</f>
        <v>41159.798797251773</v>
      </c>
      <c r="V54" s="143">
        <f>I54*1000000000/'Численность населения'!I53</f>
        <v>50715.632983971715</v>
      </c>
      <c r="W54" s="143">
        <f>J54*1000000000/'Численность населения'!J53</f>
        <v>50403.52387936302</v>
      </c>
      <c r="X54" s="143">
        <f>K54*1000000000/'Численность населения'!K53</f>
        <v>54207.409427322607</v>
      </c>
      <c r="Y54" s="143">
        <f>L54*1000000000/'Численность населения'!L53</f>
        <v>53798.366704054002</v>
      </c>
      <c r="Z54" s="143">
        <f>M54*1000000000/'Численность населения'!M53</f>
        <v>65885.398776051225</v>
      </c>
      <c r="AA54" s="144">
        <f>N54*1000000000/'Численность населения'!N53</f>
        <v>68294.902891455393</v>
      </c>
      <c r="AB54" s="15" t="s">
        <v>58</v>
      </c>
      <c r="AC54" s="241">
        <f>O54/'Индекс потребительских цен'!X53</f>
        <v>31582.312568557321</v>
      </c>
      <c r="AD54" s="241">
        <f>P54/'Индекс потребительских цен'!Y53</f>
        <v>28815.456034472325</v>
      </c>
      <c r="AE54" s="241">
        <f>Q54/'Индекс потребительских цен'!Z53</f>
        <v>29578.110539082525</v>
      </c>
      <c r="AF54" s="241">
        <f>R54/'Индекс потребительских цен'!AA53</f>
        <v>28997.492132924497</v>
      </c>
      <c r="AG54" s="241">
        <f>S54/'Индекс потребительских цен'!AB53</f>
        <v>27241.256873628303</v>
      </c>
      <c r="AH54" s="241">
        <f>T54/'Индекс потребительских цен'!AC53</f>
        <v>24349.899182705656</v>
      </c>
      <c r="AI54" s="241">
        <f>U54/'Индекс потребительских цен'!AD53</f>
        <v>26294.846823517375</v>
      </c>
      <c r="AJ54" s="241">
        <f>V54/'Индекс потребительских цен'!AE53</f>
        <v>31917.6144722436</v>
      </c>
      <c r="AK54" s="241">
        <f>W54/'Индекс потребительских цен'!AF53</f>
        <v>30369.736968512218</v>
      </c>
      <c r="AL54" s="241">
        <f>X54/'Индекс потребительских цен'!AG53</f>
        <v>31704.231998454874</v>
      </c>
      <c r="AM54" s="241">
        <f>Y54/'Индекс потребительских цен'!AH53</f>
        <v>29807.688139537178</v>
      </c>
      <c r="AN54" s="241">
        <f>Z54/'Индекс потребительских цен'!AI53</f>
        <v>33545.916393241139</v>
      </c>
      <c r="AO54" s="241">
        <f>AA54/'Индекс потребительских цен'!AJ53</f>
        <v>30865.195086314925</v>
      </c>
      <c r="AP54" s="217">
        <f t="shared" si="0"/>
        <v>9196.0172105354832</v>
      </c>
      <c r="AQ54" s="217">
        <f t="shared" si="1"/>
        <v>29620.750554860919</v>
      </c>
      <c r="AR54" s="217">
        <f t="shared" si="2"/>
        <v>29807.688139537178</v>
      </c>
    </row>
    <row r="55" spans="1:44" ht="15.75">
      <c r="A55" s="15" t="s">
        <v>59</v>
      </c>
      <c r="B55" s="48">
        <v>46.009504799999995</v>
      </c>
      <c r="C55" s="48">
        <v>53.215785099999998</v>
      </c>
      <c r="D55" s="48">
        <v>59.3</v>
      </c>
      <c r="E55" s="48">
        <v>65.2</v>
      </c>
      <c r="F55" s="48">
        <v>94.4</v>
      </c>
      <c r="G55" s="48">
        <v>82.511369999999999</v>
      </c>
      <c r="H55" s="48">
        <v>81.261113599999987</v>
      </c>
      <c r="I55" s="44">
        <v>75.210158100000001</v>
      </c>
      <c r="J55" s="44">
        <v>86.309403500000002</v>
      </c>
      <c r="K55" s="44">
        <v>71.716753199999999</v>
      </c>
      <c r="L55" s="44">
        <v>87.180023000000006</v>
      </c>
      <c r="M55" s="44">
        <v>107.51540900000001</v>
      </c>
      <c r="N55" s="151">
        <v>108.946555</v>
      </c>
      <c r="O55" s="142">
        <f>B55*1000000000/'Численность населения'!B54</f>
        <v>18204.585499956869</v>
      </c>
      <c r="P55" s="143">
        <f>C55*1000000000/'Численность населения'!C54</f>
        <v>21167.622944624898</v>
      </c>
      <c r="Q55" s="143">
        <f>D55*1000000000/'Численность населения'!D54</f>
        <v>23662.934467238807</v>
      </c>
      <c r="R55" s="143">
        <f>E55*1000000000/'Численность населения'!E54</f>
        <v>26080.751125632418</v>
      </c>
      <c r="S55" s="143">
        <f>F55*1000000000/'Численность населения'!F54</f>
        <v>37838.886510597295</v>
      </c>
      <c r="T55" s="143">
        <f>G55*1000000000/'Численность населения'!G54</f>
        <v>33133.410459960876</v>
      </c>
      <c r="U55" s="143">
        <f>H55*1000000000/'Численность населения'!H54</f>
        <v>32721.796702416123</v>
      </c>
      <c r="V55" s="143">
        <f>I55*1000000000/'Численность населения'!I54</f>
        <v>30435.840686656375</v>
      </c>
      <c r="W55" s="143">
        <f>J55*1000000000/'Численность населения'!J54</f>
        <v>35201.287623140102</v>
      </c>
      <c r="X55" s="143">
        <f>K55*1000000000/'Численность населения'!K54</f>
        <v>29496.619457051725</v>
      </c>
      <c r="Y55" s="143">
        <f>L55*1000000000/'Численность населения'!L54</f>
        <v>36196.767452645894</v>
      </c>
      <c r="Z55" s="143">
        <f>M55*1000000000/'Численность населения'!M54</f>
        <v>45211.869884169071</v>
      </c>
      <c r="AA55" s="144">
        <f>N55*1000000000/'Численность населения'!N54</f>
        <v>45056.884305812542</v>
      </c>
      <c r="AB55" s="15" t="s">
        <v>59</v>
      </c>
      <c r="AC55" s="241">
        <f>O55/'Индекс потребительских цен'!X54</f>
        <v>18204.585499956869</v>
      </c>
      <c r="AD55" s="241">
        <f>P55/'Индекс потребительских цен'!Y54</f>
        <v>20094.572759279377</v>
      </c>
      <c r="AE55" s="241">
        <f>Q55/'Индекс потребительских цен'!Z54</f>
        <v>21197.876257019991</v>
      </c>
      <c r="AF55" s="241">
        <f>R55/'Индекс потребительских цен'!AA54</f>
        <v>22003.974123899363</v>
      </c>
      <c r="AG55" s="241">
        <f>S55/'Индекс потребительских цен'!AB54</f>
        <v>28778.646561468508</v>
      </c>
      <c r="AH55" s="241">
        <f>T55/'Индекс потребительских цен'!AC54</f>
        <v>22564.346126691322</v>
      </c>
      <c r="AI55" s="241">
        <f>U55/'Индекс потребительских цен'!AD54</f>
        <v>21441.384610609377</v>
      </c>
      <c r="AJ55" s="241">
        <f>V55/'Индекс потребительских цен'!AE54</f>
        <v>19699.211851506978</v>
      </c>
      <c r="AK55" s="241">
        <f>W55/'Индекс потребительских цен'!AF54</f>
        <v>21856.856234275048</v>
      </c>
      <c r="AL55" s="241">
        <f>X55/'Индекс потребительских цен'!AG54</f>
        <v>17862.836939977446</v>
      </c>
      <c r="AM55" s="241">
        <f>Y55/'Индекс потребительских цен'!AH54</f>
        <v>20545.856998319432</v>
      </c>
      <c r="AN55" s="241">
        <f>Z55/'Индекс потребительских цен'!AI54</f>
        <v>23602.475441918792</v>
      </c>
      <c r="AO55" s="241">
        <f>AA55/'Индекс потребительских цен'!AJ54</f>
        <v>21139.18084622272</v>
      </c>
      <c r="AP55" s="217">
        <f t="shared" si="0"/>
        <v>10915.809621491062</v>
      </c>
      <c r="AQ55" s="217">
        <f t="shared" si="1"/>
        <v>21460.908019318864</v>
      </c>
      <c r="AR55" s="217">
        <f t="shared" si="2"/>
        <v>21197.876257019991</v>
      </c>
    </row>
    <row r="56" spans="1:44" ht="15.75">
      <c r="A56" s="15" t="s">
        <v>60</v>
      </c>
      <c r="B56" s="48">
        <v>23.225941500000001</v>
      </c>
      <c r="C56" s="48">
        <v>30.297067800000001</v>
      </c>
      <c r="D56" s="48">
        <v>33.6</v>
      </c>
      <c r="E56" s="48">
        <v>29.3</v>
      </c>
      <c r="F56" s="48">
        <v>29.2</v>
      </c>
      <c r="G56" s="48">
        <v>35.439810000000001</v>
      </c>
      <c r="H56" s="48">
        <v>47.293129299999997</v>
      </c>
      <c r="I56" s="44">
        <v>42.185015100000001</v>
      </c>
      <c r="J56" s="44">
        <v>40.768098600000002</v>
      </c>
      <c r="K56" s="44">
        <v>42.0658624</v>
      </c>
      <c r="L56" s="44">
        <v>44.320545000000003</v>
      </c>
      <c r="M56" s="44">
        <v>54.886381</v>
      </c>
      <c r="N56" s="151">
        <v>47.901806000000001</v>
      </c>
      <c r="O56" s="142">
        <f>B56*1000000000/'Численность населения'!B55</f>
        <v>17920.089670113975</v>
      </c>
      <c r="P56" s="143">
        <f>C56*1000000000/'Численность населения'!C55</f>
        <v>23553.91242694082</v>
      </c>
      <c r="Q56" s="143">
        <f>D56*1000000000/'Численность населения'!D55</f>
        <v>26285.094708481873</v>
      </c>
      <c r="R56" s="143">
        <f>E56*1000000000/'Численность населения'!E55</f>
        <v>23052.279107239516</v>
      </c>
      <c r="S56" s="143">
        <f>F56*1000000000/'Численность населения'!F55</f>
        <v>23082.000387334938</v>
      </c>
      <c r="T56" s="143">
        <f>G56*1000000000/'Численность населения'!G55</f>
        <v>28124.936016221127</v>
      </c>
      <c r="U56" s="143">
        <f>H56*1000000000/'Численность населения'!H55</f>
        <v>37676.143075425374</v>
      </c>
      <c r="V56" s="143">
        <f>I56*1000000000/'Численность населения'!I55</f>
        <v>33754.709014268432</v>
      </c>
      <c r="W56" s="143">
        <f>J56*1000000000/'Численность населения'!J55</f>
        <v>32810.92444684817</v>
      </c>
      <c r="X56" s="143">
        <f>K56*1000000000/'Численность населения'!K55</f>
        <v>34085.714841344437</v>
      </c>
      <c r="Y56" s="143">
        <f>L56*1000000000/'Численность населения'!L55</f>
        <v>36207.495316856621</v>
      </c>
      <c r="Z56" s="143">
        <f>M56*1000000000/'Численность населения'!M55</f>
        <v>45317.836952366481</v>
      </c>
      <c r="AA56" s="144">
        <f>N56*1000000000/'Численность населения'!N55</f>
        <v>40378.043938759183</v>
      </c>
      <c r="AB56" s="15" t="s">
        <v>60</v>
      </c>
      <c r="AC56" s="241">
        <f>O56/'Индекс потребительских цен'!X55</f>
        <v>17920.089670113975</v>
      </c>
      <c r="AD56" s="241">
        <f>P56/'Индекс потребительских цен'!Y55</f>
        <v>22083.17309857568</v>
      </c>
      <c r="AE56" s="241">
        <f>Q56/'Индекс потребительских цен'!Z55</f>
        <v>23144.080134987547</v>
      </c>
      <c r="AF56" s="241">
        <f>R56/'Индекс потребительских цен'!AA55</f>
        <v>19082.052577398626</v>
      </c>
      <c r="AG56" s="241">
        <f>S56/'Индекс потребительских цен'!AB55</f>
        <v>17148.317221730322</v>
      </c>
      <c r="AH56" s="241">
        <f>T56/'Индекс потребительских цен'!AC55</f>
        <v>18364.270387257377</v>
      </c>
      <c r="AI56" s="241">
        <f>U56/'Индекс потребительских цен'!AD55</f>
        <v>23322.679901769548</v>
      </c>
      <c r="AJ56" s="241">
        <f>V56/'Индекс потребительских цен'!AE55</f>
        <v>20383.565310591603</v>
      </c>
      <c r="AK56" s="241">
        <f>W56/'Индекс потребительских цен'!AF55</f>
        <v>18958.605943195096</v>
      </c>
      <c r="AL56" s="241">
        <f>X56/'Индекс потребительских цен'!AG55</f>
        <v>19141.993842325755</v>
      </c>
      <c r="AM56" s="241">
        <f>Y56/'Индекс потребительских цен'!AH55</f>
        <v>19233.401360548836</v>
      </c>
      <c r="AN56" s="241">
        <f>Z56/'Индекс потребительских цен'!AI55</f>
        <v>22133.881727518648</v>
      </c>
      <c r="AO56" s="241">
        <f>AA56/'Индекс потребительских цен'!AJ55</f>
        <v>17375.520660881175</v>
      </c>
      <c r="AP56" s="217">
        <f t="shared" si="0"/>
        <v>6174.3626800392267</v>
      </c>
      <c r="AQ56" s="217">
        <f t="shared" si="1"/>
        <v>19868.587064376476</v>
      </c>
      <c r="AR56" s="217">
        <f t="shared" si="2"/>
        <v>19141.993842325755</v>
      </c>
    </row>
    <row r="57" spans="1:44" ht="15.75">
      <c r="A57" s="16" t="s">
        <v>62</v>
      </c>
      <c r="B57" s="48">
        <v>12.0983131</v>
      </c>
      <c r="C57" s="48">
        <v>13.4900489</v>
      </c>
      <c r="D57" s="48">
        <v>10.9</v>
      </c>
      <c r="E57" s="48">
        <v>10.6</v>
      </c>
      <c r="F57" s="48">
        <v>15.1</v>
      </c>
      <c r="G57" s="48">
        <v>17.341989999999999</v>
      </c>
      <c r="H57" s="48">
        <v>12.076299499999999</v>
      </c>
      <c r="I57" s="44">
        <v>17.023015399999998</v>
      </c>
      <c r="J57" s="44">
        <v>13.2331989</v>
      </c>
      <c r="K57" s="44">
        <v>14.542864700000001</v>
      </c>
      <c r="L57" s="44">
        <v>18.708175000000001</v>
      </c>
      <c r="M57" s="44">
        <v>21.275189999999998</v>
      </c>
      <c r="N57" s="151">
        <v>35.701157000000002</v>
      </c>
      <c r="O57" s="142">
        <f>B57*1000000000/'Численность населения'!B56</f>
        <v>13241.041460088563</v>
      </c>
      <c r="P57" s="143">
        <f>C57*1000000000/'Численность населения'!C56</f>
        <v>14946.793265214317</v>
      </c>
      <c r="Q57" s="143">
        <f>D57*1000000000/'Численность населения'!D56</f>
        <v>12233.294538451264</v>
      </c>
      <c r="R57" s="143">
        <f>E57*1000000000/'Численность населения'!E56</f>
        <v>12025.598642241845</v>
      </c>
      <c r="S57" s="143">
        <f>F57*1000000000/'Численность населения'!F56</f>
        <v>17287.153355367776</v>
      </c>
      <c r="T57" s="143">
        <f>G57*1000000000/'Численность населения'!G56</f>
        <v>20028.746152646807</v>
      </c>
      <c r="U57" s="143">
        <f>H57*1000000000/'Численность населения'!H56</f>
        <v>14074.924737849957</v>
      </c>
      <c r="V57" s="143">
        <f>I57*1000000000/'Численность населения'!I56</f>
        <v>20031.248154027366</v>
      </c>
      <c r="W57" s="143">
        <f>J57*1000000000/'Численность населения'!J56</f>
        <v>15751.595490157335</v>
      </c>
      <c r="X57" s="143">
        <f>K57*1000000000/'Численность населения'!K56</f>
        <v>17501.849968649698</v>
      </c>
      <c r="Y57" s="143">
        <f>L57*1000000000/'Численность населения'!L56</f>
        <v>22735.356989647171</v>
      </c>
      <c r="Z57" s="143">
        <f>M57*1000000000/'Численность населения'!M56</f>
        <v>26199.714545729945</v>
      </c>
      <c r="AA57" s="144">
        <f>N57*1000000000/'Численность населения'!N56</f>
        <v>46549.037887341939</v>
      </c>
      <c r="AB57" s="16" t="s">
        <v>62</v>
      </c>
      <c r="AC57" s="241">
        <f>O57/'Индекс потребительских цен'!X56</f>
        <v>13241.041460088563</v>
      </c>
      <c r="AD57" s="241">
        <f>P57/'Индекс потребительских цен'!Y56</f>
        <v>13968.965668424595</v>
      </c>
      <c r="AE57" s="241">
        <f>Q57/'Индекс потребительских цен'!Z56</f>
        <v>10653.173266823009</v>
      </c>
      <c r="AF57" s="241">
        <f>R57/'Индекс потребительских цен'!AA56</f>
        <v>9890.7296403280288</v>
      </c>
      <c r="AG57" s="241">
        <f>S57/'Индекс потребительских цен'!AB56</f>
        <v>12692.569263068033</v>
      </c>
      <c r="AH57" s="241">
        <f>T57/'Индекс потребительских цен'!AC56</f>
        <v>12898.430679086296</v>
      </c>
      <c r="AI57" s="241">
        <f>U57/'Индекс потребительских цен'!AD56</f>
        <v>8585.1430355977482</v>
      </c>
      <c r="AJ57" s="241">
        <f>V57/'Индекс потребительских цен'!AE56</f>
        <v>11924.910100106688</v>
      </c>
      <c r="AK57" s="241">
        <f>W57/'Индекс потребительских цен'!AF56</f>
        <v>8985.4034588474642</v>
      </c>
      <c r="AL57" s="241">
        <f>X57/'Индекс потребительских цен'!AG56</f>
        <v>9673.3123343198204</v>
      </c>
      <c r="AM57" s="241">
        <f>Y57/'Индекс потребительских цен'!AH56</f>
        <v>11864.680939473354</v>
      </c>
      <c r="AN57" s="241">
        <f>Z57/'Индекс потребительских цен'!AI56</f>
        <v>12542.511441838124</v>
      </c>
      <c r="AO57" s="241">
        <f>AA57/'Индекс потребительских цен'!AJ56</f>
        <v>20016.421897218326</v>
      </c>
      <c r="AP57" s="217">
        <f t="shared" si="0"/>
        <v>11431.278861620578</v>
      </c>
      <c r="AQ57" s="217">
        <f t="shared" si="1"/>
        <v>12072.099475786157</v>
      </c>
      <c r="AR57" s="217">
        <f t="shared" si="2"/>
        <v>11924.910100106688</v>
      </c>
    </row>
    <row r="58" spans="1:44" ht="15.75">
      <c r="A58" s="16" t="s">
        <v>63</v>
      </c>
      <c r="B58" s="48">
        <v>87.4935677</v>
      </c>
      <c r="C58" s="48">
        <v>94.860514499999994</v>
      </c>
      <c r="D58" s="48">
        <v>92.5</v>
      </c>
      <c r="E58" s="48">
        <v>97.5</v>
      </c>
      <c r="F58" s="48">
        <v>102.9</v>
      </c>
      <c r="G58" s="48">
        <v>110.9199</v>
      </c>
      <c r="H58" s="48">
        <v>218.8775354</v>
      </c>
      <c r="I58" s="44">
        <v>216.76337469999999</v>
      </c>
      <c r="J58" s="44">
        <v>239.49692580000001</v>
      </c>
      <c r="K58" s="44">
        <v>229.83237030000001</v>
      </c>
      <c r="L58" s="44">
        <v>250.56351900000001</v>
      </c>
      <c r="M58" s="44">
        <v>327.61694999999997</v>
      </c>
      <c r="N58" s="151">
        <v>362.59563100000003</v>
      </c>
      <c r="O58" s="142">
        <f>B58*1000000000/'Численность населения'!B57</f>
        <v>20333.868955196893</v>
      </c>
      <c r="P58" s="143">
        <f>C58*1000000000/'Численность населения'!C57</f>
        <v>22048.227505049497</v>
      </c>
      <c r="Q58" s="143">
        <f>D58*1000000000/'Численность населения'!D57</f>
        <v>21453.195389673521</v>
      </c>
      <c r="R58" s="143">
        <f>E58*1000000000/'Численность населения'!E57</f>
        <v>22578.575178434428</v>
      </c>
      <c r="S58" s="143">
        <f>F58*1000000000/'Численность населения'!F57</f>
        <v>23797.002548985056</v>
      </c>
      <c r="T58" s="143">
        <f>G58*1000000000/'Численность населения'!G57</f>
        <v>25624.06742471653</v>
      </c>
      <c r="U58" s="143">
        <f>H58*1000000000/'Численность населения'!H57</f>
        <v>50552.890448564947</v>
      </c>
      <c r="V58" s="143">
        <f>I58*1000000000/'Численность населения'!I57</f>
        <v>50092.072375863099</v>
      </c>
      <c r="W58" s="143">
        <f>J58*1000000000/'Численность населения'!J57</f>
        <v>55432.982469296796</v>
      </c>
      <c r="X58" s="143">
        <f>K58*1000000000/'Численность населения'!K57</f>
        <v>53285.936928352334</v>
      </c>
      <c r="Y58" s="143">
        <f>L58*1000000000/'Численность населения'!L57</f>
        <v>58265.518068893543</v>
      </c>
      <c r="Z58" s="143">
        <f>M58*1000000000/'Численность населения'!M57</f>
        <v>76596.072246278694</v>
      </c>
      <c r="AA58" s="144">
        <f>N58*1000000000/'Численность населения'!N57</f>
        <v>85288.002425539104</v>
      </c>
      <c r="AB58" s="16" t="s">
        <v>63</v>
      </c>
      <c r="AC58" s="241">
        <f>O58/'Индекс потребительских цен'!X57</f>
        <v>20333.868955196893</v>
      </c>
      <c r="AD58" s="241">
        <f>P58/'Индекс потребительских цен'!Y57</f>
        <v>20714.231026916099</v>
      </c>
      <c r="AE58" s="241">
        <f>Q58/'Индекс потребительских цен'!Z57</f>
        <v>18782.220183427875</v>
      </c>
      <c r="AF58" s="241">
        <f>R58/'Индекс потребительских цен'!AA57</f>
        <v>18482.924208279586</v>
      </c>
      <c r="AG58" s="241">
        <f>S58/'Индекс потребительских цен'!AB57</f>
        <v>17614.914900747288</v>
      </c>
      <c r="AH58" s="241">
        <f>T58/'Индекс потребительских цен'!AC57</f>
        <v>16632.179065909135</v>
      </c>
      <c r="AI58" s="241">
        <f>U58/'Индекс потребительских цен'!AD57</f>
        <v>31020.122828797219</v>
      </c>
      <c r="AJ58" s="241">
        <f>V58/'Индекс потребительских цен'!AE57</f>
        <v>30066.865827729624</v>
      </c>
      <c r="AK58" s="241">
        <f>W58/'Индекс потребительских цен'!AF57</f>
        <v>32036.059200818145</v>
      </c>
      <c r="AL58" s="241">
        <f>X58/'Индекс потребительских цен'!AG57</f>
        <v>29710.78604384989</v>
      </c>
      <c r="AM58" s="241">
        <f>Y58/'Индекс потребительских цен'!AH57</f>
        <v>31165.833424723245</v>
      </c>
      <c r="AN58" s="241">
        <f>Z58/'Индекс потребительских цен'!AI57</f>
        <v>37897.25600743114</v>
      </c>
      <c r="AO58" s="241">
        <f>AA58/'Индекс потребительских цен'!AJ57</f>
        <v>37733.82954007684</v>
      </c>
      <c r="AP58" s="217">
        <f t="shared" si="0"/>
        <v>21265.076941522006</v>
      </c>
      <c r="AQ58" s="217">
        <f t="shared" si="1"/>
        <v>26322.391631838695</v>
      </c>
      <c r="AR58" s="217">
        <f t="shared" si="2"/>
        <v>29710.78604384989</v>
      </c>
    </row>
    <row r="59" spans="1:44" ht="15.75">
      <c r="A59" s="16" t="s">
        <v>64</v>
      </c>
      <c r="B59" s="48">
        <v>128.24070559999998</v>
      </c>
      <c r="C59" s="48">
        <v>130.5339008</v>
      </c>
      <c r="D59" s="48">
        <v>150.30000000000001</v>
      </c>
      <c r="E59" s="48">
        <v>160.30000000000001</v>
      </c>
      <c r="F59" s="48">
        <v>135.9</v>
      </c>
      <c r="G59" s="48">
        <v>124.9726</v>
      </c>
      <c r="H59" s="48">
        <v>197.25072349999999</v>
      </c>
      <c r="I59" s="44">
        <v>166.0269304</v>
      </c>
      <c r="J59" s="44">
        <v>163.47502919999999</v>
      </c>
      <c r="K59" s="44">
        <v>163.11609490000001</v>
      </c>
      <c r="L59" s="44">
        <v>186.66876600000001</v>
      </c>
      <c r="M59" s="44">
        <v>214.84796299999999</v>
      </c>
      <c r="N59" s="151">
        <v>260.16515199999998</v>
      </c>
      <c r="O59" s="142">
        <f>B59*1000000000/'Численность населения'!B58</f>
        <v>37806.477419126597</v>
      </c>
      <c r="P59" s="143">
        <f>C59*1000000000/'Численность населения'!C58</f>
        <v>38030.452820689723</v>
      </c>
      <c r="Q59" s="143">
        <f>D59*1000000000/'Численность населения'!D58</f>
        <v>43126.935224376277</v>
      </c>
      <c r="R59" s="143">
        <f>E59*1000000000/'Численность населения'!E58</f>
        <v>45429.889182811799</v>
      </c>
      <c r="S59" s="143">
        <f>F59*1000000000/'Численность населения'!F58</f>
        <v>38133.249752582837</v>
      </c>
      <c r="T59" s="143">
        <f>G59*1000000000/'Численность населения'!G58</f>
        <v>34730.152854513508</v>
      </c>
      <c r="U59" s="143">
        <f>H59*1000000000/'Численность населения'!H58</f>
        <v>54223.157092912719</v>
      </c>
      <c r="V59" s="143">
        <f>I59*1000000000/'Численность населения'!I58</f>
        <v>45162.464763350348</v>
      </c>
      <c r="W59" s="143">
        <f>J59*1000000000/'Численность населения'!J58</f>
        <v>44084.917338266561</v>
      </c>
      <c r="X59" s="143">
        <f>K59*1000000000/'Численность населения'!K58</f>
        <v>43610.990623091704</v>
      </c>
      <c r="Y59" s="143">
        <f>L59*1000000000/'Численность населения'!L58</f>
        <v>49549.813858484667</v>
      </c>
      <c r="Z59" s="143">
        <f>M59*1000000000/'Численность населения'!M58</f>
        <v>56654.049715224013</v>
      </c>
      <c r="AA59" s="144">
        <f>N59*1000000000/'Численность населения'!N58</f>
        <v>67760.941133327215</v>
      </c>
      <c r="AB59" s="16" t="s">
        <v>64</v>
      </c>
      <c r="AC59" s="241">
        <f>O59/'Индекс потребительских цен'!X58</f>
        <v>37806.477419126597</v>
      </c>
      <c r="AD59" s="241">
        <f>P59/'Индекс потребительских цен'!Y58</f>
        <v>36240.187555450473</v>
      </c>
      <c r="AE59" s="241">
        <f>Q59/'Индекс потребительских цен'!Z58</f>
        <v>38961.656714590725</v>
      </c>
      <c r="AF59" s="241">
        <f>R59/'Индекс потребительских цен'!AA58</f>
        <v>38740.973339168151</v>
      </c>
      <c r="AG59" s="241">
        <f>S59/'Индекс потребительских цен'!AB58</f>
        <v>29926.985110705878</v>
      </c>
      <c r="AH59" s="241">
        <f>T59/'Индекс потребительских цен'!AC58</f>
        <v>24199.799085300208</v>
      </c>
      <c r="AI59" s="241">
        <f>U59/'Индекс потребительских цен'!AD58</f>
        <v>35350.325807977883</v>
      </c>
      <c r="AJ59" s="241">
        <f>V59/'Индекс потребительских цен'!AE58</f>
        <v>28674.79991575759</v>
      </c>
      <c r="AK59" s="241">
        <f>W59/'Индекс потребительских цен'!AF58</f>
        <v>27342.617556467419</v>
      </c>
      <c r="AL59" s="241">
        <f>X59/'Индекс потребительских цен'!AG58</f>
        <v>26391.526807741055</v>
      </c>
      <c r="AM59" s="241">
        <f>Y59/'Индекс потребительских цен'!AH58</f>
        <v>28935.107035925517</v>
      </c>
      <c r="AN59" s="241">
        <f>Z59/'Индекс потребительских цен'!AI58</f>
        <v>31199.26092238694</v>
      </c>
      <c r="AO59" s="241">
        <f>AA59/'Индекс потребительских цен'!AJ58</f>
        <v>34667.225628284556</v>
      </c>
      <c r="AP59" s="217">
        <f t="shared" si="0"/>
        <v>14761.857629290516</v>
      </c>
      <c r="AQ59" s="217">
        <f t="shared" si="1"/>
        <v>32187.457146067922</v>
      </c>
      <c r="AR59" s="217">
        <f t="shared" si="2"/>
        <v>31199.26092238694</v>
      </c>
    </row>
    <row r="60" spans="1:44" ht="24">
      <c r="A60" s="17" t="s">
        <v>65</v>
      </c>
      <c r="B60" s="48">
        <v>50.939700100000003</v>
      </c>
      <c r="C60" s="48">
        <v>62.1844483</v>
      </c>
      <c r="D60" s="48">
        <v>73.7</v>
      </c>
      <c r="E60" s="48">
        <v>80.599999999999994</v>
      </c>
      <c r="F60" s="48">
        <v>72.900000000000006</v>
      </c>
      <c r="G60" s="48">
        <v>60.146949999999997</v>
      </c>
      <c r="H60" s="48">
        <v>91.957982900000005</v>
      </c>
      <c r="I60" s="44">
        <v>84.434927000000002</v>
      </c>
      <c r="J60" s="44">
        <v>81.6212436</v>
      </c>
      <c r="K60" s="44">
        <v>74.428688800000003</v>
      </c>
      <c r="L60" s="44">
        <v>87.358765000000005</v>
      </c>
      <c r="M60" s="44">
        <v>97.620880999999997</v>
      </c>
      <c r="N60" s="151">
        <v>120.208619</v>
      </c>
      <c r="O60" s="142">
        <f>B60*1000000000/'Численность населения'!B59</f>
        <v>33311.81857180786</v>
      </c>
      <c r="P60" s="143">
        <f>C60*1000000000/'Численность населения'!C59</f>
        <v>40140.078918864485</v>
      </c>
      <c r="Q60" s="143">
        <f>D60*1000000000/'Численность населения'!D59</f>
        <v>46863.544422761312</v>
      </c>
      <c r="R60" s="143">
        <f>E60*1000000000/'Численность населения'!E59</f>
        <v>50670.981872864875</v>
      </c>
      <c r="S60" s="143">
        <f>F60*1000000000/'Численность населения'!F59</f>
        <v>45430.127964643019</v>
      </c>
      <c r="T60" s="143">
        <f>G60*1000000000/'Численность населения'!G59</f>
        <v>37141.181933711821</v>
      </c>
      <c r="U60" s="143">
        <f>H60*1000000000/'Численность населения'!H59</f>
        <v>56194.746873655597</v>
      </c>
      <c r="V60" s="143">
        <f>I60*1000000000/'Численность населения'!I59</f>
        <v>51154.825345818674</v>
      </c>
      <c r="W60" s="143">
        <f>J60*1000000000/'Численность населения'!J59</f>
        <v>49186.16492962966</v>
      </c>
      <c r="X60" s="143">
        <f>K60*1000000000/'Численность населения'!K59</f>
        <v>44588.475685882644</v>
      </c>
      <c r="Y60" s="143">
        <f>L60*1000000000/'Численность населения'!L59</f>
        <v>51963.230854794143</v>
      </c>
      <c r="Z60" s="143">
        <f>M60*1000000000/'Численность населения'!M59</f>
        <v>57595.241031135483</v>
      </c>
      <c r="AA60" s="144">
        <f>N60*1000000000/'Численность населения'!N59</f>
        <v>69805.209232209367</v>
      </c>
      <c r="AB60" s="17" t="s">
        <v>65</v>
      </c>
      <c r="AC60" s="241">
        <f>O60/'Индекс потребительских цен'!X59</f>
        <v>33311.81857180786</v>
      </c>
      <c r="AD60" s="241">
        <f>P60/'Индекс потребительских цен'!Y59</f>
        <v>38130.596484149792</v>
      </c>
      <c r="AE60" s="241">
        <f>Q60/'Индекс потребительских цен'!Z59</f>
        <v>42482.558990210389</v>
      </c>
      <c r="AF60" s="241">
        <f>R60/'Индекс потребительских цен'!AA59</f>
        <v>43256.485975829179</v>
      </c>
      <c r="AG60" s="241">
        <f>S60/'Индекс потребительских цен'!AB59</f>
        <v>35840.03944576846</v>
      </c>
      <c r="AH60" s="241">
        <f>T60/'Индекс потребительских цен'!AC59</f>
        <v>25847.610562616392</v>
      </c>
      <c r="AI60" s="241">
        <f>U60/'Индекс потребительских цен'!AD59</f>
        <v>36037.16480139536</v>
      </c>
      <c r="AJ60" s="241">
        <f>V60/'Индекс потребительских цен'!AE59</f>
        <v>31806.389697367253</v>
      </c>
      <c r="AK60" s="241">
        <f>W60/'Индекс потребительских цен'!AF59</f>
        <v>29970.934272184884</v>
      </c>
      <c r="AL60" s="241">
        <f>X60/'Индекс потребительских цен'!AG59</f>
        <v>26563.740309375466</v>
      </c>
      <c r="AM60" s="241">
        <f>Y60/'Индекс потребительских цен'!AH59</f>
        <v>29798.129261446404</v>
      </c>
      <c r="AN60" s="241">
        <f>Z60/'Индекс потребительских цен'!AI59</f>
        <v>31317.831779583659</v>
      </c>
      <c r="AO60" s="241">
        <f>AA60/'Индекс потребительских цен'!AJ59</f>
        <v>35457.347888558434</v>
      </c>
      <c r="AP60" s="217">
        <f t="shared" si="0"/>
        <v>17408.875413212787</v>
      </c>
      <c r="AQ60" s="217">
        <f t="shared" si="1"/>
        <v>33832.357541561039</v>
      </c>
      <c r="AR60" s="217">
        <f t="shared" si="2"/>
        <v>33311.81857180786</v>
      </c>
    </row>
    <row r="61" spans="1:44" ht="15.75">
      <c r="A61" s="16" t="s">
        <v>67</v>
      </c>
      <c r="B61" s="48">
        <v>86.18403090000001</v>
      </c>
      <c r="C61" s="48">
        <v>74.257822099999998</v>
      </c>
      <c r="D61" s="48">
        <v>102.9</v>
      </c>
      <c r="E61" s="48">
        <v>98.2</v>
      </c>
      <c r="F61" s="48">
        <v>101.2</v>
      </c>
      <c r="G61" s="48">
        <v>111.3112</v>
      </c>
      <c r="H61" s="48">
        <v>138.36925919999999</v>
      </c>
      <c r="I61" s="44">
        <v>145.80756299999999</v>
      </c>
      <c r="J61" s="44">
        <v>143.250473</v>
      </c>
      <c r="K61" s="44">
        <v>121.3738705</v>
      </c>
      <c r="L61" s="44">
        <v>145.90516299999999</v>
      </c>
      <c r="M61" s="44">
        <v>218.54278199999999</v>
      </c>
      <c r="N61" s="151">
        <v>214.674813</v>
      </c>
      <c r="O61" s="142">
        <f>B61*1000000000/'Численность населения'!B60</f>
        <v>24774.595900913155</v>
      </c>
      <c r="P61" s="143">
        <f>C61*1000000000/'Численность населения'!C60</f>
        <v>21351.412725194139</v>
      </c>
      <c r="Q61" s="143">
        <f>D61*1000000000/'Численность населения'!D60</f>
        <v>29545.982478571983</v>
      </c>
      <c r="R61" s="143">
        <f>E61*1000000000/'Численность населения'!E60</f>
        <v>28156.390109938948</v>
      </c>
      <c r="S61" s="143">
        <f>F61*1000000000/'Численность населения'!F60</f>
        <v>28966.732051717638</v>
      </c>
      <c r="T61" s="143">
        <f>G61*1000000000/'Численность населения'!G60</f>
        <v>31812.33468467374</v>
      </c>
      <c r="U61" s="143">
        <f>H61*1000000000/'Численность населения'!H60</f>
        <v>39516.923712251737</v>
      </c>
      <c r="V61" s="143">
        <f>I61*1000000000/'Численность населения'!I60</f>
        <v>41686.948116165033</v>
      </c>
      <c r="W61" s="143">
        <f>J61*1000000000/'Численность населения'!J60</f>
        <v>41112.007392962048</v>
      </c>
      <c r="X61" s="143">
        <f>K61*1000000000/'Численность населения'!K60</f>
        <v>34967.36891111968</v>
      </c>
      <c r="Y61" s="143">
        <f>L61*1000000000/'Численность населения'!L60</f>
        <v>42235.17269348105</v>
      </c>
      <c r="Z61" s="143">
        <f>M61*1000000000/'Численность населения'!M60</f>
        <v>63701.94781951714</v>
      </c>
      <c r="AA61" s="144">
        <f>N61*1000000000/'Численность населения'!N60</f>
        <v>62874.266002528741</v>
      </c>
      <c r="AB61" s="16" t="s">
        <v>67</v>
      </c>
      <c r="AC61" s="241">
        <f>O61/'Индекс потребительских цен'!X60</f>
        <v>24774.595900913155</v>
      </c>
      <c r="AD61" s="241">
        <f>P61/'Индекс потребительских цен'!Y60</f>
        <v>19724.168799255556</v>
      </c>
      <c r="AE61" s="241">
        <f>Q61/'Индекс потребительских цен'!Z60</f>
        <v>25669.340865106631</v>
      </c>
      <c r="AF61" s="241">
        <f>R61/'Индекс потребительских цен'!AA60</f>
        <v>23217.608989458222</v>
      </c>
      <c r="AG61" s="241">
        <f>S61/'Индекс потребительских цен'!AB60</f>
        <v>21742.046813351197</v>
      </c>
      <c r="AH61" s="241">
        <f>T61/'Индекс потребительских цен'!AC60</f>
        <v>21325.282305209606</v>
      </c>
      <c r="AI61" s="241">
        <f>U61/'Индекс потребительских цен'!AD60</f>
        <v>25262.278662260276</v>
      </c>
      <c r="AJ61" s="241">
        <f>V61/'Индекс потребительских цен'!AE60</f>
        <v>26045.275951695123</v>
      </c>
      <c r="AK61" s="241">
        <f>W61/'Индекс потребительских цен'!AF60</f>
        <v>24822.248787491953</v>
      </c>
      <c r="AL61" s="241">
        <f>X61/'Индекс потребительских цен'!AG60</f>
        <v>20485.43821735961</v>
      </c>
      <c r="AM61" s="241">
        <f>Y61/'Индекс потребительских цен'!AH60</f>
        <v>23664.155090551089</v>
      </c>
      <c r="AN61" s="241">
        <f>Z61/'Индекс потребительских цен'!AI60</f>
        <v>33463.230221925791</v>
      </c>
      <c r="AO61" s="241">
        <f>AA61/'Индекс потребительских цен'!AJ60</f>
        <v>29925.198157287392</v>
      </c>
      <c r="AP61" s="217">
        <f t="shared" si="0"/>
        <v>13739.061422670235</v>
      </c>
      <c r="AQ61" s="217">
        <f t="shared" si="1"/>
        <v>24624.6822124512</v>
      </c>
      <c r="AR61" s="217">
        <f t="shared" si="2"/>
        <v>24774.595900913155</v>
      </c>
    </row>
    <row r="62" spans="1:44" ht="15.75">
      <c r="A62" s="16" t="s">
        <v>69</v>
      </c>
      <c r="B62" s="48">
        <v>0.63892519999999997</v>
      </c>
      <c r="C62" s="48">
        <v>0.90197630000000006</v>
      </c>
      <c r="D62" s="48">
        <v>1.7</v>
      </c>
      <c r="E62" s="48">
        <v>1.2</v>
      </c>
      <c r="F62" s="48">
        <v>2.9</v>
      </c>
      <c r="G62" s="48">
        <v>1.191845</v>
      </c>
      <c r="H62" s="48">
        <v>1.7843975000000001</v>
      </c>
      <c r="I62" s="44">
        <v>4.1015024000000002</v>
      </c>
      <c r="J62" s="44">
        <v>6.8131565999999992</v>
      </c>
      <c r="K62" s="44">
        <v>2.8238927999999999</v>
      </c>
      <c r="L62" s="44">
        <v>3.2359119999999999</v>
      </c>
      <c r="M62" s="44">
        <v>4.0049359999999998</v>
      </c>
      <c r="N62" s="151">
        <v>4.3</v>
      </c>
      <c r="O62" s="142">
        <f>B62*1000000000/'Численность населения'!B61</f>
        <v>3102.2111304246496</v>
      </c>
      <c r="P62" s="143">
        <f>C62*1000000000/'Численность населения'!C61</f>
        <v>4347.3346571684715</v>
      </c>
      <c r="Q62" s="143">
        <f>D62*1000000000/'Численность населения'!D61</f>
        <v>8119.015211213793</v>
      </c>
      <c r="R62" s="143">
        <f>E62*1000000000/'Численность населения'!E61</f>
        <v>5687.3655175028671</v>
      </c>
      <c r="S62" s="143">
        <f>F62*1000000000/'Численность населения'!F61</f>
        <v>13635.893433141804</v>
      </c>
      <c r="T62" s="143">
        <f>G62*1000000000/'Численность населения'!G61</f>
        <v>5558.1748907574001</v>
      </c>
      <c r="U62" s="143">
        <f>H62*1000000000/'Численность населения'!H61</f>
        <v>8257.8881360952219</v>
      </c>
      <c r="V62" s="143">
        <f>I62*1000000000/'Численность населения'!I61</f>
        <v>18854.448249706944</v>
      </c>
      <c r="W62" s="143">
        <f>J62*1000000000/'Численность населения'!J61</f>
        <v>31186.633037937598</v>
      </c>
      <c r="X62" s="143">
        <f>K62*1000000000/'Численность населения'!K61</f>
        <v>12863.708751662689</v>
      </c>
      <c r="Y62" s="143">
        <f>L62*1000000000/'Численность населения'!L61</f>
        <v>14670.880050052818</v>
      </c>
      <c r="Z62" s="143">
        <f>M62*1000000000/'Численность населения'!M61</f>
        <v>18100.914777452363</v>
      </c>
      <c r="AA62" s="144">
        <f>N62*1000000000/'Численность населения'!N61</f>
        <v>20399.643243448394</v>
      </c>
      <c r="AB62" s="16" t="s">
        <v>69</v>
      </c>
      <c r="AC62" s="241">
        <f>O62/'Индекс потребительских цен'!X61</f>
        <v>3102.2111304246496</v>
      </c>
      <c r="AD62" s="241">
        <f>P62/'Индекс потребительских цен'!Y61</f>
        <v>4086.609002790442</v>
      </c>
      <c r="AE62" s="241">
        <f>Q62/'Индекс потребительских цен'!Z61</f>
        <v>7132.1259667366439</v>
      </c>
      <c r="AF62" s="241">
        <f>R62/'Индекс потребительских цен'!AA61</f>
        <v>4694.212313730005</v>
      </c>
      <c r="AG62" s="241">
        <f>S62/'Индекс потребительских цен'!AB61</f>
        <v>10218.569760704488</v>
      </c>
      <c r="AH62" s="241">
        <f>T62/'Индекс потребительских цен'!AC61</f>
        <v>3702.7535486681872</v>
      </c>
      <c r="AI62" s="241">
        <f>U62/'Индекс потребительских цен'!AD61</f>
        <v>5301.9012101064945</v>
      </c>
      <c r="AJ62" s="241">
        <f>V62/'Индекс потребительских цен'!AE61</f>
        <v>11917.036106815018</v>
      </c>
      <c r="AK62" s="241">
        <f>W62/'Индекс потребительских цен'!AF61</f>
        <v>19159.84369697703</v>
      </c>
      <c r="AL62" s="241">
        <f>X62/'Индекс потребительских цен'!AG61</f>
        <v>7751.7978767934183</v>
      </c>
      <c r="AM62" s="241">
        <f>Y62/'Индекс потребительских цен'!AH61</f>
        <v>8487.7276694949542</v>
      </c>
      <c r="AN62" s="241">
        <f>Z62/'Индекс потребительских цен'!AI61</f>
        <v>9668.6811439626472</v>
      </c>
      <c r="AO62" s="241">
        <f>AA62/'Индекс потребительских цен'!AJ61</f>
        <v>9565.9352104102309</v>
      </c>
      <c r="AP62" s="217">
        <f t="shared" si="0"/>
        <v>16057.63256655238</v>
      </c>
      <c r="AQ62" s="217">
        <f t="shared" si="1"/>
        <v>8060.7234336626316</v>
      </c>
      <c r="AR62" s="217">
        <f t="shared" si="2"/>
        <v>7751.7978767934183</v>
      </c>
    </row>
    <row r="63" spans="1:44" ht="15.75">
      <c r="A63" s="16" t="s">
        <v>70</v>
      </c>
      <c r="B63" s="48">
        <v>10.1153052</v>
      </c>
      <c r="C63" s="48">
        <v>14.031623</v>
      </c>
      <c r="D63" s="48">
        <v>14.5</v>
      </c>
      <c r="E63" s="48">
        <v>12.5</v>
      </c>
      <c r="F63" s="48">
        <v>14.4</v>
      </c>
      <c r="G63" s="48">
        <v>15.34869</v>
      </c>
      <c r="H63" s="48">
        <v>22.316150799999999</v>
      </c>
      <c r="I63" s="44">
        <v>2.5166437999999998</v>
      </c>
      <c r="J63" s="44">
        <v>3.2710195</v>
      </c>
      <c r="K63" s="44">
        <v>0.93966640000000001</v>
      </c>
      <c r="L63" s="44">
        <v>0.86745700000000003</v>
      </c>
      <c r="M63" s="46">
        <v>2.1</v>
      </c>
      <c r="N63" s="151">
        <v>2.9</v>
      </c>
      <c r="O63" s="142">
        <f>B63*1000000000/'Численность населения'!B62</f>
        <v>32870.928872250821</v>
      </c>
      <c r="P63" s="143">
        <f>C63*1000000000/'Численность населения'!C62</f>
        <v>45448.171432828378</v>
      </c>
      <c r="Q63" s="143">
        <f>D63*1000000000/'Численность населения'!D62</f>
        <v>46788.682946977126</v>
      </c>
      <c r="R63" s="143">
        <f>E63*1000000000/'Численность населения'!E62</f>
        <v>40178.714923981868</v>
      </c>
      <c r="S63" s="143">
        <f>F63*1000000000/'Численность населения'!F62</f>
        <v>46040.515653775321</v>
      </c>
      <c r="T63" s="143">
        <f>G63*1000000000/'Численность населения'!G62</f>
        <v>48771.520085413053</v>
      </c>
      <c r="U63" s="143">
        <f>H63*1000000000/'Численность населения'!H62</f>
        <v>70377.305080843784</v>
      </c>
      <c r="V63" s="143">
        <f>I63*1000000000/'Численность населения'!I62</f>
        <v>7861.1954331766283</v>
      </c>
      <c r="W63" s="143">
        <f>J63*1000000000/'Численность населения'!J62</f>
        <v>10124.707109538711</v>
      </c>
      <c r="X63" s="143">
        <f>K63*1000000000/'Численность населения'!K62</f>
        <v>2883.2790225282447</v>
      </c>
      <c r="Y63" s="143">
        <f>L63*1000000000/'Численность населения'!L62</f>
        <v>2637.6575831473451</v>
      </c>
      <c r="Z63" s="143">
        <f>M63*1000000000/'Численность населения'!M62</f>
        <v>6335.0900638637413</v>
      </c>
      <c r="AA63" s="144">
        <f>N63*1000000000/'Численность населения'!N62</f>
        <v>8611.4484753281995</v>
      </c>
      <c r="AB63" s="16" t="s">
        <v>70</v>
      </c>
      <c r="AC63" s="241">
        <f>O63/'Индекс потребительских цен'!X62</f>
        <v>32870.928872250821</v>
      </c>
      <c r="AD63" s="241">
        <f>P63/'Индекс потребительских цен'!Y62</f>
        <v>42368.016624245713</v>
      </c>
      <c r="AE63" s="241">
        <f>Q63/'Индекс потребительских цен'!Z62</f>
        <v>40593.464656015036</v>
      </c>
      <c r="AF63" s="241">
        <f>R63/'Индекс потребительских цен'!AA62</f>
        <v>33069.644661580489</v>
      </c>
      <c r="AG63" s="241">
        <f>S63/'Индекс потребительских цен'!AB62</f>
        <v>34609.809554542117</v>
      </c>
      <c r="AH63" s="241">
        <f>T63/'Индекс потребительских цен'!AC62</f>
        <v>32925.706362282093</v>
      </c>
      <c r="AI63" s="241">
        <f>U63/'Индекс потребительских цен'!AD62</f>
        <v>45544.282361301448</v>
      </c>
      <c r="AJ63" s="241">
        <f>V63/'Индекс потребительских цен'!AE62</f>
        <v>4955.029698888552</v>
      </c>
      <c r="AK63" s="241">
        <f>W63/'Индекс потребительских цен'!AF62</f>
        <v>6151.089298688993</v>
      </c>
      <c r="AL63" s="241">
        <f>X63/'Индекс потребительских цен'!AG62</f>
        <v>1695.562777516149</v>
      </c>
      <c r="AM63" s="241">
        <f>Y63/'Индекс потребительских цен'!AH62</f>
        <v>1476.2737070204491</v>
      </c>
      <c r="AN63" s="241">
        <f>Z63/'Индекс потребительских цен'!AI62</f>
        <v>3288.5309643701339</v>
      </c>
      <c r="AO63" s="241">
        <f>AA63/'Индекс потребительских цен'!AJ62</f>
        <v>4054.5881921082369</v>
      </c>
      <c r="AP63" s="217">
        <f t="shared" si="0"/>
        <v>44068.008654281002</v>
      </c>
      <c r="AQ63" s="217">
        <f t="shared" si="1"/>
        <v>21815.609825446943</v>
      </c>
      <c r="AR63" s="217">
        <f t="shared" si="2"/>
        <v>32870.928872250821</v>
      </c>
    </row>
    <row r="64" spans="1:44" ht="15.75">
      <c r="A64" s="16" t="s">
        <v>71</v>
      </c>
      <c r="B64" s="48">
        <v>2.436836</v>
      </c>
      <c r="C64" s="48">
        <v>2.5738938</v>
      </c>
      <c r="D64" s="48">
        <v>1.7</v>
      </c>
      <c r="E64" s="48">
        <v>1.8</v>
      </c>
      <c r="F64" s="48">
        <v>2.1</v>
      </c>
      <c r="G64" s="48">
        <v>2.107497</v>
      </c>
      <c r="H64" s="48">
        <v>2.9562675999999999</v>
      </c>
      <c r="I64" s="44">
        <v>13.434450199999999</v>
      </c>
      <c r="J64" s="44">
        <v>10.229299900000001</v>
      </c>
      <c r="K64" s="44">
        <v>7.4211090999999998</v>
      </c>
      <c r="L64" s="44">
        <v>9.0138759999999998</v>
      </c>
      <c r="M64" s="46">
        <v>11.4</v>
      </c>
      <c r="N64" s="151">
        <v>16.10493</v>
      </c>
      <c r="O64" s="142">
        <f>B64*1000000000/'Численность населения'!B63</f>
        <v>4576.1061232307948</v>
      </c>
      <c r="P64" s="143">
        <f>C64*1000000000/'Численность населения'!C63</f>
        <v>4836.2371996016609</v>
      </c>
      <c r="Q64" s="143">
        <f>D64*1000000000/'Численность населения'!D63</f>
        <v>3192.0087123061326</v>
      </c>
      <c r="R64" s="143">
        <f>E64*1000000000/'Численность населения'!E63</f>
        <v>3373.6168171049871</v>
      </c>
      <c r="S64" s="143">
        <f>F64*1000000000/'Численность населения'!F63</f>
        <v>3925.6885844714716</v>
      </c>
      <c r="T64" s="143">
        <f>G64*1000000000/'Численность населения'!G63</f>
        <v>3929.7785335891654</v>
      </c>
      <c r="U64" s="143">
        <f>H64*1000000000/'Численность населения'!H63</f>
        <v>5502.8481548699338</v>
      </c>
      <c r="V64" s="143">
        <f>I64*1000000000/'Численность населения'!I63</f>
        <v>24990.095072276134</v>
      </c>
      <c r="W64" s="143">
        <f>J64*1000000000/'Численность населения'!J63</f>
        <v>19054.652969227329</v>
      </c>
      <c r="X64" s="143">
        <f>K64*1000000000/'Численность населения'!K63</f>
        <v>13865.659781583103</v>
      </c>
      <c r="Y64" s="143">
        <f>L64*1000000000/'Численность населения'!L63</f>
        <v>16906.860933810247</v>
      </c>
      <c r="Z64" s="143">
        <f>M64*1000000000/'Численность населения'!M63</f>
        <v>21501.888016658304</v>
      </c>
      <c r="AA64" s="144">
        <f>N64*1000000000/'Численность населения'!N63</f>
        <v>30294.57629733019</v>
      </c>
      <c r="AB64" s="16" t="s">
        <v>71</v>
      </c>
      <c r="AC64" s="241">
        <f>O64/'Индекс потребительских цен'!X63</f>
        <v>4576.1061232307948</v>
      </c>
      <c r="AD64" s="241">
        <f>P64/'Индекс потребительских цен'!Y63</f>
        <v>4495.0619942389258</v>
      </c>
      <c r="AE64" s="241">
        <f>Q64/'Индекс потребительских цен'!Z63</f>
        <v>2799.4211881912001</v>
      </c>
      <c r="AF64" s="241">
        <f>R64/'Индекс потребительских цен'!AA63</f>
        <v>2807.3756306986825</v>
      </c>
      <c r="AG64" s="241">
        <f>S64/'Индекс потребительских цен'!AB63</f>
        <v>2957.4375245788792</v>
      </c>
      <c r="AH64" s="241">
        <f>T64/'Индекс потребительских цен'!AC63</f>
        <v>2683.3306522380526</v>
      </c>
      <c r="AI64" s="241">
        <f>U64/'Индекс потребительских цен'!AD63</f>
        <v>3598.4042907489711</v>
      </c>
      <c r="AJ64" s="241">
        <f>V64/'Индекс потребительских цен'!AE63</f>
        <v>16017.879271649472</v>
      </c>
      <c r="AK64" s="241">
        <f>W64/'Индекс потребительских цен'!AF63</f>
        <v>11614.153826776979</v>
      </c>
      <c r="AL64" s="241">
        <f>X64/'Индекс потребительских цен'!AG63</f>
        <v>8170.3104366047983</v>
      </c>
      <c r="AM64" s="241">
        <f>Y64/'Индекс потребительских цен'!AH63</f>
        <v>9397.5395958391819</v>
      </c>
      <c r="AN64" s="241">
        <f>Z64/'Индекс потребительских цен'!AI63</f>
        <v>10843.447293615634</v>
      </c>
      <c r="AO64" s="241">
        <f>AA64/'Индекс потребительских цен'!AJ63</f>
        <v>13552.398175692862</v>
      </c>
      <c r="AP64" s="217">
        <f t="shared" si="0"/>
        <v>13334.54861941142</v>
      </c>
      <c r="AQ64" s="217">
        <f t="shared" si="1"/>
        <v>7193.2973849311102</v>
      </c>
      <c r="AR64" s="217">
        <f t="shared" si="2"/>
        <v>4576.1061232307948</v>
      </c>
    </row>
    <row r="65" spans="1:44" ht="15.75">
      <c r="A65" s="16" t="s">
        <v>72</v>
      </c>
      <c r="B65" s="48">
        <v>11.734893400000001</v>
      </c>
      <c r="C65" s="48">
        <v>7.4821537000000005</v>
      </c>
      <c r="D65" s="48">
        <v>12.1</v>
      </c>
      <c r="E65" s="48">
        <v>13.8</v>
      </c>
      <c r="F65" s="48">
        <v>13.2</v>
      </c>
      <c r="G65" s="48">
        <v>12.08502</v>
      </c>
      <c r="H65" s="48">
        <v>15.9364674</v>
      </c>
      <c r="I65" s="44">
        <v>89.663431099999997</v>
      </c>
      <c r="J65" s="44">
        <v>87.372907799999993</v>
      </c>
      <c r="K65" s="44">
        <v>91.766005800000002</v>
      </c>
      <c r="L65" s="44">
        <v>120.32144</v>
      </c>
      <c r="M65" s="44">
        <v>122.662993</v>
      </c>
      <c r="N65" s="151">
        <v>128.4</v>
      </c>
      <c r="O65" s="142">
        <f>B65*1000000000/'Численность населения'!B64</f>
        <v>4841.0038192092443</v>
      </c>
      <c r="P65" s="143">
        <f>C65*1000000000/'Численность населения'!C64</f>
        <v>3101.6757078531887</v>
      </c>
      <c r="Q65" s="143">
        <f>D65*1000000000/'Численность населения'!D64</f>
        <v>5035.3934057153792</v>
      </c>
      <c r="R65" s="143">
        <f>E65*1000000000/'Численность населения'!E64</f>
        <v>5762.7404586974371</v>
      </c>
      <c r="S65" s="143">
        <f>F65*1000000000/'Численность населения'!F64</f>
        <v>5528.2748222680584</v>
      </c>
      <c r="T65" s="143">
        <f>G65*1000000000/'Численность населения'!G64</f>
        <v>5076.0481906658833</v>
      </c>
      <c r="U65" s="143">
        <f>H65*1000000000/'Численность населения'!H64</f>
        <v>6720.7683616962868</v>
      </c>
      <c r="V65" s="143">
        <f>I65*1000000000/'Численность населения'!I64</f>
        <v>38027.139252209614</v>
      </c>
      <c r="W65" s="143">
        <f>J65*1000000000/'Численность населения'!J64</f>
        <v>37315.774305376122</v>
      </c>
      <c r="X65" s="143">
        <f>K65*1000000000/'Численность населения'!K64</f>
        <v>39469.538400925943</v>
      </c>
      <c r="Y65" s="143">
        <f>L65*1000000000/'Численность населения'!L64</f>
        <v>52160.521737697971</v>
      </c>
      <c r="Z65" s="143">
        <f>M65*1000000000/'Численность населения'!M64</f>
        <v>53746.142211293511</v>
      </c>
      <c r="AA65" s="144">
        <f>N65*1000000000/'Численность населения'!N64</f>
        <v>59917.65522242563</v>
      </c>
      <c r="AB65" s="16" t="s">
        <v>72</v>
      </c>
      <c r="AC65" s="241">
        <f>O65/'Индекс потребительских цен'!X64</f>
        <v>4841.0038192092443</v>
      </c>
      <c r="AD65" s="241">
        <f>P65/'Индекс потребительских цен'!Y64</f>
        <v>2959.331846057808</v>
      </c>
      <c r="AE65" s="241">
        <f>Q65/'Индекс потребительских цен'!Z64</f>
        <v>4482.8835251832761</v>
      </c>
      <c r="AF65" s="241">
        <f>R65/'Индекс потребительских цен'!AA64</f>
        <v>4793.4431742029883</v>
      </c>
      <c r="AG65" s="241">
        <f>S65/'Индекс потребительских цен'!AB64</f>
        <v>4135.2651388251552</v>
      </c>
      <c r="AH65" s="241">
        <f>T65/'Индекс потребительских цен'!AC64</f>
        <v>3379.0069986015633</v>
      </c>
      <c r="AI65" s="241">
        <f>U65/'Индекс потребительских цен'!AD64</f>
        <v>4228.2004453603176</v>
      </c>
      <c r="AJ65" s="241">
        <f>V65/'Индекс потребительских цен'!AE64</f>
        <v>23503.101767764889</v>
      </c>
      <c r="AK65" s="241">
        <f>W65/'Индекс потребительских цен'!AF64</f>
        <v>22157.204966158701</v>
      </c>
      <c r="AL65" s="241">
        <f>X65/'Индекс потребительских цен'!AG64</f>
        <v>22691.768043890155</v>
      </c>
      <c r="AM65" s="241">
        <f>Y65/'Индекс потребительских цен'!AH64</f>
        <v>28465.163001028126</v>
      </c>
      <c r="AN65" s="241">
        <f>Z65/'Индекс потребительских цен'!AI64</f>
        <v>26615.67291045357</v>
      </c>
      <c r="AO65" s="241">
        <f>AA65/'Индекс потребительских цен'!AJ64</f>
        <v>26480.922026561646</v>
      </c>
      <c r="AP65" s="217">
        <f t="shared" ref="AP65:AP82" si="3">MAX(AC65:AO65)-MIN(AC65:AO65)</f>
        <v>25505.831154970318</v>
      </c>
      <c r="AQ65" s="217">
        <f t="shared" si="1"/>
        <v>13748.689820253649</v>
      </c>
      <c r="AR65" s="217">
        <f t="shared" si="2"/>
        <v>4841.0038192092443</v>
      </c>
    </row>
    <row r="66" spans="1:44" ht="15.75">
      <c r="A66" s="16" t="s">
        <v>73</v>
      </c>
      <c r="B66" s="48">
        <v>49.509648299999995</v>
      </c>
      <c r="C66" s="48">
        <v>60.279833200000006</v>
      </c>
      <c r="D66" s="48">
        <v>64.3</v>
      </c>
      <c r="E66" s="48">
        <v>51.4</v>
      </c>
      <c r="F66" s="48">
        <v>58.2</v>
      </c>
      <c r="G66" s="48">
        <v>64.153729999999996</v>
      </c>
      <c r="H66" s="48">
        <v>80.17526070000001</v>
      </c>
      <c r="I66" s="44">
        <v>143.9706505</v>
      </c>
      <c r="J66" s="44">
        <v>129.6230966</v>
      </c>
      <c r="K66" s="44">
        <v>109.6503352</v>
      </c>
      <c r="L66" s="44">
        <v>124.003576</v>
      </c>
      <c r="M66" s="44">
        <v>161.824533</v>
      </c>
      <c r="N66" s="151">
        <v>149.45362700000001</v>
      </c>
      <c r="O66" s="142">
        <f>B66*1000000000/'Численность населения'!B65</f>
        <v>17488.525453562175</v>
      </c>
      <c r="P66" s="143">
        <f>C66*1000000000/'Численность населения'!C65</f>
        <v>21272.106996029997</v>
      </c>
      <c r="Q66" s="143">
        <f>D66*1000000000/'Численность населения'!D65</f>
        <v>22621.449567008567</v>
      </c>
      <c r="R66" s="143">
        <f>E66*1000000000/'Численность населения'!E65</f>
        <v>18037.353464049167</v>
      </c>
      <c r="S66" s="143">
        <f>F66*1000000000/'Численность населения'!F65</f>
        <v>20379.642627909394</v>
      </c>
      <c r="T66" s="143">
        <f>G66*1000000000/'Численность населения'!G65</f>
        <v>22410.757795887766</v>
      </c>
      <c r="U66" s="143">
        <f>H66*1000000000/'Численность населения'!H65</f>
        <v>27926.921987742502</v>
      </c>
      <c r="V66" s="143">
        <f>I66*1000000000/'Численность населения'!I65</f>
        <v>50061.111520645027</v>
      </c>
      <c r="W66" s="143">
        <f>J66*1000000000/'Численность населения'!J65</f>
        <v>45082.201789681007</v>
      </c>
      <c r="X66" s="143">
        <f>K66*1000000000/'Численность населения'!K65</f>
        <v>38203.82810594605</v>
      </c>
      <c r="Y66" s="143">
        <f>L66*1000000000/'Численность населения'!L65</f>
        <v>43341.572421853729</v>
      </c>
      <c r="Z66" s="143">
        <f>M66*1000000000/'Численность населения'!M65</f>
        <v>56730.097870875506</v>
      </c>
      <c r="AA66" s="144">
        <f>N66*1000000000/'Численность населения'!N65</f>
        <v>52422.670807998074</v>
      </c>
      <c r="AB66" s="16" t="s">
        <v>73</v>
      </c>
      <c r="AC66" s="241">
        <f>O66/'Индекс потребительских цен'!X65</f>
        <v>17488.525453562175</v>
      </c>
      <c r="AD66" s="241">
        <f>P66/'Индекс потребительских цен'!Y65</f>
        <v>20045.332638550692</v>
      </c>
      <c r="AE66" s="241">
        <f>Q66/'Индекс потребительских цен'!Z65</f>
        <v>19955.867689226634</v>
      </c>
      <c r="AF66" s="241">
        <f>R66/'Индекс потребительских цен'!AA65</f>
        <v>15183.144255914985</v>
      </c>
      <c r="AG66" s="241">
        <f>S66/'Индекс потребительских цен'!AB65</f>
        <v>15672.202071929327</v>
      </c>
      <c r="AH66" s="241">
        <f>T66/'Индекс потребительских цен'!AC65</f>
        <v>15588.05647510551</v>
      </c>
      <c r="AI66" s="241">
        <f>U66/'Индекс потребительских цен'!AD65</f>
        <v>18554.672815984708</v>
      </c>
      <c r="AJ66" s="241">
        <f>V66/'Индекс потребительских цен'!AE65</f>
        <v>32733.637267592014</v>
      </c>
      <c r="AK66" s="241">
        <f>W66/'Индекс потребительских цен'!AF65</f>
        <v>28265.471119874826</v>
      </c>
      <c r="AL66" s="241">
        <f>X66/'Индекс потребительских цен'!AG65</f>
        <v>23069.338325335695</v>
      </c>
      <c r="AM66" s="241">
        <f>Y66/'Индекс потребительских цен'!AH65</f>
        <v>24999.292588188931</v>
      </c>
      <c r="AN66" s="241">
        <f>Z66/'Индекс потребительских цен'!AI65</f>
        <v>30008.946282121069</v>
      </c>
      <c r="AO66" s="241">
        <f>AA66/'Индекс потребительских цен'!AJ65</f>
        <v>24739.418513629142</v>
      </c>
      <c r="AP66" s="217">
        <f t="shared" si="3"/>
        <v>17550.493011677027</v>
      </c>
      <c r="AQ66" s="217">
        <f t="shared" ref="AQ66:AQ82" si="4">AVERAGE(AC66:AO66)</f>
        <v>22023.377345924284</v>
      </c>
      <c r="AR66" s="217">
        <f t="shared" ref="AR66:AR82" si="5">MEDIAN(AC66:AO66)</f>
        <v>20045.332638550692</v>
      </c>
    </row>
    <row r="67" spans="1:44" ht="15.75">
      <c r="A67" s="16" t="s">
        <v>74</v>
      </c>
      <c r="B67" s="48">
        <v>12.1194717</v>
      </c>
      <c r="C67" s="48">
        <v>14.205283699999999</v>
      </c>
      <c r="D67" s="48">
        <v>15.2</v>
      </c>
      <c r="E67" s="48">
        <v>15.1</v>
      </c>
      <c r="F67" s="48">
        <v>17.3</v>
      </c>
      <c r="G67" s="48">
        <v>19.78116</v>
      </c>
      <c r="H67" s="48">
        <v>17.499705199999998</v>
      </c>
      <c r="I67" s="44">
        <v>76.814017300000003</v>
      </c>
      <c r="J67" s="44">
        <v>84.523004599999993</v>
      </c>
      <c r="K67" s="44">
        <v>67.319177400000001</v>
      </c>
      <c r="L67" s="44">
        <v>89.094566</v>
      </c>
      <c r="M67" s="44">
        <v>135.069019</v>
      </c>
      <c r="N67" s="151">
        <v>119.74135200000001</v>
      </c>
      <c r="O67" s="142">
        <f>B67*1000000000/'Численность населения'!B66</f>
        <v>4978.8887966832253</v>
      </c>
      <c r="P67" s="143">
        <f>C67*1000000000/'Численность населения'!C66</f>
        <v>5855.0626629636854</v>
      </c>
      <c r="Q67" s="143">
        <f>D67*1000000000/'Численность населения'!D66</f>
        <v>6272.723145935729</v>
      </c>
      <c r="R67" s="143">
        <f>E67*1000000000/'Численность населения'!E66</f>
        <v>6239.1873024687766</v>
      </c>
      <c r="S67" s="143">
        <f>F67*1000000000/'Численность населения'!F66</f>
        <v>7158.732267137405</v>
      </c>
      <c r="T67" s="143">
        <f>G67*1000000000/'Численность населения'!G66</f>
        <v>8194.8384659234016</v>
      </c>
      <c r="U67" s="143">
        <f>H67*1000000000/'Численность населения'!H66</f>
        <v>7258.7283323309193</v>
      </c>
      <c r="V67" s="143">
        <f>I67*1000000000/'Численность населения'!I66</f>
        <v>31918.755536976616</v>
      </c>
      <c r="W67" s="143">
        <f>J67*1000000000/'Численность населения'!J66</f>
        <v>35203.55846510944</v>
      </c>
      <c r="X67" s="143">
        <f>K67*1000000000/'Численность населения'!K66</f>
        <v>28114.343669058559</v>
      </c>
      <c r="Y67" s="143">
        <f>L67*1000000000/'Численность населения'!L66</f>
        <v>37385.885736561555</v>
      </c>
      <c r="Z67" s="143">
        <f>M67*1000000000/'Численность населения'!M66</f>
        <v>57085.615520705571</v>
      </c>
      <c r="AA67" s="144">
        <f>N67*1000000000/'Численность населения'!N66</f>
        <v>50869.258899258421</v>
      </c>
      <c r="AB67" s="16" t="s">
        <v>74</v>
      </c>
      <c r="AC67" s="241">
        <f>O67/'Индекс потребительских цен'!X66</f>
        <v>4978.8887966832253</v>
      </c>
      <c r="AD67" s="241">
        <f>P67/'Индекс потребительских цен'!Y66</f>
        <v>5453.1644434792634</v>
      </c>
      <c r="AE67" s="241">
        <f>Q67/'Индекс потребительских цен'!Z66</f>
        <v>5464.5554500628778</v>
      </c>
      <c r="AF67" s="241">
        <f>R67/'Индекс потребительских цен'!AA66</f>
        <v>5171.5892592291439</v>
      </c>
      <c r="AG67" s="241">
        <f>S67/'Индекс потребительских цен'!AB66</f>
        <v>5355.8888955927605</v>
      </c>
      <c r="AH67" s="241">
        <f>T67/'Индекс потребительских цен'!AC66</f>
        <v>5466.8424536039292</v>
      </c>
      <c r="AI67" s="241">
        <f>U67/'Индекс потребительских цен'!AD66</f>
        <v>4540.4180749927809</v>
      </c>
      <c r="AJ67" s="241">
        <f>V67/'Индекс потребительских цен'!AE66</f>
        <v>19450.120580677944</v>
      </c>
      <c r="AK67" s="241">
        <f>W67/'Индекс потребительских цен'!AF66</f>
        <v>20436.085717067479</v>
      </c>
      <c r="AL67" s="241">
        <f>X67/'Индекс потребительских цен'!AG66</f>
        <v>15680.929999649567</v>
      </c>
      <c r="AM67" s="241">
        <f>Y67/'Индекс потребительских цен'!AH66</f>
        <v>19842.214905054607</v>
      </c>
      <c r="AN67" s="241">
        <f>Z67/'Индекс потребительских цен'!AI66</f>
        <v>27829.213971480476</v>
      </c>
      <c r="AO67" s="241">
        <f>AA67/'Индекс потребительских цен'!AJ66</f>
        <v>21629.954372346536</v>
      </c>
      <c r="AP67" s="217">
        <f t="shared" si="3"/>
        <v>23288.795896487696</v>
      </c>
      <c r="AQ67" s="217">
        <f t="shared" si="4"/>
        <v>12407.682070763123</v>
      </c>
      <c r="AR67" s="217">
        <f t="shared" si="5"/>
        <v>5466.8424536039292</v>
      </c>
    </row>
    <row r="68" spans="1:44" ht="15.75">
      <c r="A68" s="16" t="s">
        <v>75</v>
      </c>
      <c r="B68" s="48">
        <v>87.907251599999995</v>
      </c>
      <c r="C68" s="48">
        <v>93.961620699999997</v>
      </c>
      <c r="D68" s="48">
        <v>92.6</v>
      </c>
      <c r="E68" s="48">
        <v>101.7</v>
      </c>
      <c r="F68" s="48">
        <v>92.8</v>
      </c>
      <c r="G68" s="48">
        <v>107.4328</v>
      </c>
      <c r="H68" s="48">
        <v>170.7219178</v>
      </c>
      <c r="I68" s="44">
        <v>80.223721400000002</v>
      </c>
      <c r="J68" s="44">
        <v>90.585891799999999</v>
      </c>
      <c r="K68" s="44">
        <v>67.199860099999995</v>
      </c>
      <c r="L68" s="44">
        <v>72.355500000000006</v>
      </c>
      <c r="M68" s="44">
        <v>103.54583100000001</v>
      </c>
      <c r="N68" s="151">
        <v>120.333551</v>
      </c>
      <c r="O68" s="142">
        <f>B68*1000000000/'Численность населения'!B67</f>
        <v>31768.626244936502</v>
      </c>
      <c r="P68" s="143">
        <f>C68*1000000000/'Численность населения'!C67</f>
        <v>34092.956747393546</v>
      </c>
      <c r="Q68" s="143">
        <f>D68*1000000000/'Численность населения'!D67</f>
        <v>33713.931827225926</v>
      </c>
      <c r="R68" s="143">
        <f>E68*1000000000/'Численность населения'!E67</f>
        <v>37140.360250538572</v>
      </c>
      <c r="S68" s="143">
        <f>F68*1000000000/'Численность населения'!F67</f>
        <v>33998.489851560691</v>
      </c>
      <c r="T68" s="143">
        <f>G68*1000000000/'Численность населения'!G67</f>
        <v>39478.353983321998</v>
      </c>
      <c r="U68" s="143">
        <f>H68*1000000000/'Численность населения'!H67</f>
        <v>62921.90606416326</v>
      </c>
      <c r="V68" s="143">
        <f>I68*1000000000/'Численность населения'!I67</f>
        <v>29692.034894480097</v>
      </c>
      <c r="W68" s="143">
        <f>J68*1000000000/'Численность населения'!J67</f>
        <v>33743.216519914204</v>
      </c>
      <c r="X68" s="143">
        <f>K68*1000000000/'Численность населения'!K67</f>
        <v>25205.72910161268</v>
      </c>
      <c r="Y68" s="143">
        <f>L68*1000000000/'Численность населения'!L67</f>
        <v>27348.855668739252</v>
      </c>
      <c r="Z68" s="143">
        <f>M68*1000000000/'Численность населения'!M67</f>
        <v>39538.528420201314</v>
      </c>
      <c r="AA68" s="144">
        <f>N68*1000000000/'Численность населения'!N67</f>
        <v>46638.651615716291</v>
      </c>
      <c r="AB68" s="16" t="s">
        <v>75</v>
      </c>
      <c r="AC68" s="241">
        <f>O68/'Индекс потребительских цен'!X67</f>
        <v>31768.626244936502</v>
      </c>
      <c r="AD68" s="241">
        <f>P68/'Индекс потребительских цен'!Y67</f>
        <v>32021.186012391798</v>
      </c>
      <c r="AE68" s="241">
        <f>Q68/'Индекс потребительских цен'!Z67</f>
        <v>29450.515056801447</v>
      </c>
      <c r="AF68" s="241">
        <f>R68/'Индекс потребительских цен'!AA67</f>
        <v>30397.865757846313</v>
      </c>
      <c r="AG68" s="241">
        <f>S68/'Индекс потребительских цен'!AB67</f>
        <v>24864.956969356204</v>
      </c>
      <c r="AH68" s="241">
        <f>T68/'Индекс потребительских цен'!AC67</f>
        <v>25899.427358412995</v>
      </c>
      <c r="AI68" s="241">
        <f>U68/'Индекс потребительских цен'!AD67</f>
        <v>39490.446547558604</v>
      </c>
      <c r="AJ68" s="241">
        <f>V68/'Индекс потребительских цен'!AE67</f>
        <v>18258.898436058938</v>
      </c>
      <c r="AK68" s="241">
        <f>W68/'Индекс потребительских цен'!AF67</f>
        <v>19835.716255690644</v>
      </c>
      <c r="AL68" s="241">
        <f>X68/'Индекс потребительских цен'!AG67</f>
        <v>14262.21327807691</v>
      </c>
      <c r="AM68" s="241">
        <f>Y68/'Индекс потребительских цен'!AH67</f>
        <v>14797.153671168444</v>
      </c>
      <c r="AN68" s="241">
        <f>Z68/'Индекс потребительских цен'!AI67</f>
        <v>19597.289086027689</v>
      </c>
      <c r="AO68" s="241">
        <f>AA68/'Индекс потребительских цен'!AJ67</f>
        <v>20533.370301895833</v>
      </c>
      <c r="AP68" s="217">
        <f t="shared" si="3"/>
        <v>25228.233269481694</v>
      </c>
      <c r="AQ68" s="217">
        <f t="shared" si="4"/>
        <v>24705.974228940184</v>
      </c>
      <c r="AR68" s="217">
        <f t="shared" si="5"/>
        <v>24864.956969356204</v>
      </c>
    </row>
    <row r="69" spans="1:44" ht="15.75">
      <c r="A69" s="16" t="s">
        <v>76</v>
      </c>
      <c r="B69" s="48">
        <v>58.793287999999997</v>
      </c>
      <c r="C69" s="48">
        <v>49.301324799999996</v>
      </c>
      <c r="D69" s="48">
        <v>69.3</v>
      </c>
      <c r="E69" s="48">
        <v>74.7</v>
      </c>
      <c r="F69" s="48">
        <v>81.400000000000006</v>
      </c>
      <c r="G69" s="48">
        <v>72.813190000000006</v>
      </c>
      <c r="H69" s="48">
        <v>90.641462099999998</v>
      </c>
      <c r="I69" s="44">
        <v>189.07076910000001</v>
      </c>
      <c r="J69" s="44">
        <v>187.46285850000001</v>
      </c>
      <c r="K69" s="44">
        <v>166.8801856</v>
      </c>
      <c r="L69" s="44">
        <v>180.17997</v>
      </c>
      <c r="M69" s="44">
        <v>234.03226799999999</v>
      </c>
      <c r="N69" s="151">
        <v>210.18533600000001</v>
      </c>
      <c r="O69" s="142">
        <f>B69*1000000000/'Численность населения'!B68</f>
        <v>22069.312308537181</v>
      </c>
      <c r="P69" s="143">
        <f>C69*1000000000/'Численность населения'!C68</f>
        <v>18418.94417827564</v>
      </c>
      <c r="Q69" s="143">
        <f>D69*1000000000/'Численность населения'!D68</f>
        <v>25684.160433717632</v>
      </c>
      <c r="R69" s="143">
        <f>E69*1000000000/'Численность населения'!E68</f>
        <v>27460.024894148406</v>
      </c>
      <c r="S69" s="143">
        <f>F69*1000000000/'Численность населения'!F68</f>
        <v>29718.897202553635</v>
      </c>
      <c r="T69" s="143">
        <f>G69*1000000000/'Численность населения'!G68</f>
        <v>26433.98925914376</v>
      </c>
      <c r="U69" s="143">
        <f>H69*1000000000/'Численность населения'!H68</f>
        <v>32711.968294732102</v>
      </c>
      <c r="V69" s="143">
        <f>I69*1000000000/'Численность населения'!I68</f>
        <v>67908.423706325906</v>
      </c>
      <c r="W69" s="143">
        <f>J69*1000000000/'Численность населения'!J68</f>
        <v>67164.123060453232</v>
      </c>
      <c r="X69" s="143">
        <f>K69*1000000000/'Численность населения'!K68</f>
        <v>59690.091734784284</v>
      </c>
      <c r="Y69" s="143">
        <f>L69*1000000000/'Численность населения'!L68</f>
        <v>64534.303867152004</v>
      </c>
      <c r="Z69" s="143">
        <f>M69*1000000000/'Численность населения'!M68</f>
        <v>84091.586826605489</v>
      </c>
      <c r="AA69" s="144">
        <f>N69*1000000000/'Численность населения'!N68</f>
        <v>75176.835621284044</v>
      </c>
      <c r="AB69" s="16" t="s">
        <v>76</v>
      </c>
      <c r="AC69" s="241">
        <f>O69/'Индекс потребительских цен'!X68</f>
        <v>22069.312308537181</v>
      </c>
      <c r="AD69" s="241">
        <f>P69/'Индекс потребительских цен'!Y68</f>
        <v>17342.005628731418</v>
      </c>
      <c r="AE69" s="241">
        <f>Q69/'Индекс потребительских цен'!Z68</f>
        <v>22952.193850814343</v>
      </c>
      <c r="AF69" s="241">
        <f>R69/'Индекс потребительских цен'!AA68</f>
        <v>23204.882826093304</v>
      </c>
      <c r="AG69" s="241">
        <f>S69/'Индекс потребительских цен'!AB68</f>
        <v>22783.022313377849</v>
      </c>
      <c r="AH69" s="241">
        <f>T69/'Индекс потребительских цен'!AC68</f>
        <v>18194.249308944774</v>
      </c>
      <c r="AI69" s="241">
        <f>U69/'Индекс потребительских цен'!AD68</f>
        <v>21562.267021905795</v>
      </c>
      <c r="AJ69" s="241">
        <f>V69/'Индекс потребительских цен'!AE68</f>
        <v>44087.655742595627</v>
      </c>
      <c r="AK69" s="241">
        <f>W69/'Индекс потребительских цен'!AF68</f>
        <v>42117.684965943474</v>
      </c>
      <c r="AL69" s="241">
        <f>X69/'Индекс потребительских цен'!AG68</f>
        <v>36365.320263439324</v>
      </c>
      <c r="AM69" s="241">
        <f>Y69/'Индекс потребительских цен'!AH68</f>
        <v>37666.781041778275</v>
      </c>
      <c r="AN69" s="241">
        <f>Z69/'Индекс потребительских цен'!AI68</f>
        <v>44942.581898938028</v>
      </c>
      <c r="AO69" s="241">
        <f>AA69/'Индекс потребительских цен'!AJ68</f>
        <v>36393.216292987978</v>
      </c>
      <c r="AP69" s="217">
        <f t="shared" si="3"/>
        <v>27600.576270206609</v>
      </c>
      <c r="AQ69" s="217">
        <f t="shared" si="4"/>
        <v>29975.474881852875</v>
      </c>
      <c r="AR69" s="217">
        <f t="shared" si="5"/>
        <v>23204.882826093304</v>
      </c>
    </row>
    <row r="70" spans="1:44" ht="15.75">
      <c r="A70" s="16" t="s">
        <v>77</v>
      </c>
      <c r="B70" s="48">
        <v>65.684885700000009</v>
      </c>
      <c r="C70" s="48">
        <v>83.225899400000003</v>
      </c>
      <c r="D70" s="48">
        <v>86.9</v>
      </c>
      <c r="E70" s="48">
        <v>89.1</v>
      </c>
      <c r="F70" s="48">
        <v>78</v>
      </c>
      <c r="G70" s="48">
        <v>70.428020000000004</v>
      </c>
      <c r="H70" s="48">
        <v>98.26441220000001</v>
      </c>
      <c r="I70" s="44">
        <v>71.333083900000005</v>
      </c>
      <c r="J70" s="44">
        <v>65.695457300000001</v>
      </c>
      <c r="K70" s="44">
        <v>55.454267999999999</v>
      </c>
      <c r="L70" s="44">
        <v>66.241670999999997</v>
      </c>
      <c r="M70" s="44">
        <v>65.643996000000001</v>
      </c>
      <c r="N70" s="151">
        <v>74.960639999999998</v>
      </c>
      <c r="O70" s="142">
        <f>B70*1000000000/'Численность населения'!B69</f>
        <v>33169.628061195639</v>
      </c>
      <c r="P70" s="143">
        <f>C70*1000000000/'Численность населения'!C69</f>
        <v>42124.978817527044</v>
      </c>
      <c r="Q70" s="143">
        <f>D70*1000000000/'Численность населения'!D69</f>
        <v>44013.326566727548</v>
      </c>
      <c r="R70" s="143">
        <f>E70*1000000000/'Численность населения'!E69</f>
        <v>45138.378767230854</v>
      </c>
      <c r="S70" s="143">
        <f>F70*1000000000/'Численность населения'!F69</f>
        <v>39473.104898764141</v>
      </c>
      <c r="T70" s="143">
        <f>G70*1000000000/'Численность населения'!G69</f>
        <v>35599.84107759902</v>
      </c>
      <c r="U70" s="143">
        <f>H70*1000000000/'Численность населения'!H69</f>
        <v>49739.67677242159</v>
      </c>
      <c r="V70" s="143">
        <f>I70*1000000000/'Численность населения'!I69</f>
        <v>36276.310452394297</v>
      </c>
      <c r="W70" s="143">
        <f>J70*1000000000/'Численность населения'!J69</f>
        <v>33653.097759019984</v>
      </c>
      <c r="X70" s="143">
        <f>K70*1000000000/'Численность населения'!K69</f>
        <v>28652.169285378444</v>
      </c>
      <c r="Y70" s="143">
        <f>L70*1000000000/'Численность населения'!L69</f>
        <v>34587.880449255157</v>
      </c>
      <c r="Z70" s="143">
        <f>M70*1000000000/'Численность населения'!M69</f>
        <v>34702.674755710999</v>
      </c>
      <c r="AA70" s="144">
        <f>N70*1000000000/'Численность населения'!N69</f>
        <v>40699.685470564378</v>
      </c>
      <c r="AB70" s="16" t="s">
        <v>77</v>
      </c>
      <c r="AC70" s="241">
        <f>O70/'Индекс потребительских цен'!X69</f>
        <v>33169.628061195639</v>
      </c>
      <c r="AD70" s="241">
        <f>P70/'Индекс потребительских цен'!Y69</f>
        <v>40122.848668946608</v>
      </c>
      <c r="AE70" s="241">
        <f>Q70/'Индекс потребительских цен'!Z69</f>
        <v>39222.910171947828</v>
      </c>
      <c r="AF70" s="241">
        <f>R70/'Индекс потребительских цен'!AA69</f>
        <v>37902.112069476847</v>
      </c>
      <c r="AG70" s="241">
        <f>S70/'Индекс потребительских цен'!AB69</f>
        <v>29750.520574779835</v>
      </c>
      <c r="AH70" s="241">
        <f>T70/'Индекс потребительских цен'!AC69</f>
        <v>24196.299773508748</v>
      </c>
      <c r="AI70" s="241">
        <f>U70/'Индекс потребительских цен'!AD69</f>
        <v>32357.182022853416</v>
      </c>
      <c r="AJ70" s="241">
        <f>V70/'Индекс потребительских цен'!AE69</f>
        <v>23270.732852244968</v>
      </c>
      <c r="AK70" s="241">
        <f>W70/'Индекс потребительских цен'!AF69</f>
        <v>20779.651105587942</v>
      </c>
      <c r="AL70" s="241">
        <f>X70/'Индекс потребительских цен'!AG69</f>
        <v>17085.221340782402</v>
      </c>
      <c r="AM70" s="241">
        <f>Y70/'Индекс потребительских цен'!AH69</f>
        <v>19668.769774464388</v>
      </c>
      <c r="AN70" s="241">
        <f>Z70/'Индекс потребительских цен'!AI69</f>
        <v>18041.734128723125</v>
      </c>
      <c r="AO70" s="241">
        <f>AA70/'Индекс потребительских цен'!AJ69</f>
        <v>19072.965363351042</v>
      </c>
      <c r="AP70" s="217">
        <f t="shared" si="3"/>
        <v>23037.627328164206</v>
      </c>
      <c r="AQ70" s="217">
        <f t="shared" si="4"/>
        <v>27280.044300604826</v>
      </c>
      <c r="AR70" s="217">
        <f t="shared" si="5"/>
        <v>24196.299773508748</v>
      </c>
    </row>
    <row r="71" spans="1:44" ht="15.75">
      <c r="A71" s="16" t="s">
        <v>78</v>
      </c>
      <c r="B71" s="48">
        <v>109.6358804</v>
      </c>
      <c r="C71" s="48">
        <v>119.7690552</v>
      </c>
      <c r="D71" s="48">
        <v>121.2</v>
      </c>
      <c r="E71" s="48">
        <v>128.6</v>
      </c>
      <c r="F71" s="48">
        <v>130.69999999999999</v>
      </c>
      <c r="G71" s="48">
        <v>144.13249999999999</v>
      </c>
      <c r="H71" s="48">
        <v>178.8932174</v>
      </c>
      <c r="I71" s="44">
        <v>40.6852923</v>
      </c>
      <c r="J71" s="44">
        <v>35.246472700000005</v>
      </c>
      <c r="K71" s="44">
        <v>33.1074828</v>
      </c>
      <c r="L71" s="44">
        <v>35.382334</v>
      </c>
      <c r="M71" s="44">
        <v>42.099406999999999</v>
      </c>
      <c r="N71" s="151">
        <v>45.319361999999998</v>
      </c>
      <c r="O71" s="142">
        <f>B71*1000000000/'Численность населения'!B70</f>
        <v>104975.79491225517</v>
      </c>
      <c r="P71" s="143">
        <f>C71*1000000000/'Численность населения'!C70</f>
        <v>113725.34897919846</v>
      </c>
      <c r="Q71" s="143">
        <f>D71*1000000000/'Численность населения'!D70</f>
        <v>114232.17973283619</v>
      </c>
      <c r="R71" s="143">
        <f>E71*1000000000/'Численность населения'!E70</f>
        <v>120503.71678065794</v>
      </c>
      <c r="S71" s="143">
        <f>F71*1000000000/'Численность населения'!F70</f>
        <v>121888.66817745198</v>
      </c>
      <c r="T71" s="143">
        <f>G71*1000000000/'Численность населения'!G70</f>
        <v>134000.95573852185</v>
      </c>
      <c r="U71" s="143">
        <f>H71*1000000000/'Численность населения'!H70</f>
        <v>165975.971446226</v>
      </c>
      <c r="V71" s="143">
        <f>I71*1000000000/'Численность населения'!I70</f>
        <v>37720.98842464896</v>
      </c>
      <c r="W71" s="143">
        <f>J71*1000000000/'Численность населения'!J70</f>
        <v>32700.387805106602</v>
      </c>
      <c r="X71" s="143">
        <f>K71*1000000000/'Численность населения'!K70</f>
        <v>30701.840117586507</v>
      </c>
      <c r="Y71" s="143">
        <f>L71*1000000000/'Численность населения'!L70</f>
        <v>32919.801191659128</v>
      </c>
      <c r="Z71" s="143">
        <f>M71*1000000000/'Численность населения'!M70</f>
        <v>39370.223721408256</v>
      </c>
      <c r="AA71" s="144">
        <f>N71*1000000000/'Численность населения'!N70</f>
        <v>42858.593022991896</v>
      </c>
      <c r="AB71" s="16" t="s">
        <v>78</v>
      </c>
      <c r="AC71" s="241">
        <f>O71/'Индекс потребительских цен'!X70</f>
        <v>104975.79491225517</v>
      </c>
      <c r="AD71" s="241">
        <f>P71/'Индекс потребительских цен'!Y70</f>
        <v>107176.84382169302</v>
      </c>
      <c r="AE71" s="241">
        <f>Q71/'Индекс потребительских цен'!Z70</f>
        <v>100264.96262564814</v>
      </c>
      <c r="AF71" s="241">
        <f>R71/'Индекс потребительских цен'!AA70</f>
        <v>99221.084593228952</v>
      </c>
      <c r="AG71" s="241">
        <f>S71/'Индекс потребительских цен'!AB70</f>
        <v>90660.735603707217</v>
      </c>
      <c r="AH71" s="241">
        <f>T71/'Индекс потребительских цен'!AC70</f>
        <v>88650.582182702157</v>
      </c>
      <c r="AI71" s="241">
        <f>U71/'Индекс потребительских цен'!AD70</f>
        <v>104307.20119091474</v>
      </c>
      <c r="AJ71" s="241">
        <f>V71/'Индекс потребительских цен'!AE70</f>
        <v>23055.499618992693</v>
      </c>
      <c r="AK71" s="241">
        <f>W71/'Индекс потребительских цен'!AF70</f>
        <v>19128.003722095236</v>
      </c>
      <c r="AL71" s="241">
        <f>X71/'Индекс потребительских цен'!AG70</f>
        <v>17294.836901175247</v>
      </c>
      <c r="AM71" s="241">
        <f>Y71/'Индекс потребительских цен'!AH70</f>
        <v>17783.131759665957</v>
      </c>
      <c r="AN71" s="241">
        <f>Z71/'Индекс потребительских цен'!AI70</f>
        <v>19789.356684634124</v>
      </c>
      <c r="AO71" s="241">
        <f>AA71/'Индекс потребительских цен'!AJ70</f>
        <v>19108.371359127905</v>
      </c>
      <c r="AP71" s="217">
        <f t="shared" si="3"/>
        <v>89882.006920517772</v>
      </c>
      <c r="AQ71" s="217">
        <f t="shared" si="4"/>
        <v>62416.646536603112</v>
      </c>
      <c r="AR71" s="217">
        <f t="shared" si="5"/>
        <v>88650.582182702157</v>
      </c>
    </row>
    <row r="72" spans="1:44" ht="15.75">
      <c r="A72" s="16" t="s">
        <v>80</v>
      </c>
      <c r="B72" s="48">
        <v>27.628935500000001</v>
      </c>
      <c r="C72" s="48">
        <v>39.793519500000002</v>
      </c>
      <c r="D72" s="48">
        <v>41</v>
      </c>
      <c r="E72" s="48">
        <v>32.4</v>
      </c>
      <c r="F72" s="48">
        <v>33</v>
      </c>
      <c r="G72" s="48">
        <v>31.311119999999999</v>
      </c>
      <c r="H72" s="48">
        <v>43.036460399999996</v>
      </c>
      <c r="I72" s="44">
        <v>10.7793218</v>
      </c>
      <c r="J72" s="44">
        <v>18.759400800000002</v>
      </c>
      <c r="K72" s="44">
        <v>11.7295283</v>
      </c>
      <c r="L72" s="44">
        <v>13.61017</v>
      </c>
      <c r="M72" s="44">
        <v>21.532920000000001</v>
      </c>
      <c r="N72" s="151">
        <v>21.718098000000001</v>
      </c>
      <c r="O72" s="142">
        <f>B72*1000000000/'Численность населения'!B71</f>
        <v>28464.77515773163</v>
      </c>
      <c r="P72" s="143">
        <f>C72*1000000000/'Численность населения'!C71</f>
        <v>40962.42320868298</v>
      </c>
      <c r="Q72" s="143">
        <f>D72*1000000000/'Численность населения'!D71</f>
        <v>42198.435570193498</v>
      </c>
      <c r="R72" s="143">
        <f>E72*1000000000/'Численность населения'!E71</f>
        <v>33304.722794718531</v>
      </c>
      <c r="S72" s="143">
        <f>F72*1000000000/'Численность населения'!F71</f>
        <v>33805.34472744185</v>
      </c>
      <c r="T72" s="143">
        <f>G72*1000000000/'Численность населения'!G71</f>
        <v>31937.445238573669</v>
      </c>
      <c r="U72" s="143">
        <f>H72*1000000000/'Численность населения'!H71</f>
        <v>43771.426421035598</v>
      </c>
      <c r="V72" s="143">
        <f>I72*1000000000/'Численность населения'!I71</f>
        <v>10951.011762411081</v>
      </c>
      <c r="W72" s="143">
        <f>J72*1000000000/'Численность населения'!J71</f>
        <v>19066.543753322268</v>
      </c>
      <c r="X72" s="143">
        <f>K72*1000000000/'Численность населения'!K71</f>
        <v>11912.939923055361</v>
      </c>
      <c r="Y72" s="143">
        <f>L72*1000000000/'Численность населения'!L71</f>
        <v>13807.857089956913</v>
      </c>
      <c r="Z72" s="143">
        <f>M72*1000000000/'Численность населения'!M71</f>
        <v>21882.403872243602</v>
      </c>
      <c r="AA72" s="144">
        <f>N72*1000000000/'Численность населения'!N71</f>
        <v>22245.562533225304</v>
      </c>
      <c r="AB72" s="16" t="s">
        <v>80</v>
      </c>
      <c r="AC72" s="241">
        <f>O72/'Индекс потребительских цен'!X71</f>
        <v>28464.77515773163</v>
      </c>
      <c r="AD72" s="241">
        <f>P72/'Индекс потребительских цен'!Y71</f>
        <v>38115.21653362146</v>
      </c>
      <c r="AE72" s="241">
        <f>Q72/'Индекс потребительских цен'!Z71</f>
        <v>36751.51294709176</v>
      </c>
      <c r="AF72" s="241">
        <f>R72/'Индекс потребительских цен'!AA71</f>
        <v>26987.150888680393</v>
      </c>
      <c r="AG72" s="241">
        <f>S72/'Индекс потребительских цен'!AB71</f>
        <v>24492.855741621184</v>
      </c>
      <c r="AH72" s="241">
        <f>T72/'Индекс потребительских цен'!AC71</f>
        <v>20902.90311226049</v>
      </c>
      <c r="AI72" s="241">
        <f>U72/'Индекс потребительских цен'!AD71</f>
        <v>27485.547767926219</v>
      </c>
      <c r="AJ72" s="241">
        <f>V72/'Индекс потребительских цен'!AE71</f>
        <v>6737.7109924282386</v>
      </c>
      <c r="AK72" s="241">
        <f>W72/'Индекс потребительских цен'!AF71</f>
        <v>11173.31831856932</v>
      </c>
      <c r="AL72" s="241">
        <f>X72/'Индекс потребительских цен'!AG71</f>
        <v>6704.2975438392859</v>
      </c>
      <c r="AM72" s="241">
        <f>Y72/'Индекс потребительских цен'!AH71</f>
        <v>7332.2404262934797</v>
      </c>
      <c r="AN72" s="241">
        <f>Z72/'Индекс потребительских цен'!AI71</f>
        <v>10619.61402912732</v>
      </c>
      <c r="AO72" s="241">
        <f>AA72/'Индекс потребительских цен'!AJ71</f>
        <v>9588.6458050433266</v>
      </c>
      <c r="AP72" s="217">
        <f t="shared" si="3"/>
        <v>31410.918989782174</v>
      </c>
      <c r="AQ72" s="217">
        <f t="shared" si="4"/>
        <v>19642.753020325697</v>
      </c>
      <c r="AR72" s="217">
        <f t="shared" si="5"/>
        <v>20902.90311226049</v>
      </c>
    </row>
    <row r="73" spans="1:44" ht="15.75">
      <c r="A73" s="16" t="s">
        <v>81</v>
      </c>
      <c r="B73" s="49">
        <v>173.2394893</v>
      </c>
      <c r="C73" s="49">
        <v>196.637685</v>
      </c>
      <c r="D73" s="49">
        <v>240.4</v>
      </c>
      <c r="E73" s="49">
        <v>239.7</v>
      </c>
      <c r="F73" s="49">
        <v>243</v>
      </c>
      <c r="G73" s="49">
        <v>297.07389999999998</v>
      </c>
      <c r="H73" s="49">
        <v>378.60455000000002</v>
      </c>
      <c r="I73" s="44">
        <v>25.053664100000002</v>
      </c>
      <c r="J73" s="44">
        <v>26.771041</v>
      </c>
      <c r="K73" s="44">
        <v>30.0075775</v>
      </c>
      <c r="L73" s="44">
        <v>30.328037999999999</v>
      </c>
      <c r="M73" s="44">
        <v>34.938397000000002</v>
      </c>
      <c r="N73" s="151">
        <v>39.343879999999999</v>
      </c>
      <c r="O73" s="142">
        <f>B73*1000000000/'Численность населения'!B72</f>
        <v>156414.87923045529</v>
      </c>
      <c r="P73" s="143">
        <f>C73*1000000000/'Численность населения'!C72</f>
        <v>178311.7000294711</v>
      </c>
      <c r="Q73" s="143">
        <f>D73*1000000000/'Численность населения'!D72</f>
        <v>219086.7981065943</v>
      </c>
      <c r="R73" s="143">
        <f>E73*1000000000/'Численность населения'!E72</f>
        <v>219353.43356299709</v>
      </c>
      <c r="S73" s="143">
        <f>F73*1000000000/'Численность населения'!F72</f>
        <v>223161.39803728173</v>
      </c>
      <c r="T73" s="143">
        <f>G73*1000000000/'Численность населения'!G72</f>
        <v>273742.548821403</v>
      </c>
      <c r="U73" s="143">
        <f>H73*1000000000/'Численность населения'!H72</f>
        <v>350236.12439615984</v>
      </c>
      <c r="V73" s="143">
        <f>I73*1000000000/'Численность населения'!I72</f>
        <v>23286.36845265426</v>
      </c>
      <c r="W73" s="143">
        <f>J73*1000000000/'Численность населения'!J72</f>
        <v>25036.136860139755</v>
      </c>
      <c r="X73" s="143">
        <f>K73*1000000000/'Численность населения'!K72</f>
        <v>28235.994719320399</v>
      </c>
      <c r="Y73" s="143">
        <f>L73*1000000000/'Численность населения'!L72</f>
        <v>28703.641519148357</v>
      </c>
      <c r="Z73" s="143">
        <f>M73*1000000000/'Численность населения'!M72</f>
        <v>33323.029807072358</v>
      </c>
      <c r="AA73" s="144">
        <f>N73*1000000000/'Численность населения'!N72</f>
        <v>39483.137024284653</v>
      </c>
      <c r="AB73" s="16" t="s">
        <v>81</v>
      </c>
      <c r="AC73" s="241">
        <f>O73/'Индекс потребительских цен'!X72</f>
        <v>156414.87923045529</v>
      </c>
      <c r="AD73" s="241">
        <f>P73/'Индекс потребительских цен'!Y72</f>
        <v>166662.0245158156</v>
      </c>
      <c r="AE73" s="241">
        <f>Q73/'Индекс потребительских цен'!Z72</f>
        <v>194300.36493030723</v>
      </c>
      <c r="AF73" s="241">
        <f>R73/'Индекс потребительских цен'!AA72</f>
        <v>183559.94954293335</v>
      </c>
      <c r="AG73" s="241">
        <f>S73/'Индекс потребительских цен'!AB72</f>
        <v>169338.53912874387</v>
      </c>
      <c r="AH73" s="241">
        <f>T73/'Индекс потребительских цен'!AC72</f>
        <v>187965.20517910743</v>
      </c>
      <c r="AI73" s="241">
        <f>U73/'Индекс потребительских цен'!AD72</f>
        <v>226919.68903712771</v>
      </c>
      <c r="AJ73" s="241">
        <f>V73/'Индекс потребительских цен'!AE72</f>
        <v>14445.951185470904</v>
      </c>
      <c r="AK73" s="241">
        <f>W73/'Индекс потребительских цен'!AF72</f>
        <v>15118.698521784756</v>
      </c>
      <c r="AL73" s="241">
        <f>X73/'Индекс потребительских цен'!AG72</f>
        <v>16371.59180247973</v>
      </c>
      <c r="AM73" s="241">
        <f>Y73/'Индекс потребительских цен'!AH72</f>
        <v>16010.331326172653</v>
      </c>
      <c r="AN73" s="241">
        <f>Z73/'Индекс потребительских цен'!AI72</f>
        <v>17505.119612143309</v>
      </c>
      <c r="AO73" s="241">
        <f>AA73/'Индекс потребительских цен'!AJ72</f>
        <v>18467.743112036373</v>
      </c>
      <c r="AP73" s="217">
        <f t="shared" si="3"/>
        <v>212473.7378516568</v>
      </c>
      <c r="AQ73" s="217">
        <f t="shared" si="4"/>
        <v>106390.77593265986</v>
      </c>
      <c r="AR73" s="217">
        <f t="shared" si="5"/>
        <v>156414.87923045529</v>
      </c>
    </row>
    <row r="74" spans="1:44" ht="15.75">
      <c r="A74" s="16" t="s">
        <v>82</v>
      </c>
      <c r="B74" s="48">
        <v>19.177629</v>
      </c>
      <c r="C74" s="48">
        <v>27.737822300000001</v>
      </c>
      <c r="D74" s="48">
        <v>24.8</v>
      </c>
      <c r="E74" s="48">
        <v>26.8</v>
      </c>
      <c r="F74" s="48">
        <v>27</v>
      </c>
      <c r="G74" s="48">
        <v>29.61871</v>
      </c>
      <c r="H74" s="48">
        <v>24.716878300000001</v>
      </c>
      <c r="I74" s="44">
        <v>17.579735199999998</v>
      </c>
      <c r="J74" s="44">
        <v>21.7028417</v>
      </c>
      <c r="K74" s="44">
        <v>19.770817000000001</v>
      </c>
      <c r="L74" s="44">
        <v>23.210543000000001</v>
      </c>
      <c r="M74" s="44">
        <v>19.841104999999999</v>
      </c>
      <c r="N74" s="151">
        <v>22.913785000000001</v>
      </c>
      <c r="O74" s="142">
        <f>B74*1000000000/'Численность населения'!B73</f>
        <v>20012.197679842469</v>
      </c>
      <c r="P74" s="143">
        <f>C74*1000000000/'Численность населения'!C73</f>
        <v>28982.414109086501</v>
      </c>
      <c r="Q74" s="143">
        <f>D74*1000000000/'Численность населения'!D73</f>
        <v>25949.077028998094</v>
      </c>
      <c r="R74" s="143">
        <f>E74*1000000000/'Численность населения'!E73</f>
        <v>28057.245155414104</v>
      </c>
      <c r="S74" s="143">
        <f>F74*1000000000/'Численность населения'!F73</f>
        <v>28247.139454035103</v>
      </c>
      <c r="T74" s="143">
        <f>G74*1000000000/'Численность населения'!G73</f>
        <v>30907.845320471548</v>
      </c>
      <c r="U74" s="143">
        <f>H74*1000000000/'Численность населения'!H73</f>
        <v>25712.946418354204</v>
      </c>
      <c r="V74" s="143">
        <f>I74*1000000000/'Численность населения'!I73</f>
        <v>18244.150679443992</v>
      </c>
      <c r="W74" s="143">
        <f>J74*1000000000/'Численность населения'!J73</f>
        <v>22474.410693519207</v>
      </c>
      <c r="X74" s="143">
        <f>K74*1000000000/'Численность населения'!K73</f>
        <v>20392.755249602375</v>
      </c>
      <c r="Y74" s="143">
        <f>L74*1000000000/'Численность населения'!L73</f>
        <v>23757.390617227338</v>
      </c>
      <c r="Z74" s="143">
        <f>M74*1000000000/'Численность населения'!M73</f>
        <v>20101.581290360493</v>
      </c>
      <c r="AA74" s="144">
        <f>N74*1000000000/'Численность населения'!N73</f>
        <v>22966.654238056006</v>
      </c>
      <c r="AB74" s="16" t="s">
        <v>82</v>
      </c>
      <c r="AC74" s="241">
        <f>O74/'Индекс потребительских цен'!X73</f>
        <v>20012.197679842469</v>
      </c>
      <c r="AD74" s="241">
        <f>P74/'Индекс потребительских цен'!Y73</f>
        <v>26877.876387912918</v>
      </c>
      <c r="AE74" s="241">
        <f>Q74/'Индекс потребительских цен'!Z73</f>
        <v>22795.115049191278</v>
      </c>
      <c r="AF74" s="241">
        <f>R74/'Индекс потребительских цен'!AA73</f>
        <v>22762.326736970856</v>
      </c>
      <c r="AG74" s="241">
        <f>S74/'Индекс потребительских цен'!AB73</f>
        <v>20608.259431077189</v>
      </c>
      <c r="AH74" s="241">
        <f>T74/'Индекс потребительских цен'!AC73</f>
        <v>19736.919068212661</v>
      </c>
      <c r="AI74" s="241">
        <f>U74/'Индекс потребительских цен'!AD73</f>
        <v>15642.179949993713</v>
      </c>
      <c r="AJ74" s="241">
        <f>V74/'Индекс потребительских цен'!AE73</f>
        <v>10825.812124025653</v>
      </c>
      <c r="AK74" s="241">
        <f>W74/'Индекс потребительских цен'!AF73</f>
        <v>12823.063973993356</v>
      </c>
      <c r="AL74" s="241">
        <f>X74/'Индекс потребительских цен'!AG73</f>
        <v>11203.994893294837</v>
      </c>
      <c r="AM74" s="241">
        <f>Y74/'Индекс потребительских цен'!AH73</f>
        <v>12395.594552463661</v>
      </c>
      <c r="AN74" s="241">
        <f>Z74/'Индекс потребительских цен'!AI73</f>
        <v>9589.6031392948025</v>
      </c>
      <c r="AO74" s="241">
        <f>AA74/'Индекс потребительских цен'!AJ73</f>
        <v>9696.7932406331638</v>
      </c>
      <c r="AP74" s="217">
        <f t="shared" si="3"/>
        <v>17288.273248618116</v>
      </c>
      <c r="AQ74" s="217">
        <f t="shared" si="4"/>
        <v>16536.133555915887</v>
      </c>
      <c r="AR74" s="217">
        <f t="shared" si="5"/>
        <v>15642.179949993713</v>
      </c>
    </row>
    <row r="75" spans="1:44" ht="15.75">
      <c r="A75" s="15" t="s">
        <v>83</v>
      </c>
      <c r="B75" s="48">
        <v>12.2178404</v>
      </c>
      <c r="C75" s="48">
        <v>12.4006235</v>
      </c>
      <c r="D75" s="48">
        <v>17.899999999999999</v>
      </c>
      <c r="E75" s="48">
        <v>15.8</v>
      </c>
      <c r="F75" s="48">
        <v>16.5</v>
      </c>
      <c r="G75" s="48">
        <v>15.85633</v>
      </c>
      <c r="H75" s="48">
        <v>42.5013413</v>
      </c>
      <c r="I75" s="44">
        <v>22.8820613</v>
      </c>
      <c r="J75" s="44">
        <v>26.9502852</v>
      </c>
      <c r="K75" s="44">
        <v>17.1209512</v>
      </c>
      <c r="L75" s="44">
        <v>19.041352</v>
      </c>
      <c r="M75" s="44">
        <v>36.383249999999997</v>
      </c>
      <c r="N75" s="151">
        <v>29.551645000000001</v>
      </c>
      <c r="O75" s="142">
        <f>B75*1000000000/'Численность населения'!B74</f>
        <v>37895.116807066734</v>
      </c>
      <c r="P75" s="143">
        <f>C75*1000000000/'Численность населения'!C74</f>
        <v>38642.421324558207</v>
      </c>
      <c r="Q75" s="143">
        <f>D75*1000000000/'Численность населения'!D74</f>
        <v>55876.036360003993</v>
      </c>
      <c r="R75" s="143">
        <f>E75*1000000000/'Численность населения'!E74</f>
        <v>49343.235292280595</v>
      </c>
      <c r="S75" s="143">
        <f>F75*1000000000/'Численность населения'!F74</f>
        <v>51794.604571737094</v>
      </c>
      <c r="T75" s="143">
        <f>G75*1000000000/'Численность населения'!G74</f>
        <v>50068.615563386506</v>
      </c>
      <c r="U75" s="143">
        <f>H75*1000000000/'Численность населения'!H74</f>
        <v>134744.37832491077</v>
      </c>
      <c r="V75" s="143">
        <f>I75*1000000000/'Численность населения'!I74</f>
        <v>72608.732888666069</v>
      </c>
      <c r="W75" s="143">
        <f>J75*1000000000/'Численность населения'!J74</f>
        <v>85518.72411856355</v>
      </c>
      <c r="X75" s="143">
        <f>K75*1000000000/'Численность населения'!K74</f>
        <v>54548.253405890377</v>
      </c>
      <c r="Y75" s="143">
        <f>L75*1000000000/'Численность населения'!L74</f>
        <v>60963.34454970689</v>
      </c>
      <c r="Z75" s="143">
        <f>M75*1000000000/'Численность населения'!M74</f>
        <v>116543.50291172571</v>
      </c>
      <c r="AA75" s="144">
        <f>N75*1000000000/'Численность населения'!N74</f>
        <v>101673.63376133658</v>
      </c>
      <c r="AB75" s="15" t="s">
        <v>83</v>
      </c>
      <c r="AC75" s="241">
        <f>O75/'Индекс потребительских цен'!X74</f>
        <v>37895.116807066734</v>
      </c>
      <c r="AD75" s="241">
        <f>P75/'Индекс потребительских цен'!Y74</f>
        <v>36524.027716973731</v>
      </c>
      <c r="AE75" s="241">
        <f>Q75/'Индекс потребительских цен'!Z74</f>
        <v>50016.941764445015</v>
      </c>
      <c r="AF75" s="241">
        <f>R75/'Индекс потребительских цен'!AA74</f>
        <v>41563.152755011579</v>
      </c>
      <c r="AG75" s="241">
        <f>S75/'Индекс потребительских цен'!AB74</f>
        <v>40463.743231151784</v>
      </c>
      <c r="AH75" s="241">
        <f>T75/'Индекс потребительских цен'!AC74</f>
        <v>34732.144110389185</v>
      </c>
      <c r="AI75" s="241">
        <f>U75/'Индекс потребительских цен'!AD74</f>
        <v>88472.268887995233</v>
      </c>
      <c r="AJ75" s="241">
        <f>V75/'Индекс потребительских цен'!AE74</f>
        <v>46698.417543187141</v>
      </c>
      <c r="AK75" s="241">
        <f>W75/'Индекс потребительских цен'!AF74</f>
        <v>53177.509558368598</v>
      </c>
      <c r="AL75" s="241">
        <f>X75/'Индекс потребительских цен'!AG74</f>
        <v>33082.374484521599</v>
      </c>
      <c r="AM75" s="241">
        <f>Y75/'Индекс потребительских цен'!AH74</f>
        <v>35781.470098589627</v>
      </c>
      <c r="AN75" s="241">
        <f>Z75/'Индекс потребительских цен'!AI74</f>
        <v>64114.129041544424</v>
      </c>
      <c r="AO75" s="241">
        <f>AA75/'Индекс потребительских цен'!AJ74</f>
        <v>49838.511377164468</v>
      </c>
      <c r="AP75" s="217">
        <f t="shared" si="3"/>
        <v>55389.894403473634</v>
      </c>
      <c r="AQ75" s="217">
        <f t="shared" si="4"/>
        <v>47104.600567416092</v>
      </c>
      <c r="AR75" s="217">
        <f t="shared" si="5"/>
        <v>41563.152755011579</v>
      </c>
    </row>
    <row r="76" spans="1:44" ht="15.75">
      <c r="A76" s="15" t="s">
        <v>84</v>
      </c>
      <c r="B76" s="48">
        <v>48.970689200000002</v>
      </c>
      <c r="C76" s="48">
        <v>51.162516200000006</v>
      </c>
      <c r="D76" s="48">
        <v>101.1</v>
      </c>
      <c r="E76" s="48">
        <v>86.7</v>
      </c>
      <c r="F76" s="48">
        <v>83.4</v>
      </c>
      <c r="G76" s="48">
        <v>99.438360000000003</v>
      </c>
      <c r="H76" s="48">
        <v>128.48354790000002</v>
      </c>
      <c r="I76" s="44">
        <v>85.8719739</v>
      </c>
      <c r="J76" s="44">
        <v>85.1816733</v>
      </c>
      <c r="K76" s="44">
        <v>78.782335700000004</v>
      </c>
      <c r="L76" s="44">
        <v>74.664811</v>
      </c>
      <c r="M76" s="44">
        <v>104.735142</v>
      </c>
      <c r="N76" s="151">
        <v>137.92741599999999</v>
      </c>
      <c r="O76" s="142">
        <f>B76*1000000000/'Численность населения'!B75</f>
        <v>24993.193801448535</v>
      </c>
      <c r="P76" s="143">
        <f>C76*1000000000/'Численность населения'!C75</f>
        <v>26210.117447928144</v>
      </c>
      <c r="Q76" s="143">
        <f>D76*1000000000/'Численность населения'!D75</f>
        <v>51876.135592211496</v>
      </c>
      <c r="R76" s="143">
        <f>E76*1000000000/'Численность населения'!E75</f>
        <v>44624.268293247842</v>
      </c>
      <c r="S76" s="143">
        <f>F76*1000000000/'Численность населения'!F75</f>
        <v>43080.492853235504</v>
      </c>
      <c r="T76" s="143">
        <f>G76*1000000000/'Численность населения'!G75</f>
        <v>51491.571378416476</v>
      </c>
      <c r="U76" s="143">
        <f>H76*1000000000/'Численность населения'!H75</f>
        <v>66707.898240035895</v>
      </c>
      <c r="V76" s="143">
        <f>I76*1000000000/'Численность населения'!I75</f>
        <v>44769.849526296144</v>
      </c>
      <c r="W76" s="143">
        <f>J76*1000000000/'Численность населения'!J75</f>
        <v>44647.361072018793</v>
      </c>
      <c r="X76" s="143">
        <f>K76*1000000000/'Численность населения'!K75</f>
        <v>41479.822070633651</v>
      </c>
      <c r="Y76" s="143">
        <f>L76*1000000000/'Численность населения'!L75</f>
        <v>39571.038050088639</v>
      </c>
      <c r="Z76" s="143">
        <f>M76*1000000000/'Численность населения'!M75</f>
        <v>55995.281293907065</v>
      </c>
      <c r="AA76" s="144">
        <f>N76*1000000000/'Численность населения'!N75</f>
        <v>75328.26875541365</v>
      </c>
      <c r="AB76" s="15" t="s">
        <v>84</v>
      </c>
      <c r="AC76" s="241">
        <f>O76/'Индекс потребительских цен'!X75</f>
        <v>24993.193801448535</v>
      </c>
      <c r="AD76" s="241">
        <f>P76/'Индекс потребительских цен'!Y75</f>
        <v>24824.888660663139</v>
      </c>
      <c r="AE76" s="241">
        <f>Q76/'Индекс потребительских цен'!Z75</f>
        <v>46344.495534580245</v>
      </c>
      <c r="AF76" s="241">
        <f>R76/'Индекс потребительских цен'!AA75</f>
        <v>37520.853748873138</v>
      </c>
      <c r="AG76" s="241">
        <f>S76/'Индекс потребительских цен'!AB75</f>
        <v>32344.692165805194</v>
      </c>
      <c r="AH76" s="241">
        <f>T76/'Индекс потребительских цен'!AC75</f>
        <v>34545.350928408479</v>
      </c>
      <c r="AI76" s="241">
        <f>U76/'Индекс потребительских цен'!AD75</f>
        <v>42683.722339203567</v>
      </c>
      <c r="AJ76" s="241">
        <f>V76/'Индекс потребительских цен'!AE75</f>
        <v>28145.451295080453</v>
      </c>
      <c r="AK76" s="241">
        <f>W76/'Индекс потребительских цен'!AF75</f>
        <v>26931.919502885816</v>
      </c>
      <c r="AL76" s="241">
        <f>X76/'Индекс потребительских цен'!AG75</f>
        <v>24257.1160338523</v>
      </c>
      <c r="AM76" s="241">
        <f>Y76/'Индекс потребительских цен'!AH75</f>
        <v>22036.827162663401</v>
      </c>
      <c r="AN76" s="241">
        <f>Z76/'Индекс потребительских цен'!AI75</f>
        <v>29045.613244251705</v>
      </c>
      <c r="AO76" s="241">
        <f>AA76/'Индекс потребительских цен'!AJ75</f>
        <v>35097.396078347098</v>
      </c>
      <c r="AP76" s="217">
        <f t="shared" si="3"/>
        <v>24307.668371916843</v>
      </c>
      <c r="AQ76" s="217">
        <f t="shared" si="4"/>
        <v>31443.963115081777</v>
      </c>
      <c r="AR76" s="217">
        <f t="shared" si="5"/>
        <v>29045.613244251705</v>
      </c>
    </row>
    <row r="77" spans="1:44" ht="15.75">
      <c r="A77" s="15" t="s">
        <v>85</v>
      </c>
      <c r="B77" s="48">
        <v>50.336801799999996</v>
      </c>
      <c r="C77" s="48">
        <v>48.500693700000006</v>
      </c>
      <c r="D77" s="48">
        <v>47</v>
      </c>
      <c r="E77" s="48">
        <v>62.2</v>
      </c>
      <c r="F77" s="48">
        <v>48.5</v>
      </c>
      <c r="G77" s="48">
        <v>62.474690000000002</v>
      </c>
      <c r="H77" s="48">
        <v>80.7230919</v>
      </c>
      <c r="I77" s="44">
        <v>52.833321600000005</v>
      </c>
      <c r="J77" s="44">
        <v>68.227223099999989</v>
      </c>
      <c r="K77" s="44">
        <v>51.460264600000002</v>
      </c>
      <c r="L77" s="44">
        <v>51.720301999999997</v>
      </c>
      <c r="M77" s="44">
        <v>75.089414000000005</v>
      </c>
      <c r="N77" s="151">
        <v>57.915018000000003</v>
      </c>
      <c r="O77" s="142">
        <f>B77*1000000000/'Численность населения'!B76</f>
        <v>37395.743122319487</v>
      </c>
      <c r="P77" s="143">
        <f>C77*1000000000/'Численность населения'!C76</f>
        <v>36122.30293145054</v>
      </c>
      <c r="Q77" s="143">
        <f>D77*1000000000/'Численность населения'!D76</f>
        <v>35015.075107336103</v>
      </c>
      <c r="R77" s="143">
        <f>E77*1000000000/'Численность населения'!E76</f>
        <v>46383.399813720687</v>
      </c>
      <c r="S77" s="143">
        <f>F77*1000000000/'Численность населения'!F76</f>
        <v>36218.139238956079</v>
      </c>
      <c r="T77" s="143">
        <f>G77*1000000000/'Численность населения'!G76</f>
        <v>46747.551493646868</v>
      </c>
      <c r="U77" s="143">
        <f>H77*1000000000/'Численность населения'!H76</f>
        <v>60515.555920394203</v>
      </c>
      <c r="V77" s="143">
        <f>I77*1000000000/'Численность населения'!I76</f>
        <v>39700.481665887688</v>
      </c>
      <c r="W77" s="143">
        <f>J77*1000000000/'Численность населения'!J76</f>
        <v>51496.635637605315</v>
      </c>
      <c r="X77" s="143">
        <f>K77*1000000000/'Численность населения'!K76</f>
        <v>39027.713326007142</v>
      </c>
      <c r="Y77" s="143">
        <f>L77*1000000000/'Численность населения'!L76</f>
        <v>39529.879966523615</v>
      </c>
      <c r="Z77" s="143">
        <f>M77*1000000000/'Численность населения'!M76</f>
        <v>57758.777341214045</v>
      </c>
      <c r="AA77" s="144">
        <f>N77*1000000000/'Численность населения'!N76</f>
        <v>44950.174127055703</v>
      </c>
      <c r="AB77" s="15" t="s">
        <v>85</v>
      </c>
      <c r="AC77" s="241">
        <f>O77/'Индекс потребительских цен'!X76</f>
        <v>37395.743122319487</v>
      </c>
      <c r="AD77" s="241">
        <f>P77/'Индекс потребительских цен'!Y76</f>
        <v>33471.370396080929</v>
      </c>
      <c r="AE77" s="241">
        <f>Q77/'Индекс потребительских цен'!Z76</f>
        <v>30777.271361565723</v>
      </c>
      <c r="AF77" s="241">
        <f>R77/'Индекс потребительских цен'!AA76</f>
        <v>38339.017033606768</v>
      </c>
      <c r="AG77" s="241">
        <f>S77/'Индекс потребительских цен'!AB76</f>
        <v>26789.030561905285</v>
      </c>
      <c r="AH77" s="241">
        <f>T77/'Индекс потребительских цен'!AC76</f>
        <v>30580.342145987604</v>
      </c>
      <c r="AI77" s="241">
        <f>U77/'Индекс потребительских цен'!AD76</f>
        <v>37321.400281104208</v>
      </c>
      <c r="AJ77" s="241">
        <f>V77/'Индекс потребительских цен'!AE76</f>
        <v>23875.41965294064</v>
      </c>
      <c r="AK77" s="241">
        <f>W77/'Индекс потребительских цен'!AF76</f>
        <v>29789.816215258594</v>
      </c>
      <c r="AL77" s="241">
        <f>X77/'Индекс потребительских цен'!AG76</f>
        <v>21662.6211499169</v>
      </c>
      <c r="AM77" s="241">
        <f>Y77/'Индекс потребительских цен'!AH76</f>
        <v>20916.446578248222</v>
      </c>
      <c r="AN77" s="241">
        <f>Z77/'Индекс потребительских цен'!AI76</f>
        <v>28766.852028988655</v>
      </c>
      <c r="AO77" s="241">
        <f>AA77/'Индекс потребительских цен'!AJ76</f>
        <v>20205.330848548918</v>
      </c>
      <c r="AP77" s="217">
        <f t="shared" si="3"/>
        <v>18133.68618505785</v>
      </c>
      <c r="AQ77" s="217">
        <f t="shared" si="4"/>
        <v>29222.358567420921</v>
      </c>
      <c r="AR77" s="217">
        <f t="shared" si="5"/>
        <v>29789.816215258594</v>
      </c>
    </row>
    <row r="78" spans="1:44" ht="15.75">
      <c r="A78" s="15" t="s">
        <v>86</v>
      </c>
      <c r="B78" s="48">
        <v>11.7629988</v>
      </c>
      <c r="C78" s="48">
        <v>16.024280000000001</v>
      </c>
      <c r="D78" s="48">
        <v>14.5</v>
      </c>
      <c r="E78" s="48">
        <v>10.9</v>
      </c>
      <c r="F78" s="48">
        <v>15.2</v>
      </c>
      <c r="G78" s="48">
        <v>16.629549999999998</v>
      </c>
      <c r="H78" s="48">
        <v>16.1052742</v>
      </c>
      <c r="I78" s="44">
        <v>17.602996899999997</v>
      </c>
      <c r="J78" s="44">
        <v>23.148847800000002</v>
      </c>
      <c r="K78" s="44">
        <v>15.9951933</v>
      </c>
      <c r="L78" s="44">
        <v>26.230032000000001</v>
      </c>
      <c r="M78" s="44">
        <v>25.180733</v>
      </c>
      <c r="N78" s="151">
        <v>39.728468999999997</v>
      </c>
      <c r="O78" s="142">
        <f>B78*1000000000/'Численность населения'!B77</f>
        <v>14141.925167892548</v>
      </c>
      <c r="P78" s="143">
        <f>C78*1000000000/'Численность населения'!C77</f>
        <v>19420.662574307826</v>
      </c>
      <c r="Q78" s="143">
        <f>D78*1000000000/'Численность населения'!D77</f>
        <v>17699.331087349252</v>
      </c>
      <c r="R78" s="143">
        <f>E78*1000000000/'Численность населения'!E77</f>
        <v>13389.166567373917</v>
      </c>
      <c r="S78" s="143">
        <f>F78*1000000000/'Численность населения'!F77</f>
        <v>18752.189811639189</v>
      </c>
      <c r="T78" s="143">
        <f>G78*1000000000/'Численность населения'!G77</f>
        <v>20586.706050278477</v>
      </c>
      <c r="U78" s="143">
        <f>H78*1000000000/'Численность населения'!H77</f>
        <v>20038.414124321902</v>
      </c>
      <c r="V78" s="143">
        <f>I78*1000000000/'Численность населения'!I77</f>
        <v>22001.32597914229</v>
      </c>
      <c r="W78" s="143">
        <f>J78*1000000000/'Численность населения'!J77</f>
        <v>29088.446850940367</v>
      </c>
      <c r="X78" s="143">
        <f>K78*1000000000/'Численность населения'!K77</f>
        <v>20205.671288839709</v>
      </c>
      <c r="Y78" s="143">
        <f>L78*1000000000/'Численность населения'!L77</f>
        <v>33373.919770365319</v>
      </c>
      <c r="Z78" s="143">
        <f>M78*1000000000/'Численность населения'!M77</f>
        <v>32399.963200477621</v>
      </c>
      <c r="AA78" s="144">
        <f>N78*1000000000/'Численность населения'!N77</f>
        <v>52282.350045993924</v>
      </c>
      <c r="AB78" s="15" t="s">
        <v>86</v>
      </c>
      <c r="AC78" s="241">
        <f>O78/'Индекс потребительских цен'!X77</f>
        <v>14141.925167892548</v>
      </c>
      <c r="AD78" s="241">
        <f>P78/'Индекс потребительских цен'!Y77</f>
        <v>18045.588714279711</v>
      </c>
      <c r="AE78" s="241">
        <f>Q78/'Индекс потребительских цен'!Z77</f>
        <v>15345.838908128873</v>
      </c>
      <c r="AF78" s="241">
        <f>R78/'Индекс потребительских цен'!AA77</f>
        <v>10779.830919266036</v>
      </c>
      <c r="AG78" s="241">
        <f>S78/'Индекс потребительских цен'!AB77</f>
        <v>13660.591944045416</v>
      </c>
      <c r="AH78" s="241">
        <f>T78/'Индекс потребительских цен'!AC77</f>
        <v>13297.570501610764</v>
      </c>
      <c r="AI78" s="241">
        <f>U78/'Индекс потребительских цен'!AD77</f>
        <v>12332.93216978712</v>
      </c>
      <c r="AJ78" s="241">
        <f>V78/'Индекс потребительских цен'!AE77</f>
        <v>13313.375968725246</v>
      </c>
      <c r="AK78" s="241">
        <f>W78/'Индекс потребительских цен'!AF77</f>
        <v>16834.270427729076</v>
      </c>
      <c r="AL78" s="241">
        <f>X78/'Индекс потребительских цен'!AG77</f>
        <v>11162.245242787501</v>
      </c>
      <c r="AM78" s="241">
        <f>Y78/'Индекс потребительских цен'!AH77</f>
        <v>17201.714742109842</v>
      </c>
      <c r="AN78" s="241">
        <f>Z78/'Индекс потребительских цен'!AI77</f>
        <v>15714.420139098174</v>
      </c>
      <c r="AO78" s="241">
        <f>AA78/'Индекс потребительских цен'!AJ77</f>
        <v>22588.318663668451</v>
      </c>
      <c r="AP78" s="217">
        <f t="shared" si="3"/>
        <v>11808.487744402415</v>
      </c>
      <c r="AQ78" s="217">
        <f t="shared" si="4"/>
        <v>14955.278731471442</v>
      </c>
      <c r="AR78" s="217">
        <f t="shared" si="5"/>
        <v>14141.925167892548</v>
      </c>
    </row>
    <row r="79" spans="1:44" ht="15.75">
      <c r="A79" s="15" t="s">
        <v>87</v>
      </c>
      <c r="B79" s="48">
        <v>6.3259897</v>
      </c>
      <c r="C79" s="48">
        <v>13.030218899999999</v>
      </c>
      <c r="D79" s="48">
        <v>10.5</v>
      </c>
      <c r="E79" s="48">
        <v>13.3</v>
      </c>
      <c r="F79" s="48">
        <v>12.2</v>
      </c>
      <c r="G79" s="48">
        <v>11.985609999999999</v>
      </c>
      <c r="H79" s="48">
        <v>22.198205300000001</v>
      </c>
      <c r="I79" s="44">
        <v>24.448607600000003</v>
      </c>
      <c r="J79" s="44">
        <v>20.114648300000002</v>
      </c>
      <c r="K79" s="44">
        <v>23.261168000000001</v>
      </c>
      <c r="L79" s="44">
        <v>16.340813000000001</v>
      </c>
      <c r="M79" s="44">
        <v>12.065079000000001</v>
      </c>
      <c r="N79" s="151">
        <v>16.820564999999998</v>
      </c>
      <c r="O79" s="142">
        <f>B79*1000000000/'Численность населения'!B78</f>
        <v>40097.039938643698</v>
      </c>
      <c r="P79" s="143">
        <f>C79*1000000000/'Численность населения'!C78</f>
        <v>83790.770309113941</v>
      </c>
      <c r="Q79" s="143">
        <f>D79*1000000000/'Численность населения'!D78</f>
        <v>68438.685455801649</v>
      </c>
      <c r="R79" s="143">
        <f>E79*1000000000/'Численность населения'!E78</f>
        <v>87884.494664155674</v>
      </c>
      <c r="S79" s="143">
        <f>F79*1000000000/'Численность населения'!F78</f>
        <v>81774.369767613331</v>
      </c>
      <c r="T79" s="143">
        <f>G79*1000000000/'Численность населения'!G78</f>
        <v>81419.556002391168</v>
      </c>
      <c r="U79" s="143">
        <f>H79*1000000000/'Численность населения'!H78</f>
        <v>152086.25289466832</v>
      </c>
      <c r="V79" s="143">
        <f>I79*1000000000/'Численность населения'!I78</f>
        <v>168809.00089760413</v>
      </c>
      <c r="W79" s="143">
        <f>J79*1000000000/'Численность населения'!J78</f>
        <v>140994.1491486931</v>
      </c>
      <c r="X79" s="143">
        <f>K79*1000000000/'Численность населения'!K78</f>
        <v>165335.15292378332</v>
      </c>
      <c r="Y79" s="143">
        <f>L79*1000000000/'Численность населения'!L78</f>
        <v>117061.24276462835</v>
      </c>
      <c r="Z79" s="143">
        <f>M79*1000000000/'Численность населения'!M78</f>
        <v>87174.796424881322</v>
      </c>
      <c r="AA79" s="144">
        <f>N79*1000000000/'Численность населения'!N78</f>
        <v>124494.41570264447</v>
      </c>
      <c r="AB79" s="15" t="s">
        <v>87</v>
      </c>
      <c r="AC79" s="241">
        <f>O79/'Индекс потребительских цен'!X78</f>
        <v>40097.039938643698</v>
      </c>
      <c r="AD79" s="241">
        <f>P79/'Индекс потребительских цен'!Y78</f>
        <v>76717.423831820124</v>
      </c>
      <c r="AE79" s="241">
        <f>Q79/'Индекс потребительских цен'!Z78</f>
        <v>57672.62995682277</v>
      </c>
      <c r="AF79" s="241">
        <f>R79/'Индекс потребительских цен'!AA78</f>
        <v>67938.197055745317</v>
      </c>
      <c r="AG79" s="241">
        <f>S79/'Индекс потребительских цен'!AB78</f>
        <v>58629.96510771077</v>
      </c>
      <c r="AH79" s="241">
        <f>T79/'Индекс потребительских цен'!AC78</f>
        <v>51609.560105589408</v>
      </c>
      <c r="AI79" s="241">
        <f>U79/'Индекс потребительских цен'!AD78</f>
        <v>92990.437066102066</v>
      </c>
      <c r="AJ79" s="241">
        <f>V79/'Индекс потребительских цен'!AE78</f>
        <v>100111.79845097227</v>
      </c>
      <c r="AK79" s="241">
        <f>W79/'Индекс потребительских цен'!AF78</f>
        <v>79862.715527310997</v>
      </c>
      <c r="AL79" s="241">
        <f>X79/'Индекс потребительских цен'!AG78</f>
        <v>91303.584525554412</v>
      </c>
      <c r="AM79" s="241">
        <f>Y79/'Индекс потребительских цен'!AH78</f>
        <v>61566.78252177823</v>
      </c>
      <c r="AN79" s="241">
        <f>Z79/'Индекс потребительских цен'!AI78</f>
        <v>42225.464146738021</v>
      </c>
      <c r="AO79" s="241">
        <f>AA79/'Индекс потребительских цен'!AJ78</f>
        <v>54150.707994579425</v>
      </c>
      <c r="AP79" s="217">
        <f t="shared" si="3"/>
        <v>60014.758512328575</v>
      </c>
      <c r="AQ79" s="217">
        <f t="shared" si="4"/>
        <v>67298.177402259054</v>
      </c>
      <c r="AR79" s="217">
        <f t="shared" si="5"/>
        <v>61566.78252177823</v>
      </c>
    </row>
    <row r="80" spans="1:44" ht="15.75">
      <c r="A80" s="15" t="s">
        <v>88</v>
      </c>
      <c r="B80" s="48">
        <v>22.580483999999998</v>
      </c>
      <c r="C80" s="48">
        <v>26.278240399999998</v>
      </c>
      <c r="D80" s="48">
        <v>20.5</v>
      </c>
      <c r="E80" s="48">
        <v>17.899999999999999</v>
      </c>
      <c r="F80" s="48">
        <v>29.4</v>
      </c>
      <c r="G80" s="48">
        <v>31.526869999999999</v>
      </c>
      <c r="H80" s="48">
        <v>52.309581899999998</v>
      </c>
      <c r="I80" s="44">
        <v>43.904034700000004</v>
      </c>
      <c r="J80" s="44">
        <v>42.879449700000002</v>
      </c>
      <c r="K80" s="44">
        <v>45.329864700000002</v>
      </c>
      <c r="L80" s="44">
        <v>39.815565999999997</v>
      </c>
      <c r="M80" s="44">
        <v>44.930042999999998</v>
      </c>
      <c r="N80" s="151">
        <v>58.159055000000002</v>
      </c>
      <c r="O80" s="142">
        <f>B80*1000000000/'Численность населения'!B79</f>
        <v>45250.745479030396</v>
      </c>
      <c r="P80" s="143">
        <f>C80*1000000000/'Численность населения'!C79</f>
        <v>52972.847380410014</v>
      </c>
      <c r="Q80" s="143">
        <f>D80*1000000000/'Численность населения'!D79</f>
        <v>41468.511239989399</v>
      </c>
      <c r="R80" s="143">
        <f>E80*1000000000/'Численность населения'!E79</f>
        <v>36369.990490974553</v>
      </c>
      <c r="S80" s="143">
        <f>F80*1000000000/'Численность населения'!F79</f>
        <v>60035.776421867726</v>
      </c>
      <c r="T80" s="143">
        <f>G80*1000000000/'Численность населения'!G79</f>
        <v>64625.165524903554</v>
      </c>
      <c r="U80" s="143">
        <f>H80*1000000000/'Численность населения'!H79</f>
        <v>107342.00099729745</v>
      </c>
      <c r="V80" s="143">
        <f>I80*1000000000/'Численность населения'!I79</f>
        <v>89826.837751630155</v>
      </c>
      <c r="W80" s="143">
        <f>J80*1000000000/'Численность населения'!J79</f>
        <v>87525.15706966586</v>
      </c>
      <c r="X80" s="143">
        <f>K80*1000000000/'Численность населения'!K79</f>
        <v>92709.158047804769</v>
      </c>
      <c r="Y80" s="143">
        <f>L80*1000000000/'Численность населения'!L79</f>
        <v>81767.050903706622</v>
      </c>
      <c r="Z80" s="143">
        <f>M80*1000000000/'Численность населения'!M79</f>
        <v>92658.75091256306</v>
      </c>
      <c r="AA80" s="144">
        <f>N80*1000000000/'Численность населения'!N79</f>
        <v>125539.75850040581</v>
      </c>
      <c r="AB80" s="15" t="s">
        <v>88</v>
      </c>
      <c r="AC80" s="241">
        <f>O80/'Индекс потребительских цен'!X79</f>
        <v>45250.745479030396</v>
      </c>
      <c r="AD80" s="241">
        <f>P80/'Индекс потребительских цен'!Y79</f>
        <v>49805.234468230548</v>
      </c>
      <c r="AE80" s="241">
        <f>Q80/'Индекс потребительских цен'!Z79</f>
        <v>36799.265834048783</v>
      </c>
      <c r="AF80" s="241">
        <f>R80/'Индекс потребительских цен'!AA79</f>
        <v>30302.154844489738</v>
      </c>
      <c r="AG80" s="241">
        <f>S80/'Индекс потребительских цен'!AB79</f>
        <v>46067.073090924525</v>
      </c>
      <c r="AH80" s="241">
        <f>T80/'Индекс потребительских цен'!AC79</f>
        <v>44819.80778216754</v>
      </c>
      <c r="AI80" s="241">
        <f>U80/'Индекс потребительских цен'!AD79</f>
        <v>71062.833187921817</v>
      </c>
      <c r="AJ80" s="241">
        <f>V80/'Индекс потребительских цен'!AE79</f>
        <v>58210.061523689583</v>
      </c>
      <c r="AK80" s="241">
        <f>W80/'Индекс потребительских цен'!AF79</f>
        <v>55162.919917754916</v>
      </c>
      <c r="AL80" s="241">
        <f>X80/'Индекс потребительских цен'!AG79</f>
        <v>56437.890242834153</v>
      </c>
      <c r="AM80" s="241">
        <f>Y80/'Индекс потребительских цен'!AH79</f>
        <v>47406.420985262339</v>
      </c>
      <c r="AN80" s="241">
        <f>Z80/'Индекс потребительских цен'!AI79</f>
        <v>50584.884092982589</v>
      </c>
      <c r="AO80" s="241">
        <f>AA80/'Индекс потребительских цен'!AJ79</f>
        <v>61154.192327725606</v>
      </c>
      <c r="AP80" s="217">
        <f t="shared" si="3"/>
        <v>40760.678343432082</v>
      </c>
      <c r="AQ80" s="217">
        <f t="shared" si="4"/>
        <v>50235.652598235574</v>
      </c>
      <c r="AR80" s="217">
        <f t="shared" si="5"/>
        <v>49805.234468230548</v>
      </c>
    </row>
    <row r="81" spans="1:44" ht="24">
      <c r="A81" s="16" t="s">
        <v>89</v>
      </c>
      <c r="B81" s="48">
        <v>1.8670563999999998</v>
      </c>
      <c r="C81" s="48">
        <v>1.50329</v>
      </c>
      <c r="D81" s="48">
        <v>2.5</v>
      </c>
      <c r="E81" s="48">
        <v>4.8</v>
      </c>
      <c r="F81" s="48">
        <v>5.6</v>
      </c>
      <c r="G81" s="48">
        <v>3.8581620000000001</v>
      </c>
      <c r="H81" s="48">
        <v>4.6626344</v>
      </c>
      <c r="I81" s="44">
        <v>4.0370436999999999</v>
      </c>
      <c r="J81" s="44">
        <v>2.4202238999999999</v>
      </c>
      <c r="K81" s="44">
        <v>2.4623520999999999</v>
      </c>
      <c r="L81" s="44">
        <v>2.4520249999999999</v>
      </c>
      <c r="M81" s="44">
        <v>4.9269480000000003</v>
      </c>
      <c r="N81" s="151">
        <v>4.172415</v>
      </c>
      <c r="O81" s="142">
        <f>B81*1000000000/'Численность населения'!B80</f>
        <v>10554.24446441795</v>
      </c>
      <c r="P81" s="143">
        <f>C81*1000000000/'Численность населения'!C80</f>
        <v>8572.7401814583955</v>
      </c>
      <c r="Q81" s="143">
        <f>D81*1000000000/'Численность населения'!D80</f>
        <v>14405.817645397918</v>
      </c>
      <c r="R81" s="143">
        <f>E81*1000000000/'Численность населения'!E80</f>
        <v>27984.422005083838</v>
      </c>
      <c r="S81" s="143">
        <f>F81*1000000000/'Численность населения'!F80</f>
        <v>33063.316250619937</v>
      </c>
      <c r="T81" s="143">
        <f>G81*1000000000/'Численность населения'!G80</f>
        <v>23069.198710857854</v>
      </c>
      <c r="U81" s="143">
        <f>H81*1000000000/'Численность населения'!H80</f>
        <v>28229.47647560983</v>
      </c>
      <c r="V81" s="143">
        <f>I81*1000000000/'Численность населения'!I80</f>
        <v>24749.67783465653</v>
      </c>
      <c r="W81" s="143">
        <f>J81*1000000000/'Численность населения'!J80</f>
        <v>15035.808628016202</v>
      </c>
      <c r="X81" s="143">
        <f>K81*1000000000/'Численность населения'!K80</f>
        <v>15475.881942567674</v>
      </c>
      <c r="Y81" s="143">
        <f>L81*1000000000/'Численность населения'!L80</f>
        <v>15578.10574198549</v>
      </c>
      <c r="Z81" s="143">
        <f>M81*1000000000/'Численность населения'!M80</f>
        <v>31752.95975252151</v>
      </c>
      <c r="AA81" s="144">
        <f>N81*1000000000/'Численность населения'!N80</f>
        <v>28093.476255563262</v>
      </c>
      <c r="AB81" s="16" t="s">
        <v>89</v>
      </c>
      <c r="AC81" s="241">
        <f>O81/'Индекс потребительских цен'!X80</f>
        <v>10554.24446441795</v>
      </c>
      <c r="AD81" s="241">
        <f>P81/'Индекс потребительских цен'!Y80</f>
        <v>7874.2906048116056</v>
      </c>
      <c r="AE81" s="241">
        <f>Q81/'Индекс потребительских цен'!Z80</f>
        <v>12429.201484701767</v>
      </c>
      <c r="AF81" s="241">
        <f>R81/'Индекс потребительских цен'!AA80</f>
        <v>22249.070465893397</v>
      </c>
      <c r="AG81" s="241">
        <f>S81/'Индекс потребительских цен'!AB80</f>
        <v>23514.67524287838</v>
      </c>
      <c r="AH81" s="241">
        <f>T81/'Индекс потребительских цен'!AC80</f>
        <v>14774.286654073254</v>
      </c>
      <c r="AI81" s="241">
        <f>U81/'Индекс потребительских цен'!AD80</f>
        <v>16951.806072289386</v>
      </c>
      <c r="AJ81" s="241">
        <f>V81/'Индекс потребительских цен'!AE80</f>
        <v>14499.693967557942</v>
      </c>
      <c r="AK81" s="241">
        <f>W81/'Индекс потребительских цен'!AF80</f>
        <v>8423.0123590726216</v>
      </c>
      <c r="AL81" s="241">
        <f>X81/'Индекс потребительских цен'!AG80</f>
        <v>8278.781546701437</v>
      </c>
      <c r="AM81" s="241">
        <f>Y81/'Индекс потребительских цен'!AH80</f>
        <v>7857.3127419267903</v>
      </c>
      <c r="AN81" s="241">
        <f>Z81/'Индекс потребительских цен'!AI80</f>
        <v>14767.740377355123</v>
      </c>
      <c r="AO81" s="241">
        <f>AA81/'Индекс потребительских цен'!AJ80</f>
        <v>11558.54501135065</v>
      </c>
      <c r="AP81" s="217">
        <f t="shared" si="3"/>
        <v>15657.362500951589</v>
      </c>
      <c r="AQ81" s="217">
        <f t="shared" si="4"/>
        <v>13364.050845617718</v>
      </c>
      <c r="AR81" s="217">
        <f t="shared" si="5"/>
        <v>12429.201484701767</v>
      </c>
    </row>
    <row r="82" spans="1:44" ht="16.5" thickBot="1">
      <c r="A82" s="18" t="s">
        <v>90</v>
      </c>
      <c r="B82" s="50">
        <v>2.2000000000000002</v>
      </c>
      <c r="C82" s="50">
        <v>2.7</v>
      </c>
      <c r="D82" s="47">
        <v>1.6</v>
      </c>
      <c r="E82" s="47">
        <v>1.4</v>
      </c>
      <c r="F82" s="47">
        <v>5.2</v>
      </c>
      <c r="G82" s="48">
        <v>25.68563</v>
      </c>
      <c r="H82" s="48">
        <v>6.9039947999999995</v>
      </c>
      <c r="I82" s="46">
        <v>1.0204407</v>
      </c>
      <c r="J82" s="46">
        <v>5.1500547000000001</v>
      </c>
      <c r="K82" s="46">
        <v>7.4162575999999998</v>
      </c>
      <c r="L82" s="44">
        <v>5.5966329999999997</v>
      </c>
      <c r="M82" s="44">
        <v>4.2220800000000001</v>
      </c>
      <c r="N82" s="151">
        <v>5.1355979999999999</v>
      </c>
      <c r="O82" s="142">
        <f>B82*1000000000/'Численность населения'!B81</f>
        <v>43338.652167917578</v>
      </c>
      <c r="P82" s="143">
        <f>C82*1000000000/'Численность населения'!C81</f>
        <v>53289.123097874355</v>
      </c>
      <c r="Q82" s="143">
        <f>D82*1000000000/'Численность населения'!D81</f>
        <v>31444.068862510809</v>
      </c>
      <c r="R82" s="143">
        <f>E82*1000000000/'Численность населения'!E81</f>
        <v>27630.851819688956</v>
      </c>
      <c r="S82" s="143">
        <f>F82*1000000000/'Численность населения'!F81</f>
        <v>102872.51721136346</v>
      </c>
      <c r="T82" s="143">
        <f>G82*1000000000/'Численность населения'!G81</f>
        <v>510151.74084887485</v>
      </c>
      <c r="U82" s="143">
        <f>H82*1000000000/'Численность населения'!H81</f>
        <v>138107.51750350071</v>
      </c>
      <c r="V82" s="143">
        <f>I82*1000000000/'Численность населения'!I81</f>
        <v>20579.624886558435</v>
      </c>
      <c r="W82" s="143">
        <f>J82*1000000000/'Численность населения'!J81</f>
        <v>104033.10237556561</v>
      </c>
      <c r="X82" s="143">
        <f>K82*1000000000/'Численность населения'!K81</f>
        <v>148399.35167583791</v>
      </c>
      <c r="Y82" s="143">
        <f>L82*1000000000/'Численность населения'!L81</f>
        <v>112138.99575218401</v>
      </c>
      <c r="Z82" s="143">
        <f>M82*1000000000/'Численность населения'!M81</f>
        <v>84807.970432267393</v>
      </c>
      <c r="AA82" s="144">
        <f>N82*1000000000/'Численность населения'!N81</f>
        <v>107275.45798257891</v>
      </c>
      <c r="AB82" s="18" t="s">
        <v>90</v>
      </c>
      <c r="AC82" s="241">
        <f>O82/'Индекс потребительских цен'!X81</f>
        <v>43338.652167917578</v>
      </c>
      <c r="AD82" s="241">
        <f>P82/'Индекс потребительских цен'!Y81</f>
        <v>50539.760145935463</v>
      </c>
      <c r="AE82" s="241">
        <f>Q82/'Индекс потребительских цен'!Z81</f>
        <v>28136.394805575834</v>
      </c>
      <c r="AF82" s="241">
        <f>R82/'Индекс потребительских цен'!AA81</f>
        <v>23493.252422925339</v>
      </c>
      <c r="AG82" s="241">
        <f>S82/'Индекс потребительских цен'!AB81</f>
        <v>84111.748245654933</v>
      </c>
      <c r="AH82" s="241">
        <f>T82/'Индекс потребительских цен'!AC81</f>
        <v>375577.00710892945</v>
      </c>
      <c r="AI82" s="241">
        <f>U82/'Индекс потребительских цен'!AD81</f>
        <v>96029.133488694832</v>
      </c>
      <c r="AJ82" s="241">
        <f>V82/'Индекс потребительских цен'!AE81</f>
        <v>13915.644001671932</v>
      </c>
      <c r="AK82" s="241">
        <f>W82/'Индекс потребительских цен'!AF81</f>
        <v>67059.747987872659</v>
      </c>
      <c r="AL82" s="241">
        <f>X82/'Индекс потребительских цен'!AG81</f>
        <v>92174.057270467965</v>
      </c>
      <c r="AM82" s="241">
        <f>Y82/'Индекс потребительских цен'!AH81</f>
        <v>68346.544436342723</v>
      </c>
      <c r="AN82" s="241">
        <f>Z82/'Индекс потребительских цен'!AI81</f>
        <v>48873.689705897392</v>
      </c>
      <c r="AO82" s="241">
        <f>AA82/'Индекс потребительских цен'!AJ81</f>
        <v>58504.211036347551</v>
      </c>
      <c r="AP82" s="217">
        <f t="shared" si="3"/>
        <v>361661.36310725752</v>
      </c>
      <c r="AQ82" s="217">
        <f t="shared" si="4"/>
        <v>80776.910986479517</v>
      </c>
      <c r="AR82" s="217">
        <f t="shared" si="5"/>
        <v>58504.211036347551</v>
      </c>
    </row>
    <row r="83" spans="1:44" ht="16.5" thickTop="1">
      <c r="AB83" s="216" t="s">
        <v>105</v>
      </c>
      <c r="AC83" s="216">
        <f t="shared" ref="AC83:AO83" si="6">AVERAGE(AC3:AC82)</f>
        <v>25365.626758599363</v>
      </c>
      <c r="AD83" s="216">
        <f t="shared" si="6"/>
        <v>27782.997619304282</v>
      </c>
      <c r="AE83" s="216">
        <f t="shared" si="6"/>
        <v>27806.842952373321</v>
      </c>
      <c r="AF83" s="216">
        <f t="shared" si="6"/>
        <v>26814.800167263158</v>
      </c>
      <c r="AG83" s="216">
        <f t="shared" si="6"/>
        <v>26092.883235103283</v>
      </c>
      <c r="AH83" s="216">
        <f t="shared" si="6"/>
        <v>27725.175434989662</v>
      </c>
      <c r="AI83" s="216">
        <f t="shared" si="6"/>
        <v>31697.69427462227</v>
      </c>
      <c r="AJ83" s="216">
        <f t="shared" si="6"/>
        <v>23785.06352464564</v>
      </c>
      <c r="AK83" s="216">
        <f t="shared" si="6"/>
        <v>24444.777497634415</v>
      </c>
      <c r="AL83" s="216">
        <f t="shared" si="6"/>
        <v>22029.897183438959</v>
      </c>
      <c r="AM83" s="216">
        <f t="shared" si="6"/>
        <v>23655.366618137534</v>
      </c>
      <c r="AN83" s="216">
        <f t="shared" si="6"/>
        <v>26622.673617666231</v>
      </c>
      <c r="AO83" s="216">
        <f t="shared" si="6"/>
        <v>25589.132239725921</v>
      </c>
    </row>
    <row r="84" spans="1:44" ht="15.75">
      <c r="AB84" s="216" t="s">
        <v>104</v>
      </c>
      <c r="AC84" s="216">
        <f t="shared" ref="AC84:AO84" si="7">MAX(AC3:AC82)-MIN(AC3:AC82)</f>
        <v>155403.49551316307</v>
      </c>
      <c r="AD84" s="216">
        <f t="shared" si="7"/>
        <v>164769.13364694041</v>
      </c>
      <c r="AE84" s="216">
        <f t="shared" si="7"/>
        <v>191829.31783940704</v>
      </c>
      <c r="AF84" s="216">
        <f t="shared" si="7"/>
        <v>180752.57391223466</v>
      </c>
      <c r="AG84" s="216">
        <f t="shared" si="7"/>
        <v>167963.15523639694</v>
      </c>
      <c r="AH84" s="216">
        <f t="shared" si="7"/>
        <v>374552.17354881624</v>
      </c>
      <c r="AI84" s="216">
        <f t="shared" si="7"/>
        <v>224450.63971554147</v>
      </c>
      <c r="AJ84" s="216">
        <f t="shared" si="7"/>
        <v>98865.20703767697</v>
      </c>
      <c r="AK84" s="216">
        <f t="shared" si="7"/>
        <v>79081.645359302216</v>
      </c>
      <c r="AL84" s="216">
        <f t="shared" si="7"/>
        <v>90557.954673109271</v>
      </c>
      <c r="AM84" s="216">
        <f t="shared" si="7"/>
        <v>67248.005222190215</v>
      </c>
      <c r="AN84" s="216">
        <f t="shared" si="7"/>
        <v>65269.674712398715</v>
      </c>
      <c r="AO84" s="216">
        <f t="shared" si="7"/>
        <v>62639.223492411285</v>
      </c>
    </row>
    <row r="85" spans="1:44" ht="15.75">
      <c r="AB85" s="216" t="s">
        <v>106</v>
      </c>
      <c r="AC85" s="216">
        <f>MEDIAN(AC3:AC82)</f>
        <v>22837.908307697384</v>
      </c>
      <c r="AD85" s="216">
        <f t="shared" ref="AD85:AO85" si="8">MEDIAN(AD3:AD82)</f>
        <v>24421.826856252002</v>
      </c>
      <c r="AE85" s="216">
        <f t="shared" si="8"/>
        <v>23763.19091463014</v>
      </c>
      <c r="AF85" s="216">
        <f t="shared" si="8"/>
        <v>23243.645840755067</v>
      </c>
      <c r="AG85" s="216">
        <f t="shared" si="8"/>
        <v>23475.882163085211</v>
      </c>
      <c r="AH85" s="216">
        <f t="shared" si="8"/>
        <v>20635.887327547644</v>
      </c>
      <c r="AI85" s="216">
        <f t="shared" si="8"/>
        <v>25728.222864870386</v>
      </c>
      <c r="AJ85" s="216">
        <f t="shared" si="8"/>
        <v>22349.905020907325</v>
      </c>
      <c r="AK85" s="216">
        <f t="shared" si="8"/>
        <v>23310.556891804954</v>
      </c>
      <c r="AL85" s="216">
        <f t="shared" si="8"/>
        <v>21199.911298906874</v>
      </c>
      <c r="AM85" s="216">
        <f t="shared" si="8"/>
        <v>23025.150629661741</v>
      </c>
      <c r="AN85" s="216">
        <f t="shared" si="8"/>
        <v>25755.306610973865</v>
      </c>
      <c r="AO85" s="216">
        <f t="shared" si="8"/>
        <v>24258.372407968309</v>
      </c>
    </row>
    <row r="86" spans="1:44" ht="15.75" thickBot="1"/>
    <row r="87" spans="1:44" ht="15.75">
      <c r="A87" s="13" t="s">
        <v>0</v>
      </c>
      <c r="B87" s="49">
        <v>3522.1084200999999</v>
      </c>
      <c r="C87" s="49">
        <v>3925.6045170000002</v>
      </c>
      <c r="D87" s="49">
        <v>4136.1000000000004</v>
      </c>
      <c r="E87" s="49">
        <v>4295.8999999999996</v>
      </c>
      <c r="F87" s="49">
        <v>4515.8</v>
      </c>
      <c r="G87" s="49">
        <v>4715.0349999999999</v>
      </c>
      <c r="H87" s="49">
        <v>6761.3585296000001</v>
      </c>
      <c r="I87" s="45">
        <v>6276.8453021000005</v>
      </c>
      <c r="J87" s="45">
        <v>6622.0423707</v>
      </c>
      <c r="K87" s="45">
        <v>6141.604155</v>
      </c>
      <c r="L87" s="45">
        <v>7563.9121729999997</v>
      </c>
      <c r="M87" s="45">
        <v>9495.9375999999993</v>
      </c>
      <c r="N87" s="150">
        <v>10179.612568</v>
      </c>
      <c r="O87" s="153">
        <f>B87*1000000000/'Численность населения'!B86</f>
        <v>24656.083564133398</v>
      </c>
      <c r="P87" s="154">
        <f>C87*1000000000/'Численность населения'!C86</f>
        <v>27459.286401566504</v>
      </c>
      <c r="Q87" s="154">
        <f>D87*1000000000/'Численность населения'!D86</f>
        <v>28883.032767462344</v>
      </c>
      <c r="R87" s="154">
        <f>E87*1000000000/'Численность населения'!E86</f>
        <v>29935.126158832882</v>
      </c>
      <c r="S87" s="154">
        <f>F87*1000000000/'Численность населения'!F86</f>
        <v>30910.952505894405</v>
      </c>
      <c r="T87" s="154">
        <f>G87*1000000000/'Численность населения'!G86</f>
        <v>32205.203558632867</v>
      </c>
      <c r="U87" s="154">
        <f>H87*1000000000/'Численность населения'!H86</f>
        <v>46097.696870242806</v>
      </c>
      <c r="V87" s="154">
        <f>I87*1000000000/'Численность населения'!I86</f>
        <v>42745.455395407218</v>
      </c>
      <c r="W87" s="154">
        <f>J87*1000000000/'Численность населения'!J86</f>
        <v>45099.887204691528</v>
      </c>
      <c r="X87" s="154">
        <f>K87*1000000000/'Численность населения'!K86</f>
        <v>41846.615964858844</v>
      </c>
      <c r="Y87" s="154">
        <f>L87*1000000000/'Численность населения'!L86</f>
        <v>51644.970278978188</v>
      </c>
      <c r="Z87" s="154">
        <f>M87*1000000000/'Численность населения'!M86</f>
        <v>65101.178701057863</v>
      </c>
      <c r="AA87" s="155">
        <f>N87*1000000000/'Численность населения'!N86</f>
        <v>69384.178740501491</v>
      </c>
      <c r="AB87" s="13" t="s">
        <v>0</v>
      </c>
    </row>
    <row r="88" spans="1:44" ht="24">
      <c r="A88" s="14" t="s">
        <v>1</v>
      </c>
      <c r="B88" s="49">
        <v>1047.1791768000001</v>
      </c>
      <c r="C88" s="49">
        <v>1110.7185012999998</v>
      </c>
      <c r="D88" s="49">
        <v>1113</v>
      </c>
      <c r="E88" s="49">
        <v>1282.0999999999999</v>
      </c>
      <c r="F88" s="49">
        <v>1390.1</v>
      </c>
      <c r="G88" s="49">
        <v>1408.4190000000001</v>
      </c>
      <c r="H88" s="49">
        <v>2068.5695829000001</v>
      </c>
      <c r="I88" s="45">
        <v>2009.1413422000001</v>
      </c>
      <c r="J88" s="45">
        <v>2107.4938964000003</v>
      </c>
      <c r="K88" s="45">
        <v>2110.6901171999998</v>
      </c>
      <c r="L88" s="45">
        <v>2980.0281599999998</v>
      </c>
      <c r="M88" s="45">
        <v>3641.428324</v>
      </c>
      <c r="N88" s="150">
        <v>4073.7316080000001</v>
      </c>
      <c r="O88" s="142">
        <f>B88*1000000000/'Численность населения'!B87</f>
        <v>27277.190628973418</v>
      </c>
      <c r="P88" s="143">
        <f>C88*1000000000/'Численность населения'!C87</f>
        <v>28856.061863435596</v>
      </c>
      <c r="Q88" s="143">
        <f>D88*1000000000/'Численность населения'!D87</f>
        <v>28828.027991937477</v>
      </c>
      <c r="R88" s="143">
        <f>E88*1000000000/'Численность населения'!E87</f>
        <v>33086.969050406311</v>
      </c>
      <c r="S88" s="143">
        <f>F88*1000000000/'Численность населения'!F87</f>
        <v>35748.382000611229</v>
      </c>
      <c r="T88" s="143">
        <f>G88*1000000000/'Численность населения'!G87</f>
        <v>36087.492180913963</v>
      </c>
      <c r="U88" s="143">
        <f>H88*1000000000/'Численность населения'!H87</f>
        <v>52827.648294874853</v>
      </c>
      <c r="V88" s="143">
        <f>I88*1000000000/'Численность населения'!I87</f>
        <v>51174.627030966345</v>
      </c>
      <c r="W88" s="143">
        <f>J88*1000000000/'Численность населения'!J87</f>
        <v>53564.824946340988</v>
      </c>
      <c r="X88" s="143">
        <f>K88*1000000000/'Численность населения'!K87</f>
        <v>53562.920744143106</v>
      </c>
      <c r="Y88" s="143">
        <f>L88*1000000000/'Численность населения'!L87</f>
        <v>75746.24110288739</v>
      </c>
      <c r="Z88" s="143">
        <f>M88*1000000000/'Численность населения'!M87</f>
        <v>92946.502294163409</v>
      </c>
      <c r="AA88" s="144">
        <f>N88*1000000000/'Численность населения'!N87</f>
        <v>101162.60747931468</v>
      </c>
      <c r="AB88" s="14" t="s">
        <v>1</v>
      </c>
    </row>
    <row r="89" spans="1:44" ht="24">
      <c r="A89" s="14" t="s">
        <v>20</v>
      </c>
      <c r="B89" s="49">
        <v>449.33681060000004</v>
      </c>
      <c r="C89" s="49">
        <v>442.94012329999998</v>
      </c>
      <c r="D89" s="49">
        <v>493.90000000000003</v>
      </c>
      <c r="E89" s="49">
        <v>478.29999999999995</v>
      </c>
      <c r="F89" s="49">
        <v>517.5</v>
      </c>
      <c r="G89" s="49">
        <v>554.61032799999998</v>
      </c>
      <c r="H89" s="49">
        <v>880.62224370000001</v>
      </c>
      <c r="I89" s="45">
        <v>846.74593619999996</v>
      </c>
      <c r="J89" s="45">
        <v>978.91283580000015</v>
      </c>
      <c r="K89" s="45">
        <v>813.09223489999999</v>
      </c>
      <c r="L89" s="45">
        <v>974.95828499999993</v>
      </c>
      <c r="M89" s="45">
        <v>1252.0887929999999</v>
      </c>
      <c r="N89" s="150">
        <v>1300.5483859999999</v>
      </c>
      <c r="O89" s="142">
        <f>B89*1000000000/'Численность населения'!B88</f>
        <v>33003.11213021713</v>
      </c>
      <c r="P89" s="143">
        <f>C89*1000000000/'Численность населения'!C88</f>
        <v>32466.59196386471</v>
      </c>
      <c r="Q89" s="143">
        <f>D89*1000000000/'Численность населения'!D88</f>
        <v>36080.232970626792</v>
      </c>
      <c r="R89" s="143">
        <f>E89*1000000000/'Численность населения'!E88</f>
        <v>34762.208108831946</v>
      </c>
      <c r="S89" s="143">
        <f>F89*1000000000/'Численность населения'!F88</f>
        <v>37440.022711443344</v>
      </c>
      <c r="T89" s="143">
        <f>G89*1000000000/'Численность населения'!G88</f>
        <v>40048.042892344907</v>
      </c>
      <c r="U89" s="143">
        <f>H89*1000000000/'Численность населения'!H88</f>
        <v>63461.399976737652</v>
      </c>
      <c r="V89" s="143">
        <f>I89*1000000000/'Численность населения'!I88</f>
        <v>60804.743144595843</v>
      </c>
      <c r="W89" s="143">
        <f>J89*1000000000/'Численность населения'!J88</f>
        <v>70112.4653802307</v>
      </c>
      <c r="X89" s="143">
        <f>K89*1000000000/'Численность населения'!K88</f>
        <v>58173.458647977532</v>
      </c>
      <c r="Y89" s="143">
        <f>L89*1000000000/'Численность населения'!L88</f>
        <v>69829.534515744759</v>
      </c>
      <c r="Z89" s="143">
        <f>M89*1000000000/'Численность населения'!M88</f>
        <v>89939.125370990543</v>
      </c>
      <c r="AA89" s="144">
        <f>N89*1000000000/'Численность населения'!N88</f>
        <v>93641.492214725018</v>
      </c>
      <c r="AB89" s="14" t="s">
        <v>20</v>
      </c>
      <c r="AC89" s="149"/>
    </row>
    <row r="90" spans="1:44" ht="15.75">
      <c r="A90" s="14" t="s">
        <v>31</v>
      </c>
      <c r="B90" s="49">
        <v>321.81382080000003</v>
      </c>
      <c r="C90" s="49">
        <v>417.92767830000003</v>
      </c>
      <c r="D90" s="49">
        <v>422.1</v>
      </c>
      <c r="E90" s="49">
        <v>409.4</v>
      </c>
      <c r="F90" s="49">
        <v>432.9</v>
      </c>
      <c r="G90" s="49">
        <v>423.82279999999997</v>
      </c>
      <c r="H90" s="49">
        <v>638.2111228</v>
      </c>
      <c r="I90" s="45">
        <v>553.42454479999992</v>
      </c>
      <c r="J90" s="45">
        <v>580.1886763</v>
      </c>
      <c r="K90" s="45">
        <v>527.72927479999998</v>
      </c>
      <c r="L90" s="45">
        <v>618.33526700000004</v>
      </c>
      <c r="M90" s="45">
        <v>810.19928800000002</v>
      </c>
      <c r="N90" s="150">
        <v>785.11730899999998</v>
      </c>
      <c r="O90" s="142">
        <f>B90*1000000000/'Численность населения'!B89</f>
        <v>23231.396121678488</v>
      </c>
      <c r="P90" s="143">
        <f>C90*1000000000/'Численность населения'!C89</f>
        <v>30136.760800490116</v>
      </c>
      <c r="Q90" s="143">
        <f>D90*1000000000/'Численность населения'!D89</f>
        <v>30373.217111584047</v>
      </c>
      <c r="R90" s="143">
        <f>E90*1000000000/'Численность населения'!E89</f>
        <v>29374.987936810339</v>
      </c>
      <c r="S90" s="143">
        <f>F90*1000000000/'Численность населения'!F89</f>
        <v>30957.137629684414</v>
      </c>
      <c r="T90" s="143">
        <f>G90*1000000000/'Численность населения'!G89</f>
        <v>30220.809680178641</v>
      </c>
      <c r="U90" s="143">
        <f>H90*1000000000/'Численность населения'!H89</f>
        <v>38919.576907298928</v>
      </c>
      <c r="V90" s="143">
        <f>I90*1000000000/'Численность населения'!I89</f>
        <v>33673.217246810258</v>
      </c>
      <c r="W90" s="143">
        <f>J90*1000000000/'Численность населения'!J89</f>
        <v>35273.685936838927</v>
      </c>
      <c r="X90" s="143">
        <f>K90*1000000000/'Численность населения'!K89</f>
        <v>32060.699365631903</v>
      </c>
      <c r="Y90" s="143">
        <f>L90*1000000000/'Численность населения'!L89</f>
        <v>37533.357560989287</v>
      </c>
      <c r="Z90" s="143">
        <f>M90*1000000000/'Численность населения'!M89</f>
        <v>49226.222762645855</v>
      </c>
      <c r="AA90" s="144">
        <f>N90*1000000000/'Численность населения'!N89</f>
        <v>47069.021832446371</v>
      </c>
      <c r="AB90" s="14" t="s">
        <v>31</v>
      </c>
    </row>
    <row r="91" spans="1:44" ht="24">
      <c r="A91" s="14" t="s">
        <v>38</v>
      </c>
      <c r="B91" s="49">
        <v>85.744461400000006</v>
      </c>
      <c r="C91" s="49">
        <v>110.4573367</v>
      </c>
      <c r="D91" s="49">
        <v>110.5</v>
      </c>
      <c r="E91" s="49">
        <v>122.6</v>
      </c>
      <c r="F91" s="49">
        <v>113.7</v>
      </c>
      <c r="G91" s="49">
        <v>127.4877</v>
      </c>
      <c r="H91" s="49">
        <v>201.5850524</v>
      </c>
      <c r="I91" s="45">
        <v>150.67484380000002</v>
      </c>
      <c r="J91" s="45">
        <v>161.51610840000001</v>
      </c>
      <c r="K91" s="45">
        <v>166.50672309999999</v>
      </c>
      <c r="L91" s="45">
        <v>163.87572499999999</v>
      </c>
      <c r="M91" s="45">
        <v>209.52601100000001</v>
      </c>
      <c r="N91" s="150">
        <v>204.59774100000001</v>
      </c>
      <c r="O91" s="142">
        <f>B91*1000000000/'Численность населения'!B90</f>
        <v>9125.5266567199978</v>
      </c>
      <c r="P91" s="143">
        <f>C91*1000000000/'Численность населения'!C90</f>
        <v>11668.881092544614</v>
      </c>
      <c r="Q91" s="143">
        <f>D91*1000000000/'Численность населения'!D90</f>
        <v>11611.005467890422</v>
      </c>
      <c r="R91" s="143">
        <f>E91*1000000000/'Численность населения'!E90</f>
        <v>12816.998560021711</v>
      </c>
      <c r="S91" s="143">
        <f>F91*1000000000/'Численность населения'!F90</f>
        <v>11813.520922763782</v>
      </c>
      <c r="T91" s="143">
        <f>G91*1000000000/'Численность населения'!G90</f>
        <v>13158.632451884818</v>
      </c>
      <c r="U91" s="143">
        <f>H91*1000000000/'Численность населения'!H90</f>
        <v>20681.995500922039</v>
      </c>
      <c r="V91" s="143">
        <f>I91*1000000000/'Численность населения'!I90</f>
        <v>15375.572412209654</v>
      </c>
      <c r="W91" s="143">
        <f>J91*1000000000/'Численность населения'!J90</f>
        <v>16405.71235640339</v>
      </c>
      <c r="X91" s="143">
        <f>K91*1000000000/'Численность населения'!K90</f>
        <v>16820.830145670589</v>
      </c>
      <c r="Y91" s="143">
        <f>L91*1000000000/'Численность населения'!L90</f>
        <v>16471.38384240531</v>
      </c>
      <c r="Z91" s="143">
        <f>M91*1000000000/'Численность населения'!M90</f>
        <v>20989.715114265044</v>
      </c>
      <c r="AA91" s="144">
        <f>N91*1000000000/'Численность населения'!N90</f>
        <v>20078.452167809824</v>
      </c>
      <c r="AB91" s="14" t="s">
        <v>38</v>
      </c>
    </row>
    <row r="92" spans="1:44" ht="24">
      <c r="A92" s="14" t="s">
        <v>46</v>
      </c>
      <c r="B92" s="49">
        <v>681.97523850000005</v>
      </c>
      <c r="C92" s="49">
        <v>829.67319359999999</v>
      </c>
      <c r="D92" s="49">
        <v>856.7</v>
      </c>
      <c r="E92" s="49">
        <v>866.4</v>
      </c>
      <c r="F92" s="49">
        <v>908.7</v>
      </c>
      <c r="G92" s="49">
        <v>925.67949999999996</v>
      </c>
      <c r="H92" s="49">
        <v>1250.6684882</v>
      </c>
      <c r="I92" s="45">
        <v>1196.1441172</v>
      </c>
      <c r="J92" s="45">
        <v>1237.9157040999999</v>
      </c>
      <c r="K92" s="45">
        <v>1124.0732665999999</v>
      </c>
      <c r="L92" s="45">
        <v>1272.752223</v>
      </c>
      <c r="M92" s="45">
        <v>1587.105597</v>
      </c>
      <c r="N92" s="150">
        <v>1682.20182</v>
      </c>
      <c r="O92" s="142">
        <f>B92*1000000000/'Численность населения'!B91</f>
        <v>22780.747701975448</v>
      </c>
      <c r="P92" s="143">
        <f>C92*1000000000/'Численность населения'!C91</f>
        <v>27798.830535071902</v>
      </c>
      <c r="Q92" s="143">
        <f>D92*1000000000/'Численность населения'!D91</f>
        <v>28756.180883795892</v>
      </c>
      <c r="R92" s="143">
        <f>E92*1000000000/'Численность населения'!E91</f>
        <v>29117.271794978649</v>
      </c>
      <c r="S92" s="143">
        <f>F92*1000000000/'Численность населения'!F91</f>
        <v>30568.023304493137</v>
      </c>
      <c r="T92" s="143">
        <f>G92*1000000000/'Численность населения'!G91</f>
        <v>31173.383449830031</v>
      </c>
      <c r="U92" s="143">
        <f>H92*1000000000/'Численность населения'!H91</f>
        <v>42173.795017917488</v>
      </c>
      <c r="V92" s="143">
        <f>I92*1000000000/'Численность населения'!I91</f>
        <v>40424.429608543665</v>
      </c>
      <c r="W92" s="143">
        <f>J92*1000000000/'Численность населения'!J91</f>
        <v>42006.0277019774</v>
      </c>
      <c r="X92" s="143">
        <f>K92*1000000000/'Численность населения'!K91</f>
        <v>38308.775961705716</v>
      </c>
      <c r="Y92" s="143">
        <f>L92*1000000000/'Численность населения'!L91</f>
        <v>43618.393375704763</v>
      </c>
      <c r="Z92" s="143">
        <f>M92*1000000000/'Численность населения'!M91</f>
        <v>54808.014360056615</v>
      </c>
      <c r="AA92" s="144">
        <f>N92*1000000000/'Численность населения'!N91</f>
        <v>58457.708558995757</v>
      </c>
      <c r="AB92" s="14" t="s">
        <v>46</v>
      </c>
    </row>
    <row r="93" spans="1:44" ht="24">
      <c r="A93" s="14" t="s">
        <v>61</v>
      </c>
      <c r="B93" s="49">
        <v>314.01661730000001</v>
      </c>
      <c r="C93" s="49">
        <v>313.14228630000002</v>
      </c>
      <c r="D93" s="49">
        <v>356.5</v>
      </c>
      <c r="E93" s="49">
        <v>366.5</v>
      </c>
      <c r="F93" s="49">
        <v>355.1</v>
      </c>
      <c r="G93" s="49">
        <v>364.54559999999998</v>
      </c>
      <c r="H93" s="49">
        <v>566.57381759999998</v>
      </c>
      <c r="I93" s="45">
        <v>545.62088349999999</v>
      </c>
      <c r="J93" s="45">
        <v>559.45562689999997</v>
      </c>
      <c r="K93" s="45">
        <v>528.86520040000005</v>
      </c>
      <c r="L93" s="45">
        <v>601.84562400000004</v>
      </c>
      <c r="M93" s="45">
        <v>782.28288499999996</v>
      </c>
      <c r="N93" s="150">
        <v>873.136752</v>
      </c>
      <c r="O93" s="142">
        <f>B93*1000000000/'Численность населения'!B92</f>
        <v>25979.043078668074</v>
      </c>
      <c r="P93" s="143">
        <f>C93*1000000000/'Численность населения'!C92</f>
        <v>25847.084362207173</v>
      </c>
      <c r="Q93" s="143">
        <f>D93*1000000000/'Численность населения'!D92</f>
        <v>29292.162493690681</v>
      </c>
      <c r="R93" s="143">
        <f>E93*1000000000/'Численность населения'!E92</f>
        <v>30001.922087668809</v>
      </c>
      <c r="S93" s="143">
        <f>F93*1000000000/'Численность населения'!F92</f>
        <v>28975.83598061173</v>
      </c>
      <c r="T93" s="143">
        <f>G93*1000000000/'Численность населения'!G92</f>
        <v>29657.195937057484</v>
      </c>
      <c r="U93" s="143">
        <f>H93*1000000000/'Численность населения'!H92</f>
        <v>45962.195004718524</v>
      </c>
      <c r="V93" s="143">
        <f>I93*1000000000/'Численность населения'!I92</f>
        <v>44176.194371378027</v>
      </c>
      <c r="W93" s="143">
        <f>J93*1000000000/'Численность населения'!J92</f>
        <v>45288.404123765416</v>
      </c>
      <c r="X93" s="143">
        <f>K93*1000000000/'Численность населения'!K92</f>
        <v>42804.248882496024</v>
      </c>
      <c r="Y93" s="143">
        <f>L93*1000000000/'Численность населения'!L92</f>
        <v>48751.679326723759</v>
      </c>
      <c r="Z93" s="143">
        <f>M93*1000000000/'Численность населения'!M92</f>
        <v>63537.059086777947</v>
      </c>
      <c r="AA93" s="144">
        <f>N93*1000000000/'Численность населения'!N92</f>
        <v>71147.57917737923</v>
      </c>
      <c r="AB93" s="14" t="s">
        <v>61</v>
      </c>
    </row>
    <row r="94" spans="1:44" ht="24">
      <c r="A94" s="14" t="s">
        <v>68</v>
      </c>
      <c r="B94" s="49">
        <v>473.51061670000001</v>
      </c>
      <c r="C94" s="49">
        <v>530.92650040000001</v>
      </c>
      <c r="D94" s="49">
        <v>575.5</v>
      </c>
      <c r="E94" s="49">
        <v>562.6</v>
      </c>
      <c r="F94" s="49">
        <v>581.4</v>
      </c>
      <c r="G94" s="49">
        <v>600.03440000000001</v>
      </c>
      <c r="H94" s="49">
        <v>781.51283979999994</v>
      </c>
      <c r="I94" s="45">
        <v>740.17261900000005</v>
      </c>
      <c r="J94" s="45">
        <v>700.82316529999991</v>
      </c>
      <c r="K94" s="45">
        <v>602.56198319999999</v>
      </c>
      <c r="L94" s="45">
        <v>700.69630299999994</v>
      </c>
      <c r="M94" s="45">
        <v>880.04366000000005</v>
      </c>
      <c r="N94" s="150">
        <v>868.13906599999996</v>
      </c>
      <c r="O94" s="142">
        <f>B94*1000000000/'Численность населения'!B93</f>
        <v>24573.169041552686</v>
      </c>
      <c r="P94" s="143">
        <f>C94*1000000000/'Численность населения'!C93</f>
        <v>27571.423658777428</v>
      </c>
      <c r="Q94" s="143">
        <f>D94*1000000000/'Численность населения'!D93</f>
        <v>29865.744784729995</v>
      </c>
      <c r="R94" s="143">
        <f>E94*1000000000/'Численность населения'!E93</f>
        <v>29172.221366655831</v>
      </c>
      <c r="S94" s="143">
        <f>F94*1000000000/'Численность населения'!F93</f>
        <v>30120.52249936718</v>
      </c>
      <c r="T94" s="143">
        <f>G94*1000000000/'Численность населения'!G93</f>
        <v>31060.73739450243</v>
      </c>
      <c r="U94" s="143">
        <f>H94*1000000000/'Численность населения'!H93</f>
        <v>40440.272706296717</v>
      </c>
      <c r="V94" s="143">
        <f>I94*1000000000/'Численность населения'!I93</f>
        <v>38337.33592274446</v>
      </c>
      <c r="W94" s="143">
        <f>J94*1000000000/'Численность населения'!J93</f>
        <v>40741.399509177696</v>
      </c>
      <c r="X94" s="143">
        <f>K94*1000000000/'Численность населения'!K93</f>
        <v>35143.291036828072</v>
      </c>
      <c r="Y94" s="143">
        <f>L94*1000000000/'Численность населения'!L93</f>
        <v>41069.682612966986</v>
      </c>
      <c r="Z94" s="143">
        <f>M94*1000000000/'Численность населения'!M93</f>
        <v>51930.194411101278</v>
      </c>
      <c r="AA94" s="144">
        <f>N94*1000000000/'Численность населения'!N93</f>
        <v>51977.649239520564</v>
      </c>
      <c r="AB94" s="14" t="s">
        <v>68</v>
      </c>
    </row>
    <row r="95" spans="1:44" ht="24">
      <c r="A95" s="14" t="s">
        <v>79</v>
      </c>
      <c r="B95" s="48">
        <v>37.305295700000002</v>
      </c>
      <c r="C95" s="48">
        <v>45.400317100000002</v>
      </c>
      <c r="D95" s="48">
        <v>55</v>
      </c>
      <c r="E95" s="48">
        <v>40.299999999999997</v>
      </c>
      <c r="F95" s="48">
        <v>57.7</v>
      </c>
      <c r="G95" s="48">
        <v>59.248809999999999</v>
      </c>
      <c r="H95" s="48">
        <v>59.287120700000003</v>
      </c>
      <c r="I95" s="45">
        <v>277.65414449999997</v>
      </c>
      <c r="J95" s="45">
        <v>341.30568950000003</v>
      </c>
      <c r="K95" s="45">
        <v>303.33631000000003</v>
      </c>
      <c r="L95" s="45">
        <v>303.01028500000001</v>
      </c>
      <c r="M95" s="45">
        <v>383.84510999999998</v>
      </c>
      <c r="N95" s="150">
        <v>433.385943</v>
      </c>
      <c r="O95" s="142">
        <f>B95*1000000000/'Численность населения'!B94</f>
        <v>5919.2637703308956</v>
      </c>
      <c r="P95" s="143">
        <f>C95*1000000000/'Численность населения'!C94</f>
        <v>7234.6687206183269</v>
      </c>
      <c r="Q95" s="143">
        <f>D95*1000000000/'Численность населения'!D94</f>
        <v>8787.8165711058191</v>
      </c>
      <c r="R95" s="143">
        <f>E95*1000000000/'Численность населения'!E94</f>
        <v>6459.2980874707564</v>
      </c>
      <c r="S95" s="143">
        <f>F95*1000000000/'Численность населения'!F94</f>
        <v>9278.2711091521869</v>
      </c>
      <c r="T95" s="143">
        <f>G95*1000000000/'Численность населения'!G94</f>
        <v>9551.6456163514558</v>
      </c>
      <c r="U95" s="143">
        <f>H95*1000000000/'Численность населения'!H94</f>
        <v>9579.7070170358693</v>
      </c>
      <c r="V95" s="143">
        <f>I95*1000000000/'Численность населения'!I94</f>
        <v>44971.647876524425</v>
      </c>
      <c r="W95" s="143">
        <f>J95*1000000000/'Численность населения'!J94</f>
        <v>41594.178411067936</v>
      </c>
      <c r="X95" s="143">
        <f>K95*1000000000/'Численность населения'!K94</f>
        <v>37087.606873920777</v>
      </c>
      <c r="Y95" s="143">
        <f>L95*1000000000/'Численность населения'!L94</f>
        <v>37194.5650396704</v>
      </c>
      <c r="Z95" s="143">
        <f>M95*1000000000/'Численность населения'!M94</f>
        <v>47343.577651178537</v>
      </c>
      <c r="AA95" s="144">
        <f>N95*1000000000/'Численность населения'!N94</f>
        <v>54615.491820012554</v>
      </c>
      <c r="AB95" s="14" t="s">
        <v>79</v>
      </c>
    </row>
  </sheetData>
  <mergeCells count="3">
    <mergeCell ref="O1:AA1"/>
    <mergeCell ref="B1:N1"/>
    <mergeCell ref="AC1:AO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8F0FF-7E1C-4121-BFB1-FB7A24EFE652}">
  <dimension ref="A1:AW97"/>
  <sheetViews>
    <sheetView topLeftCell="A45" zoomScale="85" zoomScaleNormal="85" workbookViewId="0">
      <selection activeCell="P3" sqref="P3:AB82"/>
    </sheetView>
  </sheetViews>
  <sheetFormatPr defaultRowHeight="15"/>
  <cols>
    <col min="1" max="1" width="26.85546875" customWidth="1"/>
    <col min="2" max="2" width="10.7109375" style="27" customWidth="1"/>
    <col min="3" max="3" width="10.7109375" customWidth="1"/>
    <col min="4" max="4" width="11" customWidth="1"/>
    <col min="5" max="5" width="11.7109375" customWidth="1"/>
    <col min="6" max="6" width="10.42578125" customWidth="1"/>
    <col min="7" max="7" width="10.42578125" style="27" customWidth="1"/>
    <col min="8" max="8" width="10.42578125" customWidth="1"/>
    <col min="9" max="9" width="10.140625" customWidth="1"/>
    <col min="10" max="10" width="11.7109375" customWidth="1"/>
    <col min="11" max="11" width="10" customWidth="1"/>
    <col min="12" max="12" width="10" style="27" customWidth="1"/>
    <col min="13" max="13" width="10.42578125" customWidth="1"/>
    <col min="14" max="14" width="11" customWidth="1"/>
    <col min="15" max="15" width="11" style="27" customWidth="1"/>
    <col min="16" max="16" width="11" style="142" customWidth="1"/>
    <col min="17" max="27" width="9.140625" style="143"/>
    <col min="28" max="28" width="9.140625" style="144"/>
  </cols>
  <sheetData>
    <row r="1" spans="1:31" s="241" customFormat="1" ht="15.75" thickBot="1">
      <c r="P1" s="345" t="s">
        <v>142</v>
      </c>
      <c r="Q1" s="338"/>
      <c r="R1" s="338"/>
      <c r="S1" s="338"/>
      <c r="T1" s="338"/>
      <c r="U1" s="338"/>
      <c r="V1" s="338"/>
      <c r="W1" s="338"/>
      <c r="X1" s="338"/>
      <c r="Y1" s="338"/>
      <c r="Z1" s="338"/>
      <c r="AA1" s="338"/>
      <c r="AB1" s="339"/>
    </row>
    <row r="2" spans="1:31" ht="18.75">
      <c r="A2" s="19" t="s">
        <v>91</v>
      </c>
      <c r="B2" s="37">
        <v>2010</v>
      </c>
      <c r="C2" s="37">
        <v>2011</v>
      </c>
      <c r="D2" s="37">
        <v>2012</v>
      </c>
      <c r="E2" s="37">
        <v>2013</v>
      </c>
      <c r="F2" s="37">
        <v>2014</v>
      </c>
      <c r="G2" s="37">
        <v>2015</v>
      </c>
      <c r="H2" s="37">
        <v>2016</v>
      </c>
      <c r="I2" s="37">
        <v>2017</v>
      </c>
      <c r="J2" s="37">
        <v>2018</v>
      </c>
      <c r="K2" s="37">
        <v>2019</v>
      </c>
      <c r="L2" s="37">
        <v>2020</v>
      </c>
      <c r="M2" s="41" t="s">
        <v>92</v>
      </c>
      <c r="N2" s="206" t="s">
        <v>93</v>
      </c>
      <c r="O2" s="224"/>
      <c r="P2" s="210">
        <v>2010</v>
      </c>
      <c r="Q2" s="211">
        <v>2011</v>
      </c>
      <c r="R2" s="211">
        <v>2012</v>
      </c>
      <c r="S2" s="211">
        <v>2013</v>
      </c>
      <c r="T2" s="211">
        <v>2014</v>
      </c>
      <c r="U2" s="211">
        <v>2015</v>
      </c>
      <c r="V2" s="211">
        <v>2016</v>
      </c>
      <c r="W2" s="211">
        <v>2017</v>
      </c>
      <c r="X2" s="211">
        <v>2018</v>
      </c>
      <c r="Y2" s="211">
        <v>2019</v>
      </c>
      <c r="Z2" s="211">
        <v>2020</v>
      </c>
      <c r="AA2" s="212" t="s">
        <v>92</v>
      </c>
      <c r="AB2" s="213" t="s">
        <v>93</v>
      </c>
      <c r="AC2" s="216" t="s">
        <v>104</v>
      </c>
      <c r="AD2" s="216" t="s">
        <v>105</v>
      </c>
      <c r="AE2" s="216" t="s">
        <v>106</v>
      </c>
    </row>
    <row r="3" spans="1:31" ht="15.75">
      <c r="A3" s="15" t="s">
        <v>2</v>
      </c>
      <c r="B3" s="39">
        <v>29796</v>
      </c>
      <c r="C3" s="39">
        <v>32000</v>
      </c>
      <c r="D3" s="39">
        <v>34899</v>
      </c>
      <c r="E3" s="39">
        <v>36086</v>
      </c>
      <c r="F3" s="39">
        <v>36688</v>
      </c>
      <c r="G3" s="39">
        <v>37003</v>
      </c>
      <c r="H3" s="39">
        <v>36439</v>
      </c>
      <c r="I3" s="39">
        <v>38736</v>
      </c>
      <c r="J3" s="39">
        <v>36107</v>
      </c>
      <c r="K3" s="39">
        <v>31463</v>
      </c>
      <c r="L3" s="39">
        <v>33570.321988766569</v>
      </c>
      <c r="M3" s="43">
        <v>33662</v>
      </c>
      <c r="N3" s="207">
        <v>34091</v>
      </c>
      <c r="O3" s="224"/>
      <c r="P3" s="143">
        <f>B3/'Численность населения'!B2*100000</f>
        <v>1944.8235618938336</v>
      </c>
      <c r="Q3" s="143">
        <f>C3/'Численность населения'!C2*100000</f>
        <v>2085.7599303356183</v>
      </c>
      <c r="R3" s="143">
        <f>D3/'Численность населения'!D2*100000</f>
        <v>2268.3355334868565</v>
      </c>
      <c r="S3" s="143">
        <f>E3/'Численность населения'!E2*100000</f>
        <v>2339.379182209153</v>
      </c>
      <c r="T3" s="143">
        <f>F3/'Численность населения'!F2*100000</f>
        <v>2373.0580806741432</v>
      </c>
      <c r="U3" s="143">
        <f>G3/'Численность населения'!G2*100000</f>
        <v>2388.7744450261675</v>
      </c>
      <c r="V3" s="143">
        <f>H3/'Численность населения'!G2*100000</f>
        <v>2352.3647272466701</v>
      </c>
      <c r="W3" s="143">
        <f>I3/'Численность населения'!H2*100000</f>
        <v>2496.6806316467932</v>
      </c>
      <c r="X3" s="143">
        <f>J3/'Численность населения'!I2*100000</f>
        <v>2327.4267260550355</v>
      </c>
      <c r="Y3" s="143">
        <f>K3/'Численность населения'!J2*100000</f>
        <v>2031.6443966894974</v>
      </c>
      <c r="Z3" s="143">
        <f>L3/'Численность населения'!L2*100000</f>
        <v>2172.5481077764161</v>
      </c>
      <c r="AA3" s="143">
        <f>M3/'Численность населения'!K2*100000</f>
        <v>2174.148928749506</v>
      </c>
      <c r="AB3" s="144">
        <f>N3/'Численность населения'!L2*100000</f>
        <v>2206.2444788879147</v>
      </c>
      <c r="AC3" s="217">
        <f>MAX(P3:AB3)-MIN(P3:AB3)</f>
        <v>551.85706975295966</v>
      </c>
      <c r="AD3" s="217">
        <f>AVERAGE(P3:AB3)</f>
        <v>2243.1683638982777</v>
      </c>
      <c r="AE3" s="217">
        <f>MEDIAN(P3:AB3)</f>
        <v>2268.3355334868565</v>
      </c>
    </row>
    <row r="4" spans="1:31" ht="15.75">
      <c r="A4" s="16" t="s">
        <v>3</v>
      </c>
      <c r="B4" s="39">
        <v>20691</v>
      </c>
      <c r="C4" s="39">
        <v>22300</v>
      </c>
      <c r="D4" s="39">
        <v>24393</v>
      </c>
      <c r="E4" s="39">
        <v>21356</v>
      </c>
      <c r="F4" s="39">
        <v>19812</v>
      </c>
      <c r="G4" s="39">
        <v>20112</v>
      </c>
      <c r="H4" s="39">
        <v>19382</v>
      </c>
      <c r="I4" s="39">
        <v>18152</v>
      </c>
      <c r="J4" s="39">
        <v>20839</v>
      </c>
      <c r="K4" s="39">
        <v>19614</v>
      </c>
      <c r="L4" s="39">
        <v>19443.029012761093</v>
      </c>
      <c r="M4" s="43">
        <v>20313</v>
      </c>
      <c r="N4" s="207">
        <v>20981</v>
      </c>
      <c r="O4" s="224"/>
      <c r="P4" s="143">
        <f>B4/'Численность населения'!B3*100000</f>
        <v>1615.2893132971153</v>
      </c>
      <c r="Q4" s="143">
        <f>C4/'Численность населения'!C3*100000</f>
        <v>1756.0645255279019</v>
      </c>
      <c r="R4" s="143">
        <f>D4/'Численность населения'!D3*100000</f>
        <v>1937.4269781524192</v>
      </c>
      <c r="S4" s="143">
        <f>E4/'Численность населения'!E3*100000</f>
        <v>1711.0369736534278</v>
      </c>
      <c r="T4" s="143">
        <f>F4/'Численность населения'!F3*100000</f>
        <v>1600.6217638347705</v>
      </c>
      <c r="U4" s="143">
        <f>G4/'Численность населения'!G3*100000</f>
        <v>1635.9998047732929</v>
      </c>
      <c r="V4" s="143">
        <f>H4/'Численность населения'!G3*100000</f>
        <v>1576.6183480566808</v>
      </c>
      <c r="W4" s="143">
        <f>I4/'Численность населения'!H3*100000</f>
        <v>1484.0553168701738</v>
      </c>
      <c r="X4" s="143">
        <f>J4/'Численность населения'!I3*100000</f>
        <v>1714.0774958133047</v>
      </c>
      <c r="Y4" s="143">
        <f>K4/'Численность населения'!J3*100000</f>
        <v>1626.929355399541</v>
      </c>
      <c r="Z4" s="143">
        <f>L4/'Численность населения'!L3*100000</f>
        <v>1637.1877607923541</v>
      </c>
      <c r="AA4" s="143">
        <f>M4/'Численность населения'!K3*100000</f>
        <v>1697.9301017520952</v>
      </c>
      <c r="AB4" s="144">
        <f>N4/'Численность населения'!L3*100000</f>
        <v>1766.6916192245283</v>
      </c>
      <c r="AC4" s="217">
        <f t="shared" ref="AC4:AC64" si="0">MAX(P4:AB4)-MIN(P4:AB4)</f>
        <v>453.37166128224544</v>
      </c>
      <c r="AD4" s="217">
        <f t="shared" ref="AD4:AD65" si="1">AVERAGE(P4:AB4)</f>
        <v>1673.840719780585</v>
      </c>
      <c r="AE4" s="217">
        <f t="shared" ref="AE4:AE65" si="2">MEDIAN(P4:AB4)</f>
        <v>1637.1877607923541</v>
      </c>
    </row>
    <row r="5" spans="1:31" ht="15.75">
      <c r="A5" s="16" t="s">
        <v>4</v>
      </c>
      <c r="B5" s="39">
        <v>30177</v>
      </c>
      <c r="C5" s="39">
        <v>30000</v>
      </c>
      <c r="D5" s="39">
        <v>29788</v>
      </c>
      <c r="E5" s="39">
        <v>31122</v>
      </c>
      <c r="F5" s="39">
        <v>28912</v>
      </c>
      <c r="G5" s="39">
        <v>28208</v>
      </c>
      <c r="H5" s="39">
        <v>27265</v>
      </c>
      <c r="I5" s="39">
        <v>30614</v>
      </c>
      <c r="J5" s="39">
        <v>30909</v>
      </c>
      <c r="K5" s="39">
        <v>30714</v>
      </c>
      <c r="L5" s="39">
        <v>30666.327741702378</v>
      </c>
      <c r="M5" s="43">
        <v>26590</v>
      </c>
      <c r="N5" s="207">
        <v>26957</v>
      </c>
      <c r="O5" s="224"/>
      <c r="P5" s="143">
        <f>B5/'Численность населения'!B4*100000</f>
        <v>2087.7221019598728</v>
      </c>
      <c r="Q5" s="143">
        <f>C5/'Численность населения'!C4*100000</f>
        <v>2088.364260847834</v>
      </c>
      <c r="R5" s="143">
        <f>D5/'Численность населения'!D4*100000</f>
        <v>2087.6946700989674</v>
      </c>
      <c r="S5" s="143">
        <f>E5/'Численность населения'!E4*100000</f>
        <v>2195.5075409285582</v>
      </c>
      <c r="T5" s="143">
        <f>F5/'Численность населения'!F4*100000</f>
        <v>2051.2718637612656</v>
      </c>
      <c r="U5" s="143">
        <f>G5/'Численность населения'!G4*100000</f>
        <v>2012.8586617572553</v>
      </c>
      <c r="V5" s="143">
        <f>H5/'Численность населения'!G4*100000</f>
        <v>1945.5683285880446</v>
      </c>
      <c r="W5" s="143">
        <f>I5/'Численность населения'!H4*100000</f>
        <v>2197.0987158591715</v>
      </c>
      <c r="X5" s="143">
        <f>J5/'Численность населения'!I4*100000</f>
        <v>2233.3608869569239</v>
      </c>
      <c r="Y5" s="143">
        <f>K5/'Численность населения'!J4*100000</f>
        <v>2238.5138961467737</v>
      </c>
      <c r="Z5" s="143">
        <f>L5/'Численность населения'!L4*100000</f>
        <v>2271.149155545495</v>
      </c>
      <c r="AA5" s="143">
        <f>M5/'Численность населения'!K4*100000</f>
        <v>1952.1184045341417</v>
      </c>
      <c r="AB5" s="144">
        <f>N5/'Численность населения'!L4*100000</f>
        <v>1996.4362313516845</v>
      </c>
      <c r="AC5" s="217">
        <f t="shared" si="0"/>
        <v>325.58082695745043</v>
      </c>
      <c r="AD5" s="217">
        <f t="shared" si="1"/>
        <v>2104.4357475643069</v>
      </c>
      <c r="AE5" s="217">
        <f t="shared" si="2"/>
        <v>2087.7221019598728</v>
      </c>
    </row>
    <row r="6" spans="1:31" ht="15.75">
      <c r="A6" s="15" t="s">
        <v>5</v>
      </c>
      <c r="B6" s="39">
        <v>51430</v>
      </c>
      <c r="C6" s="39">
        <v>48800</v>
      </c>
      <c r="D6" s="39">
        <v>45910</v>
      </c>
      <c r="E6" s="39">
        <v>37007</v>
      </c>
      <c r="F6" s="39">
        <v>42172</v>
      </c>
      <c r="G6" s="39">
        <v>40442</v>
      </c>
      <c r="H6" s="39">
        <v>39583</v>
      </c>
      <c r="I6" s="39">
        <v>41181</v>
      </c>
      <c r="J6" s="39">
        <v>43556</v>
      </c>
      <c r="K6" s="39">
        <v>41933</v>
      </c>
      <c r="L6" s="39">
        <v>41419.386498154017</v>
      </c>
      <c r="M6" s="43">
        <v>44739</v>
      </c>
      <c r="N6" s="207">
        <v>42588</v>
      </c>
      <c r="O6" s="224"/>
      <c r="P6" s="143">
        <f>B6/'Численность населения'!B5*100000</f>
        <v>2202.7092081211144</v>
      </c>
      <c r="Q6" s="143">
        <f>C6/'Численность населения'!C5*100000</f>
        <v>2091.5857391569712</v>
      </c>
      <c r="R6" s="143">
        <f>D6/'Численность населения'!D5*100000</f>
        <v>1969.5899769277828</v>
      </c>
      <c r="S6" s="143">
        <f>E6/'Численность населения'!E5*100000</f>
        <v>1588.5096073775321</v>
      </c>
      <c r="T6" s="143">
        <f>F6/'Численность населения'!F5*100000</f>
        <v>1809.9159117839808</v>
      </c>
      <c r="U6" s="143">
        <f>G6/'Численность населения'!G5*100000</f>
        <v>1733.987562555953</v>
      </c>
      <c r="V6" s="143">
        <f>H6/'Численность населения'!G5*100000</f>
        <v>1697.1571556464144</v>
      </c>
      <c r="W6" s="143">
        <f>I6/'Численность населения'!H5*100000</f>
        <v>1764.0610629602006</v>
      </c>
      <c r="X6" s="143">
        <f>J6/'Численность населения'!I5*100000</f>
        <v>1865.6825101474008</v>
      </c>
      <c r="Y6" s="143">
        <f>K6/'Численность населения'!J5*100000</f>
        <v>1799.085719679337</v>
      </c>
      <c r="Z6" s="143">
        <f>L6/'Численность населения'!L5*100000</f>
        <v>1789.2470147018505</v>
      </c>
      <c r="AA6" s="143">
        <f>M6/'Численность населения'!K5*100000</f>
        <v>1923.4200324761728</v>
      </c>
      <c r="AB6" s="144">
        <f>N6/'Численность населения'!L5*100000</f>
        <v>1839.7291293901351</v>
      </c>
      <c r="AC6" s="217">
        <f t="shared" si="0"/>
        <v>614.19960074358232</v>
      </c>
      <c r="AD6" s="217">
        <f t="shared" si="1"/>
        <v>1851.8985100711423</v>
      </c>
      <c r="AE6" s="217">
        <f t="shared" si="2"/>
        <v>1809.9159117839808</v>
      </c>
    </row>
    <row r="7" spans="1:31" ht="15.75">
      <c r="A7" s="16" t="s">
        <v>6</v>
      </c>
      <c r="B7" s="39">
        <v>20761</v>
      </c>
      <c r="C7" s="39">
        <v>20600</v>
      </c>
      <c r="D7" s="39">
        <v>19989</v>
      </c>
      <c r="E7" s="39">
        <v>17811</v>
      </c>
      <c r="F7" s="39">
        <v>16261</v>
      </c>
      <c r="G7" s="39">
        <v>16989</v>
      </c>
      <c r="H7" s="39">
        <v>17944</v>
      </c>
      <c r="I7" s="39">
        <v>18116</v>
      </c>
      <c r="J7" s="39">
        <v>19641</v>
      </c>
      <c r="K7" s="39">
        <v>20563</v>
      </c>
      <c r="L7" s="39">
        <v>20341.020150969507</v>
      </c>
      <c r="M7" s="43">
        <v>20073</v>
      </c>
      <c r="N7" s="207">
        <v>21432</v>
      </c>
      <c r="O7" s="224"/>
      <c r="P7" s="143">
        <f>B7/'Численность населения'!B6*100000</f>
        <v>1951.3171696361101</v>
      </c>
      <c r="Q7" s="143">
        <f>C7/'Численность населения'!C6*100000</f>
        <v>1948.7755824095568</v>
      </c>
      <c r="R7" s="143">
        <f>D7/'Численность населения'!D6*100000</f>
        <v>1900.996765576067</v>
      </c>
      <c r="S7" s="143">
        <f>E7/'Численность населения'!E6*100000</f>
        <v>1702.6975869130038</v>
      </c>
      <c r="T7" s="143">
        <f>F7/'Численность населения'!F6*100000</f>
        <v>1563.5276244687605</v>
      </c>
      <c r="U7" s="143">
        <f>G7/'Численность населения'!G6*100000</f>
        <v>1644.0320735764592</v>
      </c>
      <c r="V7" s="143">
        <f>H7/'Численность населения'!G6*100000</f>
        <v>1736.4477914094994</v>
      </c>
      <c r="W7" s="143">
        <f>I7/'Численность населения'!H6*100000</f>
        <v>1764.8250761809013</v>
      </c>
      <c r="X7" s="143">
        <f>J7/'Численность населения'!I6*100000</f>
        <v>1927.6519568008102</v>
      </c>
      <c r="Y7" s="143">
        <f>K7/'Численность населения'!J6*100000</f>
        <v>2037.1245466424543</v>
      </c>
      <c r="Z7" s="143">
        <f>L7/'Численность населения'!L6*100000</f>
        <v>2050.3365801384875</v>
      </c>
      <c r="AA7" s="143">
        <f>M7/'Численность населения'!K6*100000</f>
        <v>2005.9820697801545</v>
      </c>
      <c r="AB7" s="144">
        <f>N7/'Численность населения'!L6*100000</f>
        <v>2160.3052973443728</v>
      </c>
      <c r="AC7" s="217">
        <f t="shared" si="0"/>
        <v>596.77767287561232</v>
      </c>
      <c r="AD7" s="217">
        <f t="shared" si="1"/>
        <v>1876.4630862212798</v>
      </c>
      <c r="AE7" s="217">
        <f t="shared" si="2"/>
        <v>1927.6519568008102</v>
      </c>
    </row>
    <row r="8" spans="1:31" ht="15.75">
      <c r="A8" s="16" t="s">
        <v>7</v>
      </c>
      <c r="B8" s="39">
        <v>9613</v>
      </c>
      <c r="C8" s="39">
        <v>13500</v>
      </c>
      <c r="D8" s="39">
        <v>18199</v>
      </c>
      <c r="E8" s="39">
        <v>16693</v>
      </c>
      <c r="F8" s="39">
        <v>15879</v>
      </c>
      <c r="G8" s="39">
        <v>16576</v>
      </c>
      <c r="H8" s="39">
        <v>17114</v>
      </c>
      <c r="I8" s="39">
        <v>16331</v>
      </c>
      <c r="J8" s="39">
        <v>20977</v>
      </c>
      <c r="K8" s="39">
        <v>22825</v>
      </c>
      <c r="L8" s="39">
        <v>22771.515513377424</v>
      </c>
      <c r="M8" s="43">
        <v>16334</v>
      </c>
      <c r="N8" s="207">
        <v>21061</v>
      </c>
      <c r="O8" s="224"/>
      <c r="P8" s="143">
        <f>B8/'Численность населения'!B7*100000</f>
        <v>949.81390050123855</v>
      </c>
      <c r="Q8" s="143">
        <f>C8/'Численность населения'!C7*100000</f>
        <v>1338.3430321896285</v>
      </c>
      <c r="R8" s="143">
        <f>D8/'Численность населения'!D7*100000</f>
        <v>1807.4161764691278</v>
      </c>
      <c r="S8" s="143">
        <f>E8/'Численность населения'!E7*100000</f>
        <v>1660.8876042843001</v>
      </c>
      <c r="T8" s="143">
        <f>F8/'Численность населения'!F7*100000</f>
        <v>1576.0559396138021</v>
      </c>
      <c r="U8" s="143">
        <f>G8/'Численность населения'!G7*100000</f>
        <v>1640.9785284849759</v>
      </c>
      <c r="V8" s="143">
        <f>H8/'Численность населения'!G7*100000</f>
        <v>1694.2390526358513</v>
      </c>
      <c r="W8" s="143">
        <f>I8/'Численность населения'!H7*100000</f>
        <v>1613.4625473363692</v>
      </c>
      <c r="X8" s="143">
        <f>J8/'Численность населения'!I7*100000</f>
        <v>2070.038081121967</v>
      </c>
      <c r="Y8" s="143">
        <f>K8/'Численность населения'!J7*100000</f>
        <v>2258.1838760229844</v>
      </c>
      <c r="Z8" s="143">
        <f>L8/'Численность населения'!L7*100000</f>
        <v>2273.1122309034272</v>
      </c>
      <c r="AA8" s="143">
        <f>M8/'Численность населения'!K7*100000</f>
        <v>1623.6935598989241</v>
      </c>
      <c r="AB8" s="144">
        <f>N8/'Численность населения'!L7*100000</f>
        <v>2102.3640989960841</v>
      </c>
      <c r="AC8" s="217">
        <f t="shared" si="0"/>
        <v>1323.2983304021886</v>
      </c>
      <c r="AD8" s="217">
        <f t="shared" si="1"/>
        <v>1739.122202189129</v>
      </c>
      <c r="AE8" s="217">
        <f t="shared" si="2"/>
        <v>1660.8876042843001</v>
      </c>
    </row>
    <row r="9" spans="1:31" ht="15.75">
      <c r="A9" s="16" t="s">
        <v>8</v>
      </c>
      <c r="B9" s="39">
        <v>13148</v>
      </c>
      <c r="C9" s="39">
        <v>13200</v>
      </c>
      <c r="D9" s="39">
        <v>13950</v>
      </c>
      <c r="E9" s="39">
        <v>13188</v>
      </c>
      <c r="F9" s="39">
        <v>10980</v>
      </c>
      <c r="G9" s="39">
        <v>11254</v>
      </c>
      <c r="H9" s="39">
        <v>12849</v>
      </c>
      <c r="I9" s="39">
        <v>12046</v>
      </c>
      <c r="J9" s="39">
        <v>12751</v>
      </c>
      <c r="K9" s="39">
        <v>12582</v>
      </c>
      <c r="L9" s="39">
        <v>12498.174064468587</v>
      </c>
      <c r="M9" s="43">
        <v>12162</v>
      </c>
      <c r="N9" s="207">
        <v>12372</v>
      </c>
      <c r="O9" s="224"/>
      <c r="P9" s="143">
        <f>B9/'Численность населения'!B8*100000</f>
        <v>1963.3697445737796</v>
      </c>
      <c r="Q9" s="143">
        <f>C9/'Численность населения'!C8*100000</f>
        <v>1987.7183101985006</v>
      </c>
      <c r="R9" s="143">
        <f>D9/'Численность населения'!D8*100000</f>
        <v>2112.5672765600439</v>
      </c>
      <c r="S9" s="143">
        <f>E9/'Численность населения'!E8*100000</f>
        <v>2005.3311274893674</v>
      </c>
      <c r="T9" s="143">
        <f>F9/'Численность населения'!F8*100000</f>
        <v>1675.3409044094424</v>
      </c>
      <c r="U9" s="143">
        <f>G9/'Численность населения'!G8*100000</f>
        <v>1723.6414874716659</v>
      </c>
      <c r="V9" s="143">
        <f>H9/'Численность населения'!G8*100000</f>
        <v>1967.9286895791215</v>
      </c>
      <c r="W9" s="143">
        <f>I9/'Численность населения'!H8*100000</f>
        <v>1853.7897581424552</v>
      </c>
      <c r="X9" s="143">
        <f>J9/'Численность населения'!I8*100000</f>
        <v>1974.6337535230898</v>
      </c>
      <c r="Y9" s="143">
        <f>K9/'Численность населения'!J8*100000</f>
        <v>1965.028674238165</v>
      </c>
      <c r="Z9" s="143">
        <f>L9/'Численность населения'!L8*100000</f>
        <v>1980.9977230205891</v>
      </c>
      <c r="AA9" s="143">
        <f>M9/'Численность населения'!K8*100000</f>
        <v>1914.2958328414593</v>
      </c>
      <c r="AB9" s="144">
        <f>N9/'Численность населения'!L8*100000</f>
        <v>1960.9987589217362</v>
      </c>
      <c r="AC9" s="217">
        <f t="shared" si="0"/>
        <v>437.22637215060149</v>
      </c>
      <c r="AD9" s="217">
        <f t="shared" si="1"/>
        <v>1929.664772382263</v>
      </c>
      <c r="AE9" s="217">
        <f t="shared" si="2"/>
        <v>1965.028674238165</v>
      </c>
    </row>
    <row r="10" spans="1:31" ht="15.75">
      <c r="A10" s="15" t="s">
        <v>9</v>
      </c>
      <c r="B10" s="39">
        <v>20235</v>
      </c>
      <c r="C10" s="39">
        <v>21100</v>
      </c>
      <c r="D10" s="39">
        <v>23497</v>
      </c>
      <c r="E10" s="39">
        <v>22814</v>
      </c>
      <c r="F10" s="39">
        <v>22684</v>
      </c>
      <c r="G10" s="39">
        <v>22639.789540977796</v>
      </c>
      <c r="H10" s="39">
        <v>20487</v>
      </c>
      <c r="I10" s="39">
        <v>21078</v>
      </c>
      <c r="J10" s="39">
        <v>21532</v>
      </c>
      <c r="K10" s="39">
        <v>21700</v>
      </c>
      <c r="L10" s="39">
        <v>21746.03253977334</v>
      </c>
      <c r="M10" s="43">
        <v>21402</v>
      </c>
      <c r="N10" s="207">
        <v>20613</v>
      </c>
      <c r="O10" s="224"/>
      <c r="P10" s="143">
        <f>B10/'Численность населения'!B9*100000</f>
        <v>1790.2025888266942</v>
      </c>
      <c r="Q10" s="143">
        <f>C10/'Численность населения'!C9*100000</f>
        <v>1877.8841318790855</v>
      </c>
      <c r="R10" s="143">
        <f>D10/'Численность населения'!D9*100000</f>
        <v>2097.1749677797097</v>
      </c>
      <c r="S10" s="143">
        <f>E10/'Численность населения'!E9*100000</f>
        <v>2038.6224866833647</v>
      </c>
      <c r="T10" s="143">
        <f>F10/'Численность населения'!F9*100000</f>
        <v>2028.7135770162597</v>
      </c>
      <c r="U10" s="143">
        <f>G10/'Численность населения'!G9*100000</f>
        <v>2023.7624042393743</v>
      </c>
      <c r="V10" s="143">
        <f>H10/'Численность населения'!G9*100000</f>
        <v>1831.3253442841587</v>
      </c>
      <c r="W10" s="143">
        <f>I10/'Численность населения'!H9*100000</f>
        <v>1879.5209085331926</v>
      </c>
      <c r="X10" s="143">
        <f>J10/'Численность населения'!I9*100000</f>
        <v>1924.1062851576985</v>
      </c>
      <c r="Y10" s="143">
        <f>K10/'Численность населения'!J9*100000</f>
        <v>1952.9509809303788</v>
      </c>
      <c r="Z10" s="143">
        <f>L10/'Численность населения'!L9*100000</f>
        <v>1976.4664457261761</v>
      </c>
      <c r="AA10" s="143">
        <f>M10/'Численность населения'!K9*100000</f>
        <v>1935.9145527369826</v>
      </c>
      <c r="AB10" s="144">
        <f>N10/'Численность населения'!L9*100000</f>
        <v>1873.4867048156416</v>
      </c>
      <c r="AC10" s="217">
        <f t="shared" si="0"/>
        <v>306.97237895301555</v>
      </c>
      <c r="AD10" s="217">
        <f t="shared" si="1"/>
        <v>1940.7793368160551</v>
      </c>
      <c r="AE10" s="217">
        <f t="shared" si="2"/>
        <v>1935.9145527369826</v>
      </c>
    </row>
    <row r="11" spans="1:31" ht="15.75">
      <c r="A11" s="15" t="s">
        <v>10</v>
      </c>
      <c r="B11" s="39">
        <v>22422</v>
      </c>
      <c r="C11" s="39">
        <v>22500</v>
      </c>
      <c r="D11" s="39">
        <v>22714</v>
      </c>
      <c r="E11" s="39">
        <v>21559</v>
      </c>
      <c r="F11" s="39">
        <v>22401</v>
      </c>
      <c r="G11" s="39">
        <v>22153.171572311498</v>
      </c>
      <c r="H11" s="39">
        <v>20931</v>
      </c>
      <c r="I11" s="39">
        <v>22705</v>
      </c>
      <c r="J11" s="39">
        <v>23644</v>
      </c>
      <c r="K11" s="39">
        <v>24299</v>
      </c>
      <c r="L11" s="39">
        <v>24404.613855551401</v>
      </c>
      <c r="M11" s="43">
        <v>22192</v>
      </c>
      <c r="N11" s="207">
        <v>22178</v>
      </c>
      <c r="O11" s="224"/>
      <c r="P11" s="143">
        <f>B11/'Численность населения'!B10*100000</f>
        <v>1909.0042987078334</v>
      </c>
      <c r="Q11" s="143">
        <f>C11/'Численность населения'!C10*100000</f>
        <v>1924.7697333808965</v>
      </c>
      <c r="R11" s="143">
        <f>D11/'Численность населения'!D10*100000</f>
        <v>1951.2488456499793</v>
      </c>
      <c r="S11" s="143">
        <f>E11/'Численность населения'!E10*100000</f>
        <v>1856.8521107169281</v>
      </c>
      <c r="T11" s="143">
        <f>F11/'Численность населения'!F10*100000</f>
        <v>1933.0103739345186</v>
      </c>
      <c r="U11" s="143">
        <f>G11/'Численность населения'!G10*100000</f>
        <v>1914.7427543897943</v>
      </c>
      <c r="V11" s="143">
        <f>H11/'Численность населения'!G10*100000</f>
        <v>1809.1080304828349</v>
      </c>
      <c r="W11" s="143">
        <f>I11/'Численность населения'!H10*100000</f>
        <v>1963.8336315915572</v>
      </c>
      <c r="X11" s="143">
        <f>J11/'Численность населения'!I10*100000</f>
        <v>2050.2752748629696</v>
      </c>
      <c r="Y11" s="143">
        <f>K11/'Численность населения'!J10*100000</f>
        <v>2118.2650782221185</v>
      </c>
      <c r="Z11" s="143">
        <f>L11/'Численность населения'!L10*100000</f>
        <v>2152.4961461331545</v>
      </c>
      <c r="AA11" s="143">
        <f>M11/'Численность населения'!K10*100000</f>
        <v>1943.7629576168233</v>
      </c>
      <c r="AB11" s="144">
        <f>N11/'Численность населения'!L10*100000</f>
        <v>1956.1079643176556</v>
      </c>
      <c r="AC11" s="217">
        <f t="shared" si="0"/>
        <v>343.38811565031961</v>
      </c>
      <c r="AD11" s="217">
        <f t="shared" si="1"/>
        <v>1960.2674769236203</v>
      </c>
      <c r="AE11" s="217">
        <f t="shared" si="2"/>
        <v>1943.7629576168233</v>
      </c>
    </row>
    <row r="12" spans="1:31" ht="15.75">
      <c r="A12" s="16" t="s">
        <v>11</v>
      </c>
      <c r="B12" s="39">
        <v>51670</v>
      </c>
      <c r="C12" s="39">
        <v>55900</v>
      </c>
      <c r="D12" s="39">
        <v>89366</v>
      </c>
      <c r="E12" s="39">
        <v>104488</v>
      </c>
      <c r="F12" s="39">
        <v>87782</v>
      </c>
      <c r="G12" s="39">
        <v>84276.600683589568</v>
      </c>
      <c r="H12" s="39">
        <v>95124</v>
      </c>
      <c r="I12" s="39">
        <v>95600</v>
      </c>
      <c r="J12" s="39">
        <v>108898</v>
      </c>
      <c r="K12" s="39">
        <v>173543</v>
      </c>
      <c r="L12" s="39">
        <v>193989.56228490741</v>
      </c>
      <c r="M12" s="43">
        <v>202493</v>
      </c>
      <c r="N12" s="207">
        <v>200782</v>
      </c>
      <c r="O12" s="224"/>
      <c r="P12" s="143">
        <f>B12/'Численность населения'!B11*100000</f>
        <v>731.32989234150261</v>
      </c>
      <c r="Q12" s="143">
        <f>C12/'Численность населения'!C11*100000</f>
        <v>808.64471579610051</v>
      </c>
      <c r="R12" s="143">
        <f>D12/'Численность населения'!D11*100000</f>
        <v>1276.3714179982853</v>
      </c>
      <c r="S12" s="143">
        <f>E12/'Численность населения'!E11*100000</f>
        <v>1473.5605820005833</v>
      </c>
      <c r="T12" s="143">
        <f>F12/'Численность населения'!F11*100000</f>
        <v>1222.1915296733212</v>
      </c>
      <c r="U12" s="143">
        <f>G12/'Численность населения'!G11*100000</f>
        <v>1158.4640176925755</v>
      </c>
      <c r="V12" s="143">
        <f>H12/'Численность населения'!G11*100000</f>
        <v>1307.5720938569652</v>
      </c>
      <c r="W12" s="143">
        <f>I12/'Численность населения'!H11*100000</f>
        <v>1296.9644249170201</v>
      </c>
      <c r="X12" s="143">
        <f>J12/'Численность населения'!I11*100000</f>
        <v>1459.0884321639376</v>
      </c>
      <c r="Y12" s="143">
        <f>K12/'Численность населения'!J11*100000</f>
        <v>2298.1213308691922</v>
      </c>
      <c r="Z12" s="143">
        <f>L12/'Численность населения'!L11*100000</f>
        <v>2519.4493419260798</v>
      </c>
      <c r="AA12" s="143">
        <f>M12/'Численность населения'!K11*100000</f>
        <v>2648.6101510021576</v>
      </c>
      <c r="AB12" s="144">
        <f>N12/'Численность населения'!L11*100000</f>
        <v>2607.6664734551991</v>
      </c>
      <c r="AC12" s="217">
        <f t="shared" si="0"/>
        <v>1917.2802586606549</v>
      </c>
      <c r="AD12" s="217">
        <f t="shared" si="1"/>
        <v>1600.6180310533016</v>
      </c>
      <c r="AE12" s="217">
        <f t="shared" si="2"/>
        <v>1307.5720938569652</v>
      </c>
    </row>
    <row r="13" spans="1:31" ht="15.75">
      <c r="A13" s="16" t="s">
        <v>12</v>
      </c>
      <c r="B13" s="39">
        <v>17266</v>
      </c>
      <c r="C13" s="39">
        <v>16400</v>
      </c>
      <c r="D13" s="39">
        <v>15159</v>
      </c>
      <c r="E13" s="39">
        <v>14078</v>
      </c>
      <c r="F13" s="39">
        <v>14036</v>
      </c>
      <c r="G13" s="39">
        <v>14041.264101465855</v>
      </c>
      <c r="H13" s="39">
        <v>15210</v>
      </c>
      <c r="I13" s="39">
        <v>15516</v>
      </c>
      <c r="J13" s="39">
        <v>15349</v>
      </c>
      <c r="K13" s="39">
        <v>15869</v>
      </c>
      <c r="L13" s="39">
        <v>16112.714449649535</v>
      </c>
      <c r="M13" s="43">
        <v>15288</v>
      </c>
      <c r="N13" s="207">
        <v>15800</v>
      </c>
      <c r="O13" s="224"/>
      <c r="P13" s="143">
        <f>B13/'Численность населения'!B12*100000</f>
        <v>2187.3194758338318</v>
      </c>
      <c r="Q13" s="143">
        <f>C13/'Численность населения'!C12*100000</f>
        <v>2093.3399877718311</v>
      </c>
      <c r="R13" s="143">
        <f>D13/'Численность населения'!D12*100000</f>
        <v>1947.073609632228</v>
      </c>
      <c r="S13" s="143">
        <f>E13/'Численность населения'!E12*100000</f>
        <v>1821.4469622280703</v>
      </c>
      <c r="T13" s="143">
        <f>F13/'Численность населения'!F12*100000</f>
        <v>1828.5470112193266</v>
      </c>
      <c r="U13" s="143">
        <f>G13/'Численность населения'!G12*100000</f>
        <v>1841.5376374918333</v>
      </c>
      <c r="V13" s="143">
        <f>H13/'Численность населения'!G12*100000</f>
        <v>1994.8195022787631</v>
      </c>
      <c r="W13" s="143">
        <f>I13/'Численность населения'!H12*100000</f>
        <v>2048.9443631580893</v>
      </c>
      <c r="X13" s="143">
        <f>J13/'Численность населения'!I12*100000</f>
        <v>2043.723894220079</v>
      </c>
      <c r="Y13" s="143">
        <f>K13/'Численность населения'!J12*100000</f>
        <v>2134.7779529592817</v>
      </c>
      <c r="Z13" s="143">
        <f>L13/'Численность населения'!L12*100000</f>
        <v>2209.9730280101571</v>
      </c>
      <c r="AA13" s="143">
        <f>M13/'Численность населения'!K12*100000</f>
        <v>2075.8116616405268</v>
      </c>
      <c r="AB13" s="144">
        <f>N13/'Численность населения'!L12*100000</f>
        <v>2167.0820240546104</v>
      </c>
      <c r="AC13" s="217">
        <f t="shared" si="0"/>
        <v>388.52606578208679</v>
      </c>
      <c r="AD13" s="217">
        <f t="shared" si="1"/>
        <v>2030.3382392691251</v>
      </c>
      <c r="AE13" s="217">
        <f t="shared" si="2"/>
        <v>2048.9443631580893</v>
      </c>
    </row>
    <row r="14" spans="1:31" ht="15.75">
      <c r="A14" s="16" t="s">
        <v>13</v>
      </c>
      <c r="B14" s="39">
        <v>17493</v>
      </c>
      <c r="C14" s="39">
        <v>18300</v>
      </c>
      <c r="D14" s="39">
        <v>19824</v>
      </c>
      <c r="E14" s="39">
        <v>18823</v>
      </c>
      <c r="F14" s="39">
        <v>17983</v>
      </c>
      <c r="G14" s="39">
        <v>17869.846667033991</v>
      </c>
      <c r="H14" s="39">
        <v>18521</v>
      </c>
      <c r="I14" s="39">
        <v>15886</v>
      </c>
      <c r="J14" s="39">
        <v>14666</v>
      </c>
      <c r="K14" s="39">
        <v>16195</v>
      </c>
      <c r="L14" s="39">
        <v>16136.736777545977</v>
      </c>
      <c r="M14" s="43">
        <v>15564</v>
      </c>
      <c r="N14" s="207">
        <v>18174</v>
      </c>
      <c r="O14" s="224"/>
      <c r="P14" s="143">
        <f>B14/'Численность населения'!B13*100000</f>
        <v>1512.1600384501678</v>
      </c>
      <c r="Q14" s="143">
        <f>C14/'Численность населения'!C13*100000</f>
        <v>1591.1009636159552</v>
      </c>
      <c r="R14" s="143">
        <f>D14/'Численность населения'!D13*100000</f>
        <v>1729.0070943017076</v>
      </c>
      <c r="S14" s="143">
        <f>E14/'Численность населения'!E13*100000</f>
        <v>1647.1712461288457</v>
      </c>
      <c r="T14" s="143">
        <f>F14/'Численность населения'!F13*100000</f>
        <v>1580.032702450751</v>
      </c>
      <c r="U14" s="143">
        <f>G14/'Численность населения'!G13*100000</f>
        <v>1577.5339117115454</v>
      </c>
      <c r="V14" s="143">
        <f>H14/'Численность населения'!G13*100000</f>
        <v>1635.0171393865132</v>
      </c>
      <c r="W14" s="143">
        <f>I14/'Численность населения'!H13*100000</f>
        <v>1407.8079014835776</v>
      </c>
      <c r="X14" s="143">
        <f>J14/'Численность населения'!I13*100000</f>
        <v>1304.6800704915102</v>
      </c>
      <c r="Y14" s="143">
        <f>K14/'Численность населения'!J13*100000</f>
        <v>1448.8215744248773</v>
      </c>
      <c r="Z14" s="143">
        <f>L14/'Численность населения'!L13*100000</f>
        <v>1462.2543185591596</v>
      </c>
      <c r="AA14" s="143">
        <f>M14/'Численность населения'!K13*100000</f>
        <v>1400.2799840214775</v>
      </c>
      <c r="AB14" s="144">
        <f>N14/'Численность населения'!L13*100000</f>
        <v>1646.8639447891896</v>
      </c>
      <c r="AC14" s="217">
        <f t="shared" si="0"/>
        <v>424.32702381019749</v>
      </c>
      <c r="AD14" s="217">
        <f t="shared" si="1"/>
        <v>1534.0562222934827</v>
      </c>
      <c r="AE14" s="217">
        <f t="shared" si="2"/>
        <v>1577.5339117115454</v>
      </c>
    </row>
    <row r="15" spans="1:31" ht="15.75">
      <c r="A15" s="16" t="s">
        <v>14</v>
      </c>
      <c r="B15" s="39">
        <v>16006</v>
      </c>
      <c r="C15" s="39">
        <v>17900</v>
      </c>
      <c r="D15" s="39">
        <v>21251</v>
      </c>
      <c r="E15" s="39">
        <v>16299</v>
      </c>
      <c r="F15" s="39">
        <v>15931</v>
      </c>
      <c r="G15" s="39">
        <v>15860.181457131306</v>
      </c>
      <c r="H15" s="39">
        <v>14828</v>
      </c>
      <c r="I15" s="39">
        <v>16330</v>
      </c>
      <c r="J15" s="39">
        <v>17782</v>
      </c>
      <c r="K15" s="39">
        <v>18409</v>
      </c>
      <c r="L15" s="39">
        <v>18175.10957202897</v>
      </c>
      <c r="M15" s="43">
        <v>16955</v>
      </c>
      <c r="N15" s="207">
        <v>16473</v>
      </c>
      <c r="O15" s="224"/>
      <c r="P15" s="143">
        <f>B15/'Численность населения'!B14*100000</f>
        <v>1620.1191960743031</v>
      </c>
      <c r="Q15" s="143">
        <f>C15/'Численность населения'!C14*100000</f>
        <v>1823.3954883694871</v>
      </c>
      <c r="R15" s="143">
        <f>D15/'Численность населения'!D14*100000</f>
        <v>2173.2705415535338</v>
      </c>
      <c r="S15" s="143">
        <f>E15/'Численность населения'!E14*100000</f>
        <v>1677.6440726639432</v>
      </c>
      <c r="T15" s="143">
        <f>F15/'Численность населения'!F14*100000</f>
        <v>1648.5864749886944</v>
      </c>
      <c r="U15" s="143">
        <f>G15/'Численность населения'!G14*100000</f>
        <v>1649.1646605662108</v>
      </c>
      <c r="V15" s="143">
        <f>H15/'Численность населения'!G14*100000</f>
        <v>1541.8369362905657</v>
      </c>
      <c r="W15" s="143">
        <f>I15/'Численность населения'!H14*100000</f>
        <v>1708.3108853820684</v>
      </c>
      <c r="X15" s="143">
        <f>J15/'Численность населения'!I14*100000</f>
        <v>1869.2846322769594</v>
      </c>
      <c r="Y15" s="143">
        <f>K15/'Численность населения'!J14*100000</f>
        <v>1946.2793490763922</v>
      </c>
      <c r="Z15" s="143">
        <f>L15/'Численность населения'!L14*100000</f>
        <v>1958.5099651219195</v>
      </c>
      <c r="AA15" s="143">
        <f>M15/'Численность населения'!K14*100000</f>
        <v>1806.3656944999334</v>
      </c>
      <c r="AB15" s="144">
        <f>N15/'Численность населения'!L14*100000</f>
        <v>1775.0943689002347</v>
      </c>
      <c r="AC15" s="217">
        <f t="shared" si="0"/>
        <v>631.43360526296806</v>
      </c>
      <c r="AD15" s="217">
        <f t="shared" si="1"/>
        <v>1784.4509435203267</v>
      </c>
      <c r="AE15" s="217">
        <f t="shared" si="2"/>
        <v>1775.0943689002347</v>
      </c>
    </row>
    <row r="16" spans="1:31" ht="15.75">
      <c r="A16" s="15" t="s">
        <v>15</v>
      </c>
      <c r="B16" s="39">
        <v>20883</v>
      </c>
      <c r="C16" s="39">
        <v>20100</v>
      </c>
      <c r="D16" s="39">
        <v>19095</v>
      </c>
      <c r="E16" s="39">
        <v>18223</v>
      </c>
      <c r="F16" s="39">
        <v>17749</v>
      </c>
      <c r="G16" s="39">
        <v>17658.13480733351</v>
      </c>
      <c r="H16" s="39">
        <v>17269</v>
      </c>
      <c r="I16" s="39">
        <v>19074</v>
      </c>
      <c r="J16" s="39">
        <v>19883</v>
      </c>
      <c r="K16" s="39">
        <v>19949</v>
      </c>
      <c r="L16" s="39">
        <v>19975.667125613141</v>
      </c>
      <c r="M16" s="43">
        <v>19033</v>
      </c>
      <c r="N16" s="207">
        <v>18897</v>
      </c>
      <c r="O16" s="224"/>
      <c r="P16" s="143">
        <f>B16/'Численность населения'!B15*100000</f>
        <v>1907.6894968826364</v>
      </c>
      <c r="Q16" s="143">
        <f>C16/'Численность населения'!C15*100000</f>
        <v>1850.6208326504757</v>
      </c>
      <c r="R16" s="143">
        <f>D16/'Численность населения'!D15*100000</f>
        <v>1769.4530958247578</v>
      </c>
      <c r="S16" s="143">
        <f>E16/'Численность населения'!E15*100000</f>
        <v>1699.3661531173386</v>
      </c>
      <c r="T16" s="143">
        <f>F16/'Численность населения'!F15*100000</f>
        <v>1665.5140347403576</v>
      </c>
      <c r="U16" s="143">
        <f>G16/'Численность населения'!G15*100000</f>
        <v>1671.6051572793988</v>
      </c>
      <c r="V16" s="143">
        <f>H16/'Численность населения'!G15*100000</f>
        <v>1634.7677586575762</v>
      </c>
      <c r="W16" s="143">
        <f>I16/'Численность населения'!H15*100000</f>
        <v>1824.7201072216785</v>
      </c>
      <c r="X16" s="143">
        <f>J16/'Численность населения'!I15*100000</f>
        <v>1917.4705551628399</v>
      </c>
      <c r="Y16" s="143">
        <f>K16/'Численность населения'!J15*100000</f>
        <v>1946.7016147211198</v>
      </c>
      <c r="Z16" s="143">
        <f>L16/'Численность населения'!L15*100000</f>
        <v>1996.4008144856546</v>
      </c>
      <c r="AA16" s="143">
        <f>M16/'Численность населения'!K15*100000</f>
        <v>1881.926955565641</v>
      </c>
      <c r="AB16" s="144">
        <f>N16/'Численность населения'!L15*100000</f>
        <v>1888.5970593173586</v>
      </c>
      <c r="AC16" s="217">
        <f t="shared" si="0"/>
        <v>361.63305582807834</v>
      </c>
      <c r="AD16" s="217">
        <f t="shared" si="1"/>
        <v>1819.6025873559106</v>
      </c>
      <c r="AE16" s="217">
        <f t="shared" si="2"/>
        <v>1850.6208326504757</v>
      </c>
    </row>
    <row r="17" spans="1:31" ht="15.75">
      <c r="A17" s="16" t="s">
        <v>16</v>
      </c>
      <c r="B17" s="39">
        <v>21900</v>
      </c>
      <c r="C17" s="39">
        <v>22200</v>
      </c>
      <c r="D17" s="39">
        <v>23184</v>
      </c>
      <c r="E17" s="39">
        <v>22235</v>
      </c>
      <c r="F17" s="39">
        <v>18049</v>
      </c>
      <c r="G17" s="39">
        <v>20133.440901528887</v>
      </c>
      <c r="H17" s="39">
        <v>19372</v>
      </c>
      <c r="I17" s="39">
        <v>22763</v>
      </c>
      <c r="J17" s="39">
        <v>23520</v>
      </c>
      <c r="K17" s="39">
        <v>25244</v>
      </c>
      <c r="L17" s="39">
        <v>25665.363539075737</v>
      </c>
      <c r="M17" s="43">
        <v>20705</v>
      </c>
      <c r="N17" s="207">
        <v>21000</v>
      </c>
      <c r="O17" s="224"/>
      <c r="P17" s="143">
        <f>B17/'Численность населения'!B16*100000</f>
        <v>1613.0137061972871</v>
      </c>
      <c r="Q17" s="143">
        <f>C17/'Численность населения'!C16*100000</f>
        <v>1649.1561446295082</v>
      </c>
      <c r="R17" s="143">
        <f>D17/'Численность населения'!D16*100000</f>
        <v>1732.5670898941059</v>
      </c>
      <c r="S17" s="143">
        <f>E17/'Численность населения'!E16*100000</f>
        <v>1672.2382873752967</v>
      </c>
      <c r="T17" s="143">
        <f>F17/'Численность населения'!F16*100000</f>
        <v>1367.1827657253666</v>
      </c>
      <c r="U17" s="143">
        <f>G17/'Численность населения'!G16*100000</f>
        <v>1537.0130018030966</v>
      </c>
      <c r="V17" s="143">
        <f>H17/'Численность населения'!G16*100000</f>
        <v>1478.883615401704</v>
      </c>
      <c r="W17" s="143">
        <f>I17/'Численность населения'!H16*100000</f>
        <v>1749.962137839789</v>
      </c>
      <c r="X17" s="143">
        <f>J17/'Численность населения'!I16*100000</f>
        <v>1822.7810430771519</v>
      </c>
      <c r="Y17" s="143">
        <f>K17/'Численность населения'!J16*100000</f>
        <v>1977.2015595799971</v>
      </c>
      <c r="Z17" s="143">
        <f>L17/'Численность населения'!L16*100000</f>
        <v>2048.3147663386594</v>
      </c>
      <c r="AA17" s="143">
        <f>M17/'Численность населения'!K16*100000</f>
        <v>1636.7498361669143</v>
      </c>
      <c r="AB17" s="144">
        <f>N17/'Численность населения'!L16*100000</f>
        <v>1675.9789912043025</v>
      </c>
      <c r="AC17" s="217">
        <f t="shared" si="0"/>
        <v>681.1320006132928</v>
      </c>
      <c r="AD17" s="217">
        <f t="shared" si="1"/>
        <v>1689.3109957871675</v>
      </c>
      <c r="AE17" s="217">
        <f t="shared" si="2"/>
        <v>1672.2382873752967</v>
      </c>
    </row>
    <row r="18" spans="1:31" ht="15.75">
      <c r="A18" s="16" t="s">
        <v>17</v>
      </c>
      <c r="B18" s="39">
        <v>31494</v>
      </c>
      <c r="C18" s="39">
        <v>31900</v>
      </c>
      <c r="D18" s="39">
        <v>32810</v>
      </c>
      <c r="E18" s="39">
        <v>30618</v>
      </c>
      <c r="F18" s="39">
        <v>28616</v>
      </c>
      <c r="G18" s="39">
        <v>28985.452187463514</v>
      </c>
      <c r="H18" s="39">
        <v>27830</v>
      </c>
      <c r="I18" s="39">
        <v>28331</v>
      </c>
      <c r="J18" s="39">
        <v>25749</v>
      </c>
      <c r="K18" s="39">
        <v>30010</v>
      </c>
      <c r="L18" s="39">
        <v>31111.586272459153</v>
      </c>
      <c r="M18" s="43">
        <v>28968</v>
      </c>
      <c r="N18" s="207">
        <v>28050</v>
      </c>
      <c r="O18" s="224"/>
      <c r="P18" s="143">
        <f>B18/'Численность населения'!B17*100000</f>
        <v>2022.0970637409373</v>
      </c>
      <c r="Q18" s="143">
        <f>C18/'Численность населения'!C17*100000</f>
        <v>2061.4719297315951</v>
      </c>
      <c r="R18" s="143">
        <f>D18/'Численность населения'!D17*100000</f>
        <v>2132.610546704886</v>
      </c>
      <c r="S18" s="143">
        <f>E18/'Численность населения'!E17*100000</f>
        <v>2005.1527015008849</v>
      </c>
      <c r="T18" s="143">
        <f>F18/'Численность населения'!F17*100000</f>
        <v>1885.6921068602792</v>
      </c>
      <c r="U18" s="143">
        <f>G18/'Численность населения'!G17*100000</f>
        <v>1919.5562001965229</v>
      </c>
      <c r="V18" s="143">
        <f>H18/'Численность населения'!G17*100000</f>
        <v>1843.0365931836122</v>
      </c>
      <c r="W18" s="143">
        <f>I18/'Численность населения'!H17*100000</f>
        <v>1885.051199989354</v>
      </c>
      <c r="X18" s="143">
        <f>J18/'Численность населения'!I17*100000</f>
        <v>1721.608733675841</v>
      </c>
      <c r="Y18" s="143">
        <f>K18/'Численность населения'!J17*100000</f>
        <v>2020.4169154878657</v>
      </c>
      <c r="Z18" s="143">
        <f>L18/'Численность населения'!L17*100000</f>
        <v>2134.4084828950154</v>
      </c>
      <c r="AA18" s="143">
        <f>M18/'Численность населения'!K17*100000</f>
        <v>1967.3039623164311</v>
      </c>
      <c r="AB18" s="144">
        <f>N18/'Численность населения'!L17*100000</f>
        <v>1924.368542988884</v>
      </c>
      <c r="AC18" s="217">
        <f t="shared" si="0"/>
        <v>412.79974921917437</v>
      </c>
      <c r="AD18" s="217">
        <f t="shared" si="1"/>
        <v>1963.2903830209309</v>
      </c>
      <c r="AE18" s="217">
        <f t="shared" si="2"/>
        <v>1967.3039623164311</v>
      </c>
    </row>
    <row r="19" spans="1:31" ht="15.75">
      <c r="A19" s="16" t="s">
        <v>18</v>
      </c>
      <c r="B19" s="39">
        <v>22860</v>
      </c>
      <c r="C19" s="39">
        <v>23300</v>
      </c>
      <c r="D19" s="39">
        <v>24231</v>
      </c>
      <c r="E19" s="39">
        <v>22370</v>
      </c>
      <c r="F19" s="39">
        <v>20349</v>
      </c>
      <c r="G19" s="39">
        <v>19357.953949795748</v>
      </c>
      <c r="H19" s="39">
        <v>20996</v>
      </c>
      <c r="I19" s="39">
        <v>22851</v>
      </c>
      <c r="J19" s="39">
        <v>22333</v>
      </c>
      <c r="K19" s="39">
        <v>25012</v>
      </c>
      <c r="L19" s="39">
        <v>25986.796334392111</v>
      </c>
      <c r="M19" s="43">
        <v>23333</v>
      </c>
      <c r="N19" s="207">
        <v>24033</v>
      </c>
      <c r="O19" s="224"/>
      <c r="P19" s="143">
        <f>B19/'Численность населения'!B18*100000</f>
        <v>1792.1722994135064</v>
      </c>
      <c r="Q19" s="143">
        <f>C19/'Численность населения'!C18*100000</f>
        <v>1833.1762414064947</v>
      </c>
      <c r="R19" s="143">
        <f>D19/'Численность населения'!D18*100000</f>
        <v>1905.9252716205046</v>
      </c>
      <c r="S19" s="143">
        <f>E19/'Численность населения'!E18*100000</f>
        <v>1759.0363909008199</v>
      </c>
      <c r="T19" s="143">
        <f>F19/'Численность населения'!F18*100000</f>
        <v>1600.1453176346251</v>
      </c>
      <c r="U19" s="143">
        <f>G19/'Численность населения'!G18*100000</f>
        <v>1522.1257561145637</v>
      </c>
      <c r="V19" s="143">
        <f>H19/'Численность населения'!G18*100000</f>
        <v>1650.9261494404261</v>
      </c>
      <c r="W19" s="143">
        <f>I19/'Численность населения'!H18*100000</f>
        <v>1797.4174954614243</v>
      </c>
      <c r="X19" s="143">
        <f>J19/'Численность населения'!I18*100000</f>
        <v>1760.9859565844772</v>
      </c>
      <c r="Y19" s="143">
        <f>K19/'Численность населения'!J18*100000</f>
        <v>1980.9162965450389</v>
      </c>
      <c r="Z19" s="143">
        <f>L19/'Численность населения'!L18*100000</f>
        <v>2083.2652321489386</v>
      </c>
      <c r="AA19" s="143">
        <f>M19/'Численность населения'!K18*100000</f>
        <v>1856.982206938156</v>
      </c>
      <c r="AB19" s="144">
        <f>N19/'Численность населения'!L18*100000</f>
        <v>1926.6366149941439</v>
      </c>
      <c r="AC19" s="217">
        <f t="shared" si="0"/>
        <v>561.13947603437487</v>
      </c>
      <c r="AD19" s="217">
        <f t="shared" si="1"/>
        <v>1805.3624022463932</v>
      </c>
      <c r="AE19" s="217">
        <f t="shared" si="2"/>
        <v>1797.4174954614243</v>
      </c>
    </row>
    <row r="20" spans="1:31" ht="15.75">
      <c r="A20" s="16" t="s">
        <v>19</v>
      </c>
      <c r="B20" s="39">
        <v>79896</v>
      </c>
      <c r="C20" s="39">
        <v>81700</v>
      </c>
      <c r="D20" s="39">
        <v>103779</v>
      </c>
      <c r="E20" s="39">
        <v>105584</v>
      </c>
      <c r="F20" s="39">
        <v>117458</v>
      </c>
      <c r="G20" s="39">
        <v>116303.09829885233</v>
      </c>
      <c r="H20" s="39">
        <v>112204</v>
      </c>
      <c r="I20" s="39">
        <v>175077</v>
      </c>
      <c r="J20" s="39">
        <v>212442</v>
      </c>
      <c r="K20" s="39">
        <v>261561</v>
      </c>
      <c r="L20" s="39">
        <v>250955.19452400613</v>
      </c>
      <c r="M20" s="43">
        <v>297830</v>
      </c>
      <c r="N20" s="207">
        <v>279833</v>
      </c>
      <c r="O20" s="224"/>
      <c r="P20" s="143">
        <f>B20/'Численность населения'!B19*100000</f>
        <v>697.07356658053288</v>
      </c>
      <c r="Q20" s="143">
        <f>C20/'Численность населения'!C19*100000</f>
        <v>691.39607931878606</v>
      </c>
      <c r="R20" s="143">
        <f>D20/'Численность населения'!D19*100000</f>
        <v>870.77149856369147</v>
      </c>
      <c r="S20" s="143">
        <f>E20/'Численность населения'!E19*100000</f>
        <v>876.66006332005759</v>
      </c>
      <c r="T20" s="143">
        <f>F20/'Численность населения'!F19*100000</f>
        <v>966.49975487384677</v>
      </c>
      <c r="U20" s="143">
        <f>G20/'Численность населения'!G19*100000</f>
        <v>948.33999096085915</v>
      </c>
      <c r="V20" s="143">
        <f>H20/'Численность населения'!G19*100000</f>
        <v>914.91578386284698</v>
      </c>
      <c r="W20" s="143">
        <f>I20/'Численность населения'!H19*100000</f>
        <v>1417.0085213787177</v>
      </c>
      <c r="X20" s="143">
        <f>J20/'Численность населения'!I19*100000</f>
        <v>1707.2437274009717</v>
      </c>
      <c r="Y20" s="143">
        <f>K20/'Численность населения'!J19*100000</f>
        <v>2082.3473018157256</v>
      </c>
      <c r="Z20" s="143">
        <f>L20/'Численность населения'!L19*100000</f>
        <v>1981.2411219932644</v>
      </c>
      <c r="AA20" s="143">
        <f>M20/'Численность населения'!K19*100000</f>
        <v>2355.0056105638482</v>
      </c>
      <c r="AB20" s="144">
        <f>N20/'Численность населения'!L19*100000</f>
        <v>2209.225626679372</v>
      </c>
      <c r="AC20" s="217">
        <f t="shared" si="0"/>
        <v>1663.609531245062</v>
      </c>
      <c r="AD20" s="217">
        <f t="shared" si="1"/>
        <v>1362.9022036394247</v>
      </c>
      <c r="AE20" s="217">
        <f t="shared" si="2"/>
        <v>966.49975487384677</v>
      </c>
    </row>
    <row r="21" spans="1:31" ht="15.75">
      <c r="A21" s="16" t="s">
        <v>21</v>
      </c>
      <c r="B21" s="39">
        <v>11976</v>
      </c>
      <c r="C21" s="39">
        <v>11900</v>
      </c>
      <c r="D21" s="39">
        <v>11569</v>
      </c>
      <c r="E21" s="39">
        <v>11226</v>
      </c>
      <c r="F21" s="39">
        <v>10869</v>
      </c>
      <c r="G21" s="39">
        <v>10983.998616008023</v>
      </c>
      <c r="H21" s="39">
        <v>11849</v>
      </c>
      <c r="I21" s="39">
        <v>11544</v>
      </c>
      <c r="J21" s="39">
        <v>12217</v>
      </c>
      <c r="K21" s="39">
        <v>12623</v>
      </c>
      <c r="L21" s="39">
        <v>12477.044171820553</v>
      </c>
      <c r="M21" s="43">
        <v>9082</v>
      </c>
      <c r="N21" s="207">
        <v>10305</v>
      </c>
      <c r="O21" s="224"/>
      <c r="P21" s="143">
        <f>B21/'Численность населения'!B20*100000</f>
        <v>1854.8749322388289</v>
      </c>
      <c r="Q21" s="143">
        <f>C21/'Численность населения'!C20*100000</f>
        <v>1856.09782727372</v>
      </c>
      <c r="R21" s="143">
        <f>D21/'Численность населения'!D20*100000</f>
        <v>1812.4507486209611</v>
      </c>
      <c r="S21" s="143">
        <f>E21/'Численность населения'!E20*100000</f>
        <v>1766.0217787328565</v>
      </c>
      <c r="T21" s="143">
        <f>F21/'Численность населения'!F20*100000</f>
        <v>1715.7930629487203</v>
      </c>
      <c r="U21" s="143">
        <f>G21/'Численность населения'!G20*100000</f>
        <v>1740.1661928644342</v>
      </c>
      <c r="V21" s="143">
        <f>H21/'Численность населения'!G20*100000</f>
        <v>1877.2061013555046</v>
      </c>
      <c r="W21" s="143">
        <f>I21/'Численность населения'!H20*100000</f>
        <v>1836.8184725638766</v>
      </c>
      <c r="X21" s="143">
        <f>J21/'Численность населения'!I20*100000</f>
        <v>1955.3989145031155</v>
      </c>
      <c r="Y21" s="143">
        <f>K21/'Численность населения'!J20*100000</f>
        <v>2035.0847777335316</v>
      </c>
      <c r="Z21" s="143">
        <f>L21/'Численность населения'!L20*100000</f>
        <v>2040.1795017742243</v>
      </c>
      <c r="AA21" s="143">
        <f>M21/'Численность населения'!K20*100000</f>
        <v>1474.2094507181941</v>
      </c>
      <c r="AB21" s="144">
        <f>N21/'Численность населения'!L20*100000</f>
        <v>1685.0184608039033</v>
      </c>
      <c r="AC21" s="217">
        <f t="shared" si="0"/>
        <v>565.97005105603012</v>
      </c>
      <c r="AD21" s="217">
        <f t="shared" si="1"/>
        <v>1819.1784786255287</v>
      </c>
      <c r="AE21" s="217">
        <f t="shared" si="2"/>
        <v>1836.8184725638766</v>
      </c>
    </row>
    <row r="22" spans="1:31" ht="15.75">
      <c r="A22" s="16" t="s">
        <v>22</v>
      </c>
      <c r="B22" s="39">
        <v>13838</v>
      </c>
      <c r="C22" s="39">
        <v>15700</v>
      </c>
      <c r="D22" s="39">
        <v>17690</v>
      </c>
      <c r="E22" s="39">
        <v>16674</v>
      </c>
      <c r="F22" s="39">
        <v>16090</v>
      </c>
      <c r="G22" s="39">
        <v>15988.232196931287</v>
      </c>
      <c r="H22" s="39">
        <v>17298</v>
      </c>
      <c r="I22" s="39">
        <v>14139</v>
      </c>
      <c r="J22" s="39">
        <v>14944</v>
      </c>
      <c r="K22" s="39">
        <v>13453</v>
      </c>
      <c r="L22" s="39">
        <v>13708.821370833513</v>
      </c>
      <c r="M22" s="43">
        <v>12519</v>
      </c>
      <c r="N22" s="207">
        <v>12719</v>
      </c>
      <c r="O22" s="224"/>
      <c r="P22" s="143">
        <f>B22/'Численность населения'!B21*100000</f>
        <v>1528.0561398859313</v>
      </c>
      <c r="Q22" s="143">
        <f>C22/'Численность населения'!C21*100000</f>
        <v>1755.1194710941884</v>
      </c>
      <c r="R22" s="143">
        <f>D22/'Численность населения'!D21*100000</f>
        <v>1998.3349091825128</v>
      </c>
      <c r="S22" s="143">
        <f>E22/'Численность населения'!E21*100000</f>
        <v>1902.6709739406879</v>
      </c>
      <c r="T22" s="143">
        <f>F22/'Численность населения'!F21*100000</f>
        <v>1853.1763719436697</v>
      </c>
      <c r="U22" s="143">
        <f>G22/'Численность населения'!G21*100000</f>
        <v>1857.7423433068316</v>
      </c>
      <c r="V22" s="143">
        <f>H22/'Численность населения'!G21*100000</f>
        <v>2009.9299696616536</v>
      </c>
      <c r="W22" s="143">
        <f>I22/'Численность населения'!H21*100000</f>
        <v>1656.2179333998679</v>
      </c>
      <c r="X22" s="143">
        <f>J22/'Численность населения'!I21*100000</f>
        <v>1767.0318027886563</v>
      </c>
      <c r="Y22" s="143">
        <f>K22/'Численность населения'!J21*100000</f>
        <v>1610.0714137822495</v>
      </c>
      <c r="Z22" s="143">
        <f>L22/'Численность населения'!L21*100000</f>
        <v>1677.8826471496814</v>
      </c>
      <c r="AA22" s="143">
        <f>M22/'Численность населения'!K21*100000</f>
        <v>1516.8055365401228</v>
      </c>
      <c r="AB22" s="144">
        <f>N22/'Численность населения'!L21*100000</f>
        <v>1556.7340774095474</v>
      </c>
      <c r="AC22" s="217">
        <f t="shared" si="0"/>
        <v>493.12443312153073</v>
      </c>
      <c r="AD22" s="217">
        <f t="shared" si="1"/>
        <v>1745.367199237354</v>
      </c>
      <c r="AE22" s="217">
        <f t="shared" si="2"/>
        <v>1755.1194710941884</v>
      </c>
    </row>
    <row r="23" spans="1:31" ht="15.75">
      <c r="A23" s="16" t="s">
        <v>23</v>
      </c>
      <c r="B23" s="39">
        <v>20879</v>
      </c>
      <c r="C23" s="39">
        <v>21200</v>
      </c>
      <c r="D23" s="39">
        <v>24871</v>
      </c>
      <c r="E23" s="39">
        <v>23735</v>
      </c>
      <c r="F23" s="39">
        <v>20615</v>
      </c>
      <c r="G23" s="39">
        <v>19764.034097646487</v>
      </c>
      <c r="H23" s="39">
        <v>17475</v>
      </c>
      <c r="I23" s="39">
        <v>22003</v>
      </c>
      <c r="J23" s="39">
        <v>23333</v>
      </c>
      <c r="K23" s="39">
        <v>14000</v>
      </c>
      <c r="L23" s="39">
        <v>11450.54720452246</v>
      </c>
      <c r="M23" s="43">
        <v>19718</v>
      </c>
      <c r="N23" s="207">
        <v>19461</v>
      </c>
      <c r="O23" s="224"/>
      <c r="P23" s="143">
        <f>B23/'Численность населения'!B22*100000</f>
        <v>1695.8444946579964</v>
      </c>
      <c r="Q23" s="143">
        <f>C23/'Численность населения'!C22*100000</f>
        <v>1738.8351608873636</v>
      </c>
      <c r="R23" s="143">
        <f>D23/'Численность населения'!D22*100000</f>
        <v>2059.0042006301774</v>
      </c>
      <c r="S23" s="143">
        <f>E23/'Численность населения'!E22*100000</f>
        <v>1982.8075920604156</v>
      </c>
      <c r="T23" s="143">
        <f>F23/'Численность населения'!F22*100000</f>
        <v>1735.9210612738455</v>
      </c>
      <c r="U23" s="143">
        <f>G23/'Численность населения'!G22*100000</f>
        <v>1676.7640052605782</v>
      </c>
      <c r="V23" s="143">
        <f>H23/'Численность населения'!G22*100000</f>
        <v>1482.5642805087973</v>
      </c>
      <c r="W23" s="143">
        <f>I23/'Численность населения'!H22*100000</f>
        <v>1880.7365327707851</v>
      </c>
      <c r="X23" s="143">
        <f>J23/'Численность населения'!I22*100000</f>
        <v>2010.7912088101491</v>
      </c>
      <c r="Y23" s="143">
        <f>K23/'Численность населения'!J22*100000</f>
        <v>1217.8424355456891</v>
      </c>
      <c r="Z23" s="143">
        <f>L23/'Численность населения'!L22*100000</f>
        <v>1011.7174434302439</v>
      </c>
      <c r="AA23" s="143">
        <f>M23/'Численность населения'!K22*100000</f>
        <v>1729.1531288832066</v>
      </c>
      <c r="AB23" s="144">
        <f>N23/'Численность населения'!L22*100000</f>
        <v>1719.4840399260288</v>
      </c>
      <c r="AC23" s="217">
        <f t="shared" si="0"/>
        <v>1047.2867571999336</v>
      </c>
      <c r="AD23" s="217">
        <f t="shared" si="1"/>
        <v>1687.8050449727134</v>
      </c>
      <c r="AE23" s="217">
        <f t="shared" si="2"/>
        <v>1729.1531288832066</v>
      </c>
    </row>
    <row r="24" spans="1:31" ht="15.75">
      <c r="A24" s="16" t="s">
        <v>24</v>
      </c>
      <c r="B24" s="39">
        <v>19440</v>
      </c>
      <c r="C24" s="39">
        <v>21400</v>
      </c>
      <c r="D24" s="39">
        <v>25440</v>
      </c>
      <c r="E24" s="39">
        <v>25413</v>
      </c>
      <c r="F24" s="39">
        <v>22624</v>
      </c>
      <c r="G24" s="39">
        <v>23236.465257841588</v>
      </c>
      <c r="H24" s="39">
        <v>24011</v>
      </c>
      <c r="I24" s="39">
        <v>24491</v>
      </c>
      <c r="J24" s="39">
        <v>23241</v>
      </c>
      <c r="K24" s="39">
        <v>23284</v>
      </c>
      <c r="L24" s="39">
        <v>23293.146298224816</v>
      </c>
      <c r="M24" s="43">
        <v>21282</v>
      </c>
      <c r="N24" s="207">
        <v>22311</v>
      </c>
      <c r="O24" s="224"/>
      <c r="P24" s="143">
        <f>B24/'Численность населения'!B23*100000</f>
        <v>1613.5766204036099</v>
      </c>
      <c r="Q24" s="143">
        <f>C24/'Численность населения'!C23*100000</f>
        <v>1783.5295215807071</v>
      </c>
      <c r="R24" s="143">
        <f>D24/'Численность населения'!D23*100000</f>
        <v>2124.6547644798479</v>
      </c>
      <c r="S24" s="143">
        <f>E24/'Численность населения'!E23*100000</f>
        <v>2126.9971199791094</v>
      </c>
      <c r="T24" s="143">
        <f>F24/'Численность населения'!F23*100000</f>
        <v>1897.684093978309</v>
      </c>
      <c r="U24" s="143">
        <f>G24/'Численность населения'!G23*100000</f>
        <v>1953.7162205682266</v>
      </c>
      <c r="V24" s="143">
        <f>H24/'Численность населения'!G23*100000</f>
        <v>2018.8389090820426</v>
      </c>
      <c r="W24" s="143">
        <f>I24/'Численность населения'!H23*100000</f>
        <v>2065.4037492842222</v>
      </c>
      <c r="X24" s="143">
        <f>J24/'Численность населения'!I23*100000</f>
        <v>1969.1190350715174</v>
      </c>
      <c r="Y24" s="143">
        <f>K24/'Численность населения'!J23*100000</f>
        <v>1986.3487575936208</v>
      </c>
      <c r="Z24" s="143">
        <f>L24/'Численность населения'!L23*100000</f>
        <v>2015.4243758327809</v>
      </c>
      <c r="AA24" s="143">
        <f>M24/'Численность населения'!K23*100000</f>
        <v>1828.2264348038234</v>
      </c>
      <c r="AB24" s="144">
        <f>N24/'Численность населения'!L23*100000</f>
        <v>1930.4448043857465</v>
      </c>
      <c r="AC24" s="217">
        <f t="shared" si="0"/>
        <v>513.42049957549943</v>
      </c>
      <c r="AD24" s="217">
        <f t="shared" si="1"/>
        <v>1947.2280313110432</v>
      </c>
      <c r="AE24" s="217">
        <f t="shared" si="2"/>
        <v>1969.1190350715174</v>
      </c>
    </row>
    <row r="25" spans="1:31" ht="15.75">
      <c r="A25" s="16" t="s">
        <v>25</v>
      </c>
      <c r="B25" s="39">
        <v>20052</v>
      </c>
      <c r="C25" s="39">
        <v>20100</v>
      </c>
      <c r="D25" s="39">
        <v>21093</v>
      </c>
      <c r="E25" s="39">
        <v>17964</v>
      </c>
      <c r="F25" s="39">
        <v>20027</v>
      </c>
      <c r="G25" s="39">
        <v>19978.82209457006</v>
      </c>
      <c r="H25" s="39">
        <v>22635</v>
      </c>
      <c r="I25" s="39">
        <v>23905</v>
      </c>
      <c r="J25" s="39">
        <v>17213</v>
      </c>
      <c r="K25" s="39">
        <v>16721</v>
      </c>
      <c r="L25" s="39">
        <v>16666.5486775463</v>
      </c>
      <c r="M25" s="43">
        <v>15065</v>
      </c>
      <c r="N25" s="207">
        <v>18125</v>
      </c>
      <c r="O25" s="224"/>
      <c r="P25" s="143">
        <f>B25/'Численность населения'!B24*100000</f>
        <v>2132.67647068208</v>
      </c>
      <c r="Q25" s="143">
        <f>C25/'Численность населения'!C24*100000</f>
        <v>2128.5382978047464</v>
      </c>
      <c r="R25" s="143">
        <f>D25/'Численность населения'!D24*100000</f>
        <v>2218.4849555735059</v>
      </c>
      <c r="S25" s="143">
        <f>E25/'Численность населения'!E24*100000</f>
        <v>1873.296967206875</v>
      </c>
      <c r="T25" s="143">
        <f>F25/'Численность населения'!F24*100000</f>
        <v>2073.1111469965922</v>
      </c>
      <c r="U25" s="143">
        <f>G25/'Численность населения'!G24*100000</f>
        <v>2053.97419062889</v>
      </c>
      <c r="V25" s="143">
        <f>H25/'Численность населения'!G24*100000</f>
        <v>2327.0493918418083</v>
      </c>
      <c r="W25" s="143">
        <f>I25/'Численность населения'!H24*100000</f>
        <v>2435.9300962959187</v>
      </c>
      <c r="X25" s="143">
        <f>J25/'Численность населения'!I24*100000</f>
        <v>1737.9337640557778</v>
      </c>
      <c r="Y25" s="143">
        <f>K25/'Численность населения'!J24*100000</f>
        <v>1674.7930672521416</v>
      </c>
      <c r="Z25" s="143">
        <f>L25/'Численность населения'!L24*100000</f>
        <v>1641.1061275607638</v>
      </c>
      <c r="AA25" s="143">
        <f>M25/'Численность населения'!K24*100000</f>
        <v>1495.5095006795063</v>
      </c>
      <c r="AB25" s="144">
        <f>N25/'Численность населения'!L24*100000</f>
        <v>1784.7155483433901</v>
      </c>
      <c r="AC25" s="217">
        <f t="shared" si="0"/>
        <v>940.42059561641236</v>
      </c>
      <c r="AD25" s="217">
        <f t="shared" si="1"/>
        <v>1967.4707326863077</v>
      </c>
      <c r="AE25" s="217">
        <f t="shared" si="2"/>
        <v>2053.97419062889</v>
      </c>
    </row>
    <row r="26" spans="1:31" ht="15.75">
      <c r="A26" s="16" t="s">
        <v>26</v>
      </c>
      <c r="B26" s="39">
        <v>21876</v>
      </c>
      <c r="C26" s="39">
        <v>22100</v>
      </c>
      <c r="D26" s="39">
        <v>25024</v>
      </c>
      <c r="E26" s="39">
        <v>26723</v>
      </c>
      <c r="F26" s="39">
        <v>27088</v>
      </c>
      <c r="G26" s="39">
        <v>27265.384979411647</v>
      </c>
      <c r="H26" s="39">
        <v>29186</v>
      </c>
      <c r="I26" s="39">
        <v>28900</v>
      </c>
      <c r="J26" s="39">
        <v>33761</v>
      </c>
      <c r="K26" s="39">
        <v>33104</v>
      </c>
      <c r="L26" s="39">
        <v>33105.683013395334</v>
      </c>
      <c r="M26" s="43">
        <v>41876</v>
      </c>
      <c r="N26" s="207">
        <v>43532</v>
      </c>
      <c r="O26" s="224"/>
      <c r="P26" s="143">
        <f>B26/'Численность населения'!B25*100000</f>
        <v>1277.9955869543501</v>
      </c>
      <c r="Q26" s="143">
        <f>C26/'Численность населения'!C25*100000</f>
        <v>1280.236165918607</v>
      </c>
      <c r="R26" s="143">
        <f>D26/'Численность населения'!D25*100000</f>
        <v>1436.0802538391215</v>
      </c>
      <c r="S26" s="143">
        <f>E26/'Численность населения'!E25*100000</f>
        <v>1520.4878670496289</v>
      </c>
      <c r="T26" s="143">
        <f>F26/'Численность населения'!F25*100000</f>
        <v>1530.627236214297</v>
      </c>
      <c r="U26" s="143">
        <f>G26/'Численность населения'!G25*100000</f>
        <v>1534.1782389700893</v>
      </c>
      <c r="V26" s="143">
        <f>H26/'Численность населения'!G25*100000</f>
        <v>1642.248078154488</v>
      </c>
      <c r="W26" s="143">
        <f>I26/'Численность населения'!H25*100000</f>
        <v>1618.697581363358</v>
      </c>
      <c r="X26" s="143">
        <f>J26/'Численность населения'!I25*100000</f>
        <v>1872.6294688568094</v>
      </c>
      <c r="Y26" s="143">
        <f>K26/'Численность населения'!J25*100000</f>
        <v>1808.1307989060765</v>
      </c>
      <c r="Z26" s="143">
        <f>L26/'Численность населения'!L25*100000</f>
        <v>1756.9295530308111</v>
      </c>
      <c r="AA26" s="143">
        <f>M26/'Численность населения'!K25*100000</f>
        <v>2249.1378287086791</v>
      </c>
      <c r="AB26" s="144">
        <f>N26/'Численность населения'!L25*100000</f>
        <v>2310.2576458425765</v>
      </c>
      <c r="AC26" s="217">
        <f t="shared" si="0"/>
        <v>1032.2620588882264</v>
      </c>
      <c r="AD26" s="217">
        <f t="shared" si="1"/>
        <v>1679.8181772160683</v>
      </c>
      <c r="AE26" s="217">
        <f t="shared" si="2"/>
        <v>1618.697581363358</v>
      </c>
    </row>
    <row r="27" spans="1:31" ht="15.75">
      <c r="A27" s="16" t="s">
        <v>27</v>
      </c>
      <c r="B27" s="39">
        <v>11624</v>
      </c>
      <c r="C27" s="39">
        <v>11800</v>
      </c>
      <c r="D27" s="39">
        <v>12222</v>
      </c>
      <c r="E27" s="39">
        <v>12099</v>
      </c>
      <c r="F27" s="39">
        <v>10275</v>
      </c>
      <c r="G27" s="39">
        <v>10095.222523222476</v>
      </c>
      <c r="H27" s="39">
        <v>10726</v>
      </c>
      <c r="I27" s="39">
        <v>10820</v>
      </c>
      <c r="J27" s="39">
        <v>9361</v>
      </c>
      <c r="K27" s="39">
        <v>11237</v>
      </c>
      <c r="L27" s="39">
        <v>10476.786227923225</v>
      </c>
      <c r="M27" s="43">
        <v>8925</v>
      </c>
      <c r="N27" s="207">
        <v>10093</v>
      </c>
      <c r="O27" s="224"/>
      <c r="P27" s="143">
        <f>B27/'Численность населения'!B26*100000</f>
        <v>1458.6138400167645</v>
      </c>
      <c r="Q27" s="143">
        <f>C27/'Численность населения'!C26*100000</f>
        <v>1491.7599227318929</v>
      </c>
      <c r="R27" s="143">
        <f>D27/'Численность населения'!D26*100000</f>
        <v>1558.5826615011465</v>
      </c>
      <c r="S27" s="143">
        <f>E27/'Численность населения'!E26*100000</f>
        <v>1559.6961821669452</v>
      </c>
      <c r="T27" s="143">
        <f>F27/'Численность населения'!F26*100000</f>
        <v>1336.7262111520042</v>
      </c>
      <c r="U27" s="143">
        <f>G27/'Численность населения'!G26*100000</f>
        <v>1320.9734454497068</v>
      </c>
      <c r="V27" s="143">
        <f>H27/'Численность населения'!G26*100000</f>
        <v>1403.5115266949829</v>
      </c>
      <c r="W27" s="143">
        <f>I27/'Численность населения'!H26*100000</f>
        <v>1423.8790571341342</v>
      </c>
      <c r="X27" s="143">
        <f>J27/'Численность населения'!I26*100000</f>
        <v>1238.9026824142256</v>
      </c>
      <c r="Y27" s="143">
        <f>K27/'Численность населения'!J26*100000</f>
        <v>1496.6582579254828</v>
      </c>
      <c r="Z27" s="143">
        <f>L27/'Численность населения'!L26*100000</f>
        <v>1421.2865269982426</v>
      </c>
      <c r="AA27" s="143">
        <f>M27/'Численность населения'!K26*100000</f>
        <v>1198.4225134243463</v>
      </c>
      <c r="AB27" s="144">
        <f>N27/'Численность населения'!L26*100000</f>
        <v>1369.2218782473742</v>
      </c>
      <c r="AC27" s="217">
        <f t="shared" si="0"/>
        <v>361.27366874259883</v>
      </c>
      <c r="AD27" s="217">
        <f t="shared" si="1"/>
        <v>1406.0180542967116</v>
      </c>
      <c r="AE27" s="217">
        <f t="shared" si="2"/>
        <v>1421.2865269982426</v>
      </c>
    </row>
    <row r="28" spans="1:31" ht="15.75">
      <c r="A28" s="16" t="s">
        <v>28</v>
      </c>
      <c r="B28" s="39">
        <v>12129</v>
      </c>
      <c r="C28" s="39">
        <v>12000</v>
      </c>
      <c r="D28" s="39">
        <v>11581</v>
      </c>
      <c r="E28" s="39">
        <v>12640</v>
      </c>
      <c r="F28" s="39">
        <v>10960</v>
      </c>
      <c r="G28" s="39">
        <v>11315.004150470246</v>
      </c>
      <c r="H28" s="39">
        <v>11138</v>
      </c>
      <c r="I28" s="39">
        <v>12120</v>
      </c>
      <c r="J28" s="39">
        <v>11907</v>
      </c>
      <c r="K28" s="39">
        <v>11705</v>
      </c>
      <c r="L28" s="39">
        <v>11658.78807099004</v>
      </c>
      <c r="M28" s="43">
        <v>9408</v>
      </c>
      <c r="N28" s="207">
        <v>11499</v>
      </c>
      <c r="O28" s="224"/>
      <c r="P28" s="143">
        <f>B28/'Численность населения'!B27*100000</f>
        <v>1906.3351182795361</v>
      </c>
      <c r="Q28" s="143">
        <f>C28/'Численность населения'!C27*100000</f>
        <v>1900.9208377358129</v>
      </c>
      <c r="R28" s="143">
        <f>D28/'Численность населения'!D27*100000</f>
        <v>1844.6928246371065</v>
      </c>
      <c r="S28" s="143">
        <f>E28/'Численность населения'!E27*100000</f>
        <v>2025.1769225962639</v>
      </c>
      <c r="T28" s="143">
        <f>F28/'Численность населения'!F27*100000</f>
        <v>1766.1296300474082</v>
      </c>
      <c r="U28" s="143">
        <f>G28/'Численность населения'!G27*100000</f>
        <v>1833.2889094519651</v>
      </c>
      <c r="V28" s="143">
        <f>H28/'Численность населения'!G27*100000</f>
        <v>1804.6101973924046</v>
      </c>
      <c r="W28" s="143">
        <f>I28/'Численность населения'!H27*100000</f>
        <v>1973.600648747936</v>
      </c>
      <c r="X28" s="143">
        <f>J28/'Численность населения'!I27*100000</f>
        <v>1953.5717039732631</v>
      </c>
      <c r="Y28" s="143">
        <f>K28/'Численность населения'!J27*100000</f>
        <v>1939.8859105116792</v>
      </c>
      <c r="Z28" s="143">
        <f>L28/'Численность населения'!L27*100000</f>
        <v>1961.2401290229855</v>
      </c>
      <c r="AA28" s="143">
        <f>M28/'Численность населения'!K27*100000</f>
        <v>1572.1898860463132</v>
      </c>
      <c r="AB28" s="144">
        <f>N28/'Численность населения'!L27*100000</f>
        <v>1934.3605961713149</v>
      </c>
      <c r="AC28" s="217">
        <f t="shared" si="0"/>
        <v>452.98703654995074</v>
      </c>
      <c r="AD28" s="217">
        <f t="shared" si="1"/>
        <v>1878.1541011241529</v>
      </c>
      <c r="AE28" s="217">
        <f t="shared" si="2"/>
        <v>1906.3351182795361</v>
      </c>
    </row>
    <row r="29" spans="1:31" ht="15.75">
      <c r="A29" s="15" t="s">
        <v>29</v>
      </c>
      <c r="B29" s="39">
        <v>11488</v>
      </c>
      <c r="C29" s="39">
        <v>11400</v>
      </c>
      <c r="D29" s="39">
        <v>11221</v>
      </c>
      <c r="E29" s="39">
        <v>9217</v>
      </c>
      <c r="F29" s="39">
        <v>9347</v>
      </c>
      <c r="G29" s="39">
        <v>9367.7305947799996</v>
      </c>
      <c r="H29" s="39">
        <v>8942</v>
      </c>
      <c r="I29" s="39">
        <v>11038</v>
      </c>
      <c r="J29" s="39">
        <v>11465</v>
      </c>
      <c r="K29" s="39">
        <v>12081</v>
      </c>
      <c r="L29" s="39">
        <v>12024.412589688105</v>
      </c>
      <c r="M29" s="43">
        <v>10664</v>
      </c>
      <c r="N29" s="207">
        <v>11018</v>
      </c>
      <c r="O29" s="224"/>
      <c r="P29" s="143">
        <f>B29/'Численность населения'!B28*100000</f>
        <v>1697.946442559808</v>
      </c>
      <c r="Q29" s="143">
        <f>C29/'Численность населения'!C28*100000</f>
        <v>1703.7862913952813</v>
      </c>
      <c r="R29" s="143">
        <f>D29/'Численность населения'!D28*100000</f>
        <v>1689.3651744769006</v>
      </c>
      <c r="S29" s="143">
        <f>E29/'Численность населения'!E28*100000</f>
        <v>1398.5642600598148</v>
      </c>
      <c r="T29" s="143">
        <f>F29/'Численность населения'!F28*100000</f>
        <v>1429.5699360540077</v>
      </c>
      <c r="U29" s="143">
        <f>G29/'Численность населения'!G28*100000</f>
        <v>1443.9862124915799</v>
      </c>
      <c r="V29" s="143">
        <f>H29/'Численность населения'!G28*100000</f>
        <v>1378.3620890309076</v>
      </c>
      <c r="W29" s="143">
        <f>I29/'Численность населения'!H28*100000</f>
        <v>1713.2595235840931</v>
      </c>
      <c r="X29" s="143">
        <f>J29/'Численность населения'!I28*100000</f>
        <v>1793.2134729532106</v>
      </c>
      <c r="Y29" s="143">
        <f>K29/'Численность населения'!J28*100000</f>
        <v>1908.2353758817751</v>
      </c>
      <c r="Z29" s="143">
        <f>L29/'Численность населения'!L28*100000</f>
        <v>1929.5185980480992</v>
      </c>
      <c r="AA29" s="143">
        <f>M29/'Численность населения'!K28*100000</f>
        <v>1698.4082996486602</v>
      </c>
      <c r="AB29" s="144">
        <f>N29/'Численность населения'!L28*100000</f>
        <v>1768.0228247927571</v>
      </c>
      <c r="AC29" s="217">
        <f t="shared" si="0"/>
        <v>551.15650901719164</v>
      </c>
      <c r="AD29" s="217">
        <f t="shared" si="1"/>
        <v>1657.864500075146</v>
      </c>
      <c r="AE29" s="217">
        <f t="shared" si="2"/>
        <v>1698.4082996486602</v>
      </c>
    </row>
    <row r="30" spans="1:31" ht="15.75">
      <c r="A30" s="15" t="s">
        <v>30</v>
      </c>
      <c r="B30" s="39">
        <v>72137</v>
      </c>
      <c r="C30" s="39">
        <v>70900</v>
      </c>
      <c r="D30" s="39">
        <v>67583</v>
      </c>
      <c r="E30" s="39">
        <v>75796</v>
      </c>
      <c r="F30" s="39">
        <v>78283</v>
      </c>
      <c r="G30" s="39">
        <v>78332.311002790899</v>
      </c>
      <c r="H30" s="39">
        <v>63806</v>
      </c>
      <c r="I30" s="39">
        <v>80041</v>
      </c>
      <c r="J30" s="39">
        <v>100885</v>
      </c>
      <c r="K30" s="39">
        <v>95757</v>
      </c>
      <c r="L30" s="39">
        <v>95816.595744841572</v>
      </c>
      <c r="M30" s="43">
        <v>148096</v>
      </c>
      <c r="N30" s="207">
        <v>157263</v>
      </c>
      <c r="O30" s="224"/>
      <c r="P30" s="143">
        <f>B30/'Численность населения'!B29*100000</f>
        <v>1482.4543593040107</v>
      </c>
      <c r="Q30" s="143">
        <f>C30/'Численность населения'!C29*100000</f>
        <v>1439.2195654287686</v>
      </c>
      <c r="R30" s="143">
        <f>D30/'Численность населения'!D29*100000</f>
        <v>1354.2034649478651</v>
      </c>
      <c r="S30" s="143">
        <f>E30/'Численность населения'!E29*100000</f>
        <v>1492.0557617356478</v>
      </c>
      <c r="T30" s="143">
        <f>F30/'Численность населения'!F29*100000</f>
        <v>1516.57866146333</v>
      </c>
      <c r="U30" s="143">
        <f>G30/'Численность населения'!G29*100000</f>
        <v>1503.8773857302103</v>
      </c>
      <c r="V30" s="143">
        <f>H30/'Численность населения'!G29*100000</f>
        <v>1224.9913125949133</v>
      </c>
      <c r="W30" s="143">
        <f>I30/'Численность населения'!H29*100000</f>
        <v>1523.5358991509495</v>
      </c>
      <c r="X30" s="143">
        <f>J30/'Численность населения'!I29*100000</f>
        <v>1897.4912714649174</v>
      </c>
      <c r="Y30" s="143">
        <f>K30/'Численность населения'!J29*100000</f>
        <v>1783.8779771352436</v>
      </c>
      <c r="Z30" s="143">
        <f>L30/'Численность населения'!L29*100000</f>
        <v>1777.2767181061736</v>
      </c>
      <c r="AA30" s="143">
        <f>M30/'Численность населения'!K29*100000</f>
        <v>2747.1087337230338</v>
      </c>
      <c r="AB30" s="144">
        <f>N30/'Численность населения'!L29*100000</f>
        <v>2917.02983545602</v>
      </c>
      <c r="AC30" s="217">
        <f t="shared" si="0"/>
        <v>1692.0385228611067</v>
      </c>
      <c r="AD30" s="217">
        <f t="shared" si="1"/>
        <v>1743.053918941622</v>
      </c>
      <c r="AE30" s="217">
        <f t="shared" si="2"/>
        <v>1516.57866146333</v>
      </c>
    </row>
    <row r="31" spans="1:31" ht="15.75">
      <c r="A31" s="15" t="s">
        <v>32</v>
      </c>
      <c r="B31" s="39">
        <v>14787</v>
      </c>
      <c r="C31" s="39">
        <v>14000</v>
      </c>
      <c r="D31" s="39">
        <v>10980</v>
      </c>
      <c r="E31" s="39">
        <v>9057</v>
      </c>
      <c r="F31" s="39">
        <v>9091</v>
      </c>
      <c r="G31" s="39">
        <v>9087.3346447601762</v>
      </c>
      <c r="H31" s="39">
        <v>8400</v>
      </c>
      <c r="I31" s="39">
        <v>6805</v>
      </c>
      <c r="J31" s="39">
        <v>8504</v>
      </c>
      <c r="K31" s="39">
        <v>10582</v>
      </c>
      <c r="L31" s="39">
        <v>9740.4815509396467</v>
      </c>
      <c r="M31" s="43">
        <v>9306</v>
      </c>
      <c r="N31" s="207">
        <v>10603</v>
      </c>
      <c r="O31" s="224"/>
      <c r="P31" s="143">
        <f>B31/'Численность населения'!B30*100000</f>
        <v>3361.850825400651</v>
      </c>
      <c r="Q31" s="143">
        <f>C31/'Численность населения'!C30*100000</f>
        <v>3173.2144435655141</v>
      </c>
      <c r="R31" s="143">
        <f>D31/'Численность населения'!D30*100000</f>
        <v>2476.1741530717641</v>
      </c>
      <c r="S31" s="143">
        <f>E31/'Численность населения'!E30*100000</f>
        <v>2033.4302488746198</v>
      </c>
      <c r="T31" s="143">
        <f>F31/'Численность населения'!F30*100000</f>
        <v>2030.2063257754244</v>
      </c>
      <c r="U31" s="143">
        <f>G31/'Численность населения'!G30*100000</f>
        <v>2017.9502902926056</v>
      </c>
      <c r="V31" s="143">
        <f>H31/'Численность населения'!G30*100000</f>
        <v>1865.3194914783767</v>
      </c>
      <c r="W31" s="143">
        <f>I31/'Численность населения'!H30*100000</f>
        <v>1504.1266781898316</v>
      </c>
      <c r="X31" s="143">
        <f>J31/'Численность населения'!I30*100000</f>
        <v>1875.7265021362196</v>
      </c>
      <c r="Y31" s="143">
        <f>K31/'Численность населения'!J30*100000</f>
        <v>2330.5290049773157</v>
      </c>
      <c r="Z31" s="143">
        <f>L31/'Численность населения'!L30*100000</f>
        <v>2103.1942683101965</v>
      </c>
      <c r="AA31" s="143">
        <f>M31/'Численность населения'!K30*100000</f>
        <v>2027.8265038187901</v>
      </c>
      <c r="AB31" s="144">
        <f>N31/'Численность населения'!L30*100000</f>
        <v>2289.4318633293601</v>
      </c>
      <c r="AC31" s="217">
        <f t="shared" si="0"/>
        <v>1857.7241472108194</v>
      </c>
      <c r="AD31" s="217">
        <f t="shared" si="1"/>
        <v>2237.613892247743</v>
      </c>
      <c r="AE31" s="217">
        <f t="shared" si="2"/>
        <v>2033.4302488746198</v>
      </c>
    </row>
    <row r="32" spans="1:31" ht="15.75">
      <c r="A32" s="15" t="s">
        <v>33</v>
      </c>
      <c r="B32" s="39">
        <v>8396</v>
      </c>
      <c r="C32" s="39">
        <v>8400</v>
      </c>
      <c r="D32" s="39">
        <v>8604</v>
      </c>
      <c r="E32" s="39">
        <v>7529</v>
      </c>
      <c r="F32" s="39">
        <v>6230</v>
      </c>
      <c r="G32" s="39">
        <v>5958.7236525064754</v>
      </c>
      <c r="H32" s="39">
        <v>6251</v>
      </c>
      <c r="I32" s="39">
        <v>7531</v>
      </c>
      <c r="J32" s="39">
        <v>6584</v>
      </c>
      <c r="K32" s="39">
        <v>6582</v>
      </c>
      <c r="L32" s="39">
        <v>6582.774723369208</v>
      </c>
      <c r="M32" s="43">
        <v>6736</v>
      </c>
      <c r="N32" s="207">
        <v>7507</v>
      </c>
      <c r="O32" s="224"/>
      <c r="P32" s="143">
        <f>B32/'Численность населения'!B31*100000</f>
        <v>2902.3181211672877</v>
      </c>
      <c r="Q32" s="143">
        <f>C32/'Численность населения'!C31*100000</f>
        <v>2918.7341033231874</v>
      </c>
      <c r="R32" s="143">
        <f>D32/'Численность населения'!D31*100000</f>
        <v>3014.5577492423313</v>
      </c>
      <c r="S32" s="143">
        <f>E32/'Численность населения'!E31*100000</f>
        <v>2659.6627820305848</v>
      </c>
      <c r="T32" s="143">
        <f>F32/'Численность населения'!F31*100000</f>
        <v>2214.7803705757715</v>
      </c>
      <c r="U32" s="143">
        <f>G32/'Численность населения'!G31*100000</f>
        <v>2130.7866834876845</v>
      </c>
      <c r="V32" s="143">
        <f>H32/'Численность населения'!G31*100000</f>
        <v>2235.3021108604003</v>
      </c>
      <c r="W32" s="143">
        <f>I32/'Численность населения'!H31*100000</f>
        <v>2706.3837739157934</v>
      </c>
      <c r="X32" s="143">
        <f>J32/'Численность населения'!I31*100000</f>
        <v>2380.2723719934779</v>
      </c>
      <c r="Y32" s="143">
        <f>K32/'Численность населения'!J31*100000</f>
        <v>2401.9355615646518</v>
      </c>
      <c r="Z32" s="143">
        <f>L32/'Численность населения'!L31*100000</f>
        <v>2433.0184518662063</v>
      </c>
      <c r="AA32" s="143">
        <f>M32/'Численность населения'!K31*100000</f>
        <v>2477.4633952576582</v>
      </c>
      <c r="AB32" s="144">
        <f>N32/'Численность населения'!L31*100000</f>
        <v>2774.6156120638675</v>
      </c>
      <c r="AC32" s="217">
        <f t="shared" si="0"/>
        <v>883.77106575464677</v>
      </c>
      <c r="AD32" s="217">
        <f t="shared" si="1"/>
        <v>2557.679314411454</v>
      </c>
      <c r="AE32" s="217">
        <f t="shared" si="2"/>
        <v>2477.4633952576582</v>
      </c>
    </row>
    <row r="33" spans="1:31" ht="15.75">
      <c r="A33" s="15" t="s">
        <v>34</v>
      </c>
      <c r="B33" s="39">
        <v>167545</v>
      </c>
      <c r="C33" s="39">
        <v>168800</v>
      </c>
      <c r="D33" s="39">
        <v>182528</v>
      </c>
      <c r="E33" s="39">
        <v>167614</v>
      </c>
      <c r="F33" s="39">
        <v>168705</v>
      </c>
      <c r="G33" s="39">
        <v>168941.19168634154</v>
      </c>
      <c r="H33" s="39">
        <v>186346</v>
      </c>
      <c r="I33" s="39">
        <v>165772</v>
      </c>
      <c r="J33" s="39">
        <v>156613</v>
      </c>
      <c r="K33" s="39">
        <v>164808</v>
      </c>
      <c r="L33" s="39">
        <v>165022.82398703936</v>
      </c>
      <c r="M33" s="43">
        <v>139617</v>
      </c>
      <c r="N33" s="207">
        <v>141984</v>
      </c>
      <c r="O33" s="224"/>
      <c r="P33" s="143">
        <f>B33/'Численность населения'!B32*100000</f>
        <v>3208.3774566219399</v>
      </c>
      <c r="Q33" s="143">
        <f>C33/'Численность населения'!C32*100000</f>
        <v>3210.8157317036284</v>
      </c>
      <c r="R33" s="143">
        <f>D33/'Численность населения'!D32*100000</f>
        <v>3439.1732779733356</v>
      </c>
      <c r="S33" s="143">
        <f>E33/'Численность населения'!E32*100000</f>
        <v>3122.9167543904432</v>
      </c>
      <c r="T33" s="143">
        <f>F33/'Численность населения'!F32*100000</f>
        <v>3107.5922657691817</v>
      </c>
      <c r="U33" s="143">
        <f>G33/'Численность населения'!G32*100000</f>
        <v>3080.8636512506923</v>
      </c>
      <c r="V33" s="143">
        <f>H33/'Численность населения'!G32*100000</f>
        <v>3398.2631010550435</v>
      </c>
      <c r="W33" s="143">
        <f>I33/'Численность населения'!H32*100000</f>
        <v>2990.9926684846605</v>
      </c>
      <c r="X33" s="143">
        <f>J33/'Численность населения'!I32*100000</f>
        <v>2803.0767567621747</v>
      </c>
      <c r="Y33" s="143">
        <f>K33/'Численность населения'!J32*100000</f>
        <v>2929.4892999731419</v>
      </c>
      <c r="Z33" s="143">
        <f>L33/'Численность населения'!L32*100000</f>
        <v>2905.4828207075466</v>
      </c>
      <c r="AA33" s="143">
        <f>M33/'Численность населения'!K32*100000</f>
        <v>2465.9263194631858</v>
      </c>
      <c r="AB33" s="144">
        <f>N33/'Численность населения'!L32*100000</f>
        <v>2499.8485836585851</v>
      </c>
      <c r="AC33" s="217">
        <f t="shared" si="0"/>
        <v>973.24695851014985</v>
      </c>
      <c r="AD33" s="217">
        <f t="shared" si="1"/>
        <v>3012.5245144471965</v>
      </c>
      <c r="AE33" s="217">
        <f t="shared" si="2"/>
        <v>3080.8636512506923</v>
      </c>
    </row>
    <row r="34" spans="1:31" ht="15.75">
      <c r="A34" s="16" t="s">
        <v>35</v>
      </c>
      <c r="B34" s="39">
        <v>21674</v>
      </c>
      <c r="C34" s="39">
        <v>23400</v>
      </c>
      <c r="D34" s="39">
        <v>26020</v>
      </c>
      <c r="E34" s="39">
        <v>21570</v>
      </c>
      <c r="F34" s="39">
        <v>23262</v>
      </c>
      <c r="G34" s="39">
        <v>23034.168373533048</v>
      </c>
      <c r="H34" s="39">
        <v>22448</v>
      </c>
      <c r="I34" s="39">
        <v>17538</v>
      </c>
      <c r="J34" s="39">
        <v>20307</v>
      </c>
      <c r="K34" s="39">
        <v>19338</v>
      </c>
      <c r="L34" s="39">
        <v>19626.065574285116</v>
      </c>
      <c r="M34" s="43">
        <v>15315</v>
      </c>
      <c r="N34" s="207">
        <v>18135</v>
      </c>
      <c r="O34" s="224"/>
      <c r="P34" s="143">
        <f>B34/'Численность населения'!B33*100000</f>
        <v>2144.9615571506474</v>
      </c>
      <c r="Q34" s="143">
        <f>C34/'Численность населения'!C33*100000</f>
        <v>2311.3713544043476</v>
      </c>
      <c r="R34" s="143">
        <f>D34/'Численность населения'!D33*100000</f>
        <v>2565.0479196692449</v>
      </c>
      <c r="S34" s="143">
        <f>E34/'Численность населения'!E33*100000</f>
        <v>2124.7505363591408</v>
      </c>
      <c r="T34" s="143">
        <f>F34/'Численность населения'!F33*100000</f>
        <v>2283.0458670215585</v>
      </c>
      <c r="U34" s="143">
        <f>G34/'Численность населения'!G33*100000</f>
        <v>2258.3492203127435</v>
      </c>
      <c r="V34" s="143">
        <f>H34/'Численность населения'!G33*100000</f>
        <v>2200.8792536148617</v>
      </c>
      <c r="W34" s="143">
        <f>I34/'Численность населения'!H33*100000</f>
        <v>1721.5282317672904</v>
      </c>
      <c r="X34" s="143">
        <f>J34/'Численность населения'!I33*100000</f>
        <v>1994.4214733988742</v>
      </c>
      <c r="Y34" s="143">
        <f>K34/'Численность населения'!J33*100000</f>
        <v>1903.7399462487326</v>
      </c>
      <c r="Z34" s="143">
        <f>L34/'Численность населения'!L33*100000</f>
        <v>1959.1193250299582</v>
      </c>
      <c r="AA34" s="143">
        <f>M34/'Численность населения'!K33*100000</f>
        <v>1516.4507428281731</v>
      </c>
      <c r="AB34" s="144">
        <f>N34/'Численность населения'!L33*100000</f>
        <v>1810.2777056838827</v>
      </c>
      <c r="AC34" s="217">
        <f t="shared" si="0"/>
        <v>1048.5971768410718</v>
      </c>
      <c r="AD34" s="217">
        <f t="shared" si="1"/>
        <v>2061.0725487299578</v>
      </c>
      <c r="AE34" s="217">
        <f t="shared" si="2"/>
        <v>2124.7505363591408</v>
      </c>
    </row>
    <row r="35" spans="1:31" ht="15.75">
      <c r="A35" s="15" t="s">
        <v>36</v>
      </c>
      <c r="B35" s="39">
        <v>50300</v>
      </c>
      <c r="C35" s="39">
        <v>49100</v>
      </c>
      <c r="D35" s="39">
        <v>47241</v>
      </c>
      <c r="E35" s="39">
        <v>46889</v>
      </c>
      <c r="F35" s="39">
        <v>44945</v>
      </c>
      <c r="G35" s="39">
        <v>45222.205147888781</v>
      </c>
      <c r="H35" s="39">
        <v>41425</v>
      </c>
      <c r="I35" s="39">
        <v>41342</v>
      </c>
      <c r="J35" s="39">
        <v>40424</v>
      </c>
      <c r="K35" s="39">
        <v>43448</v>
      </c>
      <c r="L35" s="39">
        <v>42563.46601858276</v>
      </c>
      <c r="M35" s="43">
        <v>32866</v>
      </c>
      <c r="N35" s="207">
        <v>36388</v>
      </c>
      <c r="O35" s="224"/>
      <c r="P35" s="143">
        <f>B35/'Численность населения'!B34*100000</f>
        <v>1926.5867050196584</v>
      </c>
      <c r="Q35" s="143">
        <f>C35/'Численность населения'!C34*100000</f>
        <v>1887.6157414081767</v>
      </c>
      <c r="R35" s="143">
        <f>D35/'Численность населения'!D34*100000</f>
        <v>1824.7419574385244</v>
      </c>
      <c r="S35" s="143">
        <f>E35/'Численность населения'!E34*100000</f>
        <v>1820.1799334178033</v>
      </c>
      <c r="T35" s="143">
        <f>F35/'Численность населения'!F34*100000</f>
        <v>1753.4304934222459</v>
      </c>
      <c r="U35" s="143">
        <f>G35/'Численность населения'!G34*100000</f>
        <v>1772.2612373749703</v>
      </c>
      <c r="V35" s="143">
        <f>H35/'Численность населения'!G34*100000</f>
        <v>1623.4485142457852</v>
      </c>
      <c r="W35" s="143">
        <f>I35/'Численность населения'!H34*100000</f>
        <v>1627.2726199238755</v>
      </c>
      <c r="X35" s="143">
        <f>J35/'Численность населения'!I34*100000</f>
        <v>1598.8994711338603</v>
      </c>
      <c r="Y35" s="143">
        <f>K35/'Численность населения'!J34*100000</f>
        <v>1727.9724084390978</v>
      </c>
      <c r="Z35" s="143">
        <f>L35/'Численность населения'!L34*100000</f>
        <v>1714.3360154673508</v>
      </c>
      <c r="AA35" s="143">
        <f>M35/'Численность населения'!K34*100000</f>
        <v>1315.0229346785784</v>
      </c>
      <c r="AB35" s="144">
        <f>N35/'Численность населения'!L34*100000</f>
        <v>1465.605712269554</v>
      </c>
      <c r="AC35" s="217">
        <f t="shared" si="0"/>
        <v>611.56377034108004</v>
      </c>
      <c r="AD35" s="217">
        <f t="shared" si="1"/>
        <v>1696.7210572491906</v>
      </c>
      <c r="AE35" s="217">
        <f t="shared" si="2"/>
        <v>1727.9724084390978</v>
      </c>
    </row>
    <row r="36" spans="1:31" ht="15.75">
      <c r="A36" s="16" t="s">
        <v>37</v>
      </c>
      <c r="B36" s="39">
        <v>102852</v>
      </c>
      <c r="C36" s="39">
        <v>109800</v>
      </c>
      <c r="D36" s="39">
        <v>128193.00000000001</v>
      </c>
      <c r="E36" s="39">
        <v>116797</v>
      </c>
      <c r="F36" s="39">
        <v>116996</v>
      </c>
      <c r="G36" s="39">
        <v>117045.39870503404</v>
      </c>
      <c r="H36" s="39">
        <v>105515</v>
      </c>
      <c r="I36" s="39">
        <v>109266</v>
      </c>
      <c r="J36" s="39">
        <v>107470</v>
      </c>
      <c r="K36" s="39">
        <v>103328</v>
      </c>
      <c r="L36" s="39">
        <v>101527.65732486887</v>
      </c>
      <c r="M36" s="43">
        <v>101601</v>
      </c>
      <c r="N36" s="207">
        <v>110046</v>
      </c>
      <c r="O36" s="224"/>
      <c r="P36" s="143">
        <f>B36/'Численность населения'!B35*100000</f>
        <v>2403.0846736179142</v>
      </c>
      <c r="Q36" s="143">
        <f>C36/'Численность населения'!C35*100000</f>
        <v>2572.6739384146845</v>
      </c>
      <c r="R36" s="143">
        <f>D36/'Численность населения'!D35*100000</f>
        <v>3010.9018448770071</v>
      </c>
      <c r="S36" s="143">
        <f>E36/'Численность населения'!E35*100000</f>
        <v>2748.1181495278197</v>
      </c>
      <c r="T36" s="143">
        <f>F36/'Численность населения'!F35*100000</f>
        <v>2756.8649462298699</v>
      </c>
      <c r="U36" s="143">
        <f>G36/'Численность населения'!G35*100000</f>
        <v>2761.1298479144812</v>
      </c>
      <c r="V36" s="143">
        <f>H36/'Численность населения'!G35*100000</f>
        <v>2489.124896202914</v>
      </c>
      <c r="W36" s="143">
        <f>I36/'Численность населения'!H35*100000</f>
        <v>2580.8764861191617</v>
      </c>
      <c r="X36" s="143">
        <f>J36/'Численность населения'!I35*100000</f>
        <v>2543.1251024928874</v>
      </c>
      <c r="Y36" s="143">
        <f>K36/'Численность населения'!J35*100000</f>
        <v>2453.5390486647389</v>
      </c>
      <c r="Z36" s="143">
        <f>L36/'Численность населения'!L35*100000</f>
        <v>2423.295135059368</v>
      </c>
      <c r="AA36" s="143">
        <f>M36/'Численность населения'!K35*100000</f>
        <v>2419.0305354361867</v>
      </c>
      <c r="AB36" s="144">
        <f>N36/'Численность населения'!L35*100000</f>
        <v>2626.613707626861</v>
      </c>
      <c r="AC36" s="217">
        <f t="shared" si="0"/>
        <v>607.8171712590929</v>
      </c>
      <c r="AD36" s="217">
        <f t="shared" si="1"/>
        <v>2599.1060240141455</v>
      </c>
      <c r="AE36" s="217">
        <f t="shared" si="2"/>
        <v>2572.6739384146845</v>
      </c>
    </row>
    <row r="37" spans="1:31" ht="15.75">
      <c r="A37" s="16" t="s">
        <v>39</v>
      </c>
      <c r="B37" s="39">
        <v>56139</v>
      </c>
      <c r="C37" s="39">
        <v>55100</v>
      </c>
      <c r="D37" s="39">
        <v>47483</v>
      </c>
      <c r="E37" s="39">
        <v>50622</v>
      </c>
      <c r="F37" s="39">
        <v>32741</v>
      </c>
      <c r="G37" s="39">
        <v>29086.508392157288</v>
      </c>
      <c r="H37" s="39">
        <v>14362</v>
      </c>
      <c r="I37" s="39">
        <v>22792</v>
      </c>
      <c r="J37" s="39">
        <v>21339</v>
      </c>
      <c r="K37" s="39">
        <v>24912</v>
      </c>
      <c r="L37" s="39">
        <v>26289.114196152677</v>
      </c>
      <c r="M37" s="43">
        <v>18960</v>
      </c>
      <c r="N37" s="207">
        <v>25253</v>
      </c>
      <c r="O37" s="224"/>
      <c r="P37" s="143">
        <f>B37/'Численность населения'!B36*100000</f>
        <v>1941.5310008953888</v>
      </c>
      <c r="Q37" s="143">
        <f>C37/'Численность населения'!C36*100000</f>
        <v>1885.4843710113107</v>
      </c>
      <c r="R37" s="143">
        <f>D37/'Численность населения'!D36*100000</f>
        <v>1616.0343497914737</v>
      </c>
      <c r="S37" s="143">
        <f>E37/'Численность населения'!E36*100000</f>
        <v>1713.1103602871899</v>
      </c>
      <c r="T37" s="143">
        <f>F37/'Численность населения'!F36*100000</f>
        <v>1099.7452592148716</v>
      </c>
      <c r="U37" s="143">
        <f>G37/'Численность населения'!G36*100000</f>
        <v>968.57685999428202</v>
      </c>
      <c r="V37" s="143">
        <f>H37/'Численность населения'!G36*100000</f>
        <v>478.2526893805059</v>
      </c>
      <c r="W37" s="143">
        <f>I37/'Численность населения'!H36*100000</f>
        <v>752.51421364377734</v>
      </c>
      <c r="X37" s="143">
        <f>J37/'Численность населения'!I36*100000</f>
        <v>698.97657696374449</v>
      </c>
      <c r="Y37" s="143">
        <f>K37/'Численность населения'!J36*100000</f>
        <v>810.14476069314992</v>
      </c>
      <c r="Z37" s="143">
        <f>L37/'Численность населения'!L36*100000</f>
        <v>842.03845500924626</v>
      </c>
      <c r="AA37" s="143">
        <f>M37/'Численность населения'!K36*100000</f>
        <v>611.91056810861539</v>
      </c>
      <c r="AB37" s="144">
        <f>N37/'Численность населения'!L36*100000</f>
        <v>808.85179111361663</v>
      </c>
      <c r="AC37" s="217">
        <f t="shared" si="0"/>
        <v>1463.2783115148829</v>
      </c>
      <c r="AD37" s="217">
        <f t="shared" si="1"/>
        <v>1094.397788931321</v>
      </c>
      <c r="AE37" s="217">
        <f t="shared" si="2"/>
        <v>842.03845500924626</v>
      </c>
    </row>
    <row r="38" spans="1:31" ht="24">
      <c r="A38" s="16" t="s">
        <v>41</v>
      </c>
      <c r="B38" s="39">
        <v>23892</v>
      </c>
      <c r="C38" s="39">
        <v>23400</v>
      </c>
      <c r="D38" s="39">
        <v>21110</v>
      </c>
      <c r="E38" s="39">
        <v>23445</v>
      </c>
      <c r="F38" s="39">
        <v>21316</v>
      </c>
      <c r="G38" s="39">
        <v>22122.187984828259</v>
      </c>
      <c r="H38" s="39">
        <v>17426</v>
      </c>
      <c r="I38" s="39">
        <v>15327</v>
      </c>
      <c r="J38" s="39">
        <v>11228</v>
      </c>
      <c r="K38" s="39">
        <v>9746</v>
      </c>
      <c r="L38" s="39">
        <v>9602.5815530594482</v>
      </c>
      <c r="M38" s="43">
        <v>7781</v>
      </c>
      <c r="N38" s="207">
        <v>8836</v>
      </c>
      <c r="O38" s="224"/>
      <c r="P38" s="143">
        <f>B38/'Численность населения'!B37*100000</f>
        <v>2779.1607148673233</v>
      </c>
      <c r="Q38" s="143">
        <f>C38/'Численность населения'!C37*100000</f>
        <v>2722.7475082206033</v>
      </c>
      <c r="R38" s="143">
        <f>D38/'Численность населения'!D37*100000</f>
        <v>2457.4944266913467</v>
      </c>
      <c r="S38" s="143">
        <f>E38/'Численность населения'!E37*100000</f>
        <v>2730.3821836302845</v>
      </c>
      <c r="T38" s="143">
        <f>F38/'Численность населения'!F37*100000</f>
        <v>2479.8965042254572</v>
      </c>
      <c r="U38" s="143">
        <f>G38/'Численность населения'!G37*100000</f>
        <v>2567.9222531437986</v>
      </c>
      <c r="V38" s="143">
        <f>H38/'Численность населения'!G37*100000</f>
        <v>2022.7932794881381</v>
      </c>
      <c r="W38" s="143">
        <f>I38/'Численность населения'!H37*100000</f>
        <v>1775.2856881418284</v>
      </c>
      <c r="X38" s="143">
        <f>J38/'Численность населения'!I37*100000</f>
        <v>1297.8246295397278</v>
      </c>
      <c r="Y38" s="143">
        <f>K38/'Численность населения'!J37*100000</f>
        <v>1125.3742683508406</v>
      </c>
      <c r="Z38" s="143">
        <f>L38/'Численность населения'!L37*100000</f>
        <v>1105.3064102116032</v>
      </c>
      <c r="AA38" s="143">
        <f>M38/'Численность населения'!K37*100000</f>
        <v>897.16863218968649</v>
      </c>
      <c r="AB38" s="144">
        <f>N38/'Численность населения'!L37*100000</f>
        <v>1017.0689399162726</v>
      </c>
      <c r="AC38" s="217">
        <f t="shared" si="0"/>
        <v>1881.992082677637</v>
      </c>
      <c r="AD38" s="217">
        <f t="shared" si="1"/>
        <v>1921.4173414320699</v>
      </c>
      <c r="AE38" s="217">
        <f t="shared" si="2"/>
        <v>2022.7932794881381</v>
      </c>
    </row>
    <row r="39" spans="1:31" ht="24">
      <c r="A39" s="16" t="s">
        <v>42</v>
      </c>
      <c r="B39" s="39">
        <v>9291</v>
      </c>
      <c r="C39" s="39">
        <v>9300</v>
      </c>
      <c r="D39" s="39">
        <v>9313</v>
      </c>
      <c r="E39" s="39">
        <v>7671</v>
      </c>
      <c r="F39" s="39">
        <v>7800</v>
      </c>
      <c r="G39" s="39">
        <v>7773.2767989716604</v>
      </c>
      <c r="H39" s="39">
        <v>9569</v>
      </c>
      <c r="I39" s="39">
        <v>8178</v>
      </c>
      <c r="J39" s="39">
        <v>7248</v>
      </c>
      <c r="K39" s="39">
        <v>6486</v>
      </c>
      <c r="L39" s="39">
        <v>6390.3303678369866</v>
      </c>
      <c r="M39" s="43">
        <v>6810</v>
      </c>
      <c r="N39" s="207">
        <v>6070</v>
      </c>
      <c r="O39" s="224"/>
      <c r="P39" s="143">
        <f>B39/'Численность населения'!B38*100000</f>
        <v>1953.5447027630537</v>
      </c>
      <c r="Q39" s="143">
        <f>C39/'Численность населения'!C38*100000</f>
        <v>1953.6255509013986</v>
      </c>
      <c r="R39" s="143">
        <f>D39/'Численность населения'!D38*100000</f>
        <v>1967.8400879009423</v>
      </c>
      <c r="S39" s="143">
        <f>E39/'Численность населения'!E38*100000</f>
        <v>1629.2124092846632</v>
      </c>
      <c r="T39" s="143">
        <f>F39/'Численность населения'!F38*100000</f>
        <v>1661.5223378897388</v>
      </c>
      <c r="U39" s="143">
        <f>G39/'Численность населения'!G38*100000</f>
        <v>1659.4389743934307</v>
      </c>
      <c r="V39" s="143">
        <f>H39/'Численность населения'!G38*100000</f>
        <v>2042.7899271606309</v>
      </c>
      <c r="W39" s="143">
        <f>I39/'Численность населения'!H38*100000</f>
        <v>1750.7466041552937</v>
      </c>
      <c r="X39" s="143">
        <f>J39/'Численность населения'!I38*100000</f>
        <v>1554.1375051461507</v>
      </c>
      <c r="Y39" s="143">
        <f>K39/'Численность населения'!J38*100000</f>
        <v>1392.0426498173561</v>
      </c>
      <c r="Z39" s="143">
        <f>L39/'Численность населения'!L38*100000</f>
        <v>1372.9565957242855</v>
      </c>
      <c r="AA39" s="143">
        <f>M39/'Численность населения'!K38*100000</f>
        <v>1462.7985204469589</v>
      </c>
      <c r="AB39" s="144">
        <f>N39/'Численность населения'!L38*100000</f>
        <v>1304.133911134124</v>
      </c>
      <c r="AC39" s="217">
        <f t="shared" si="0"/>
        <v>738.6560160265069</v>
      </c>
      <c r="AD39" s="217">
        <f t="shared" si="1"/>
        <v>1669.5992135936942</v>
      </c>
      <c r="AE39" s="217">
        <f t="shared" si="2"/>
        <v>1659.4389743934307</v>
      </c>
    </row>
    <row r="40" spans="1:31" ht="24">
      <c r="A40" s="16" t="s">
        <v>43</v>
      </c>
      <c r="B40" s="39">
        <v>15542</v>
      </c>
      <c r="C40" s="39">
        <v>15300</v>
      </c>
      <c r="D40" s="39">
        <v>13373</v>
      </c>
      <c r="E40" s="39">
        <v>11851</v>
      </c>
      <c r="F40" s="39">
        <v>11048</v>
      </c>
      <c r="G40" s="39">
        <v>11224.463583765832</v>
      </c>
      <c r="H40" s="39">
        <v>12886</v>
      </c>
      <c r="I40" s="39">
        <v>12092</v>
      </c>
      <c r="J40" s="39">
        <v>11496</v>
      </c>
      <c r="K40" s="39">
        <v>11726</v>
      </c>
      <c r="L40" s="39">
        <v>11804.8910499008</v>
      </c>
      <c r="M40" s="43">
        <v>7120</v>
      </c>
      <c r="N40" s="207">
        <v>7680</v>
      </c>
      <c r="O40" s="224"/>
      <c r="P40" s="143">
        <f>B40/'Численность населения'!B39*100000</f>
        <v>2182.5524995014762</v>
      </c>
      <c r="Q40" s="143">
        <f>C40/'Численность населения'!C39*100000</f>
        <v>2152.6374733382486</v>
      </c>
      <c r="R40" s="143">
        <f>D40/'Численность населения'!D39*100000</f>
        <v>1889.9709854899183</v>
      </c>
      <c r="S40" s="143">
        <f>E40/'Численность населения'!E39*100000</f>
        <v>1680.873696900929</v>
      </c>
      <c r="T40" s="143">
        <f>F40/'Численность населения'!F39*100000</f>
        <v>1567.9284270760011</v>
      </c>
      <c r="U40" s="143">
        <f>G40/'Численность населения'!G39*100000</f>
        <v>1593.2366298370109</v>
      </c>
      <c r="V40" s="143">
        <f>H40/'Численность населения'!G39*100000</f>
        <v>1829.0804775538072</v>
      </c>
      <c r="W40" s="143">
        <f>I40/'Численность населения'!H39*100000</f>
        <v>1718.8246264413565</v>
      </c>
      <c r="X40" s="143">
        <f>J40/'Численность населения'!I39*100000</f>
        <v>1636.4133281709064</v>
      </c>
      <c r="Y40" s="143">
        <f>K40/'Численность населения'!J39*100000</f>
        <v>1673.9280636338199</v>
      </c>
      <c r="Z40" s="143">
        <f>L40/'Численность населения'!L39*100000</f>
        <v>1698.6285731821124</v>
      </c>
      <c r="AA40" s="143">
        <f>M40/'Численность населения'!K39*100000</f>
        <v>1019.9930090366797</v>
      </c>
      <c r="AB40" s="144">
        <f>N40/'Численность населения'!L39*100000</f>
        <v>1105.0900331814794</v>
      </c>
      <c r="AC40" s="217">
        <f t="shared" si="0"/>
        <v>1162.5594904647965</v>
      </c>
      <c r="AD40" s="217">
        <f t="shared" si="1"/>
        <v>1673.0121402572113</v>
      </c>
      <c r="AE40" s="217">
        <f t="shared" si="2"/>
        <v>1680.873696900929</v>
      </c>
    </row>
    <row r="41" spans="1:31" ht="15.75">
      <c r="A41" s="16" t="s">
        <v>44</v>
      </c>
      <c r="B41" s="39">
        <v>30774</v>
      </c>
      <c r="C41" s="39">
        <v>29900</v>
      </c>
      <c r="D41" s="39">
        <v>26367</v>
      </c>
      <c r="E41" s="39">
        <v>24757</v>
      </c>
      <c r="F41" s="39">
        <v>23025</v>
      </c>
      <c r="G41" s="39">
        <v>23551.375916209974</v>
      </c>
      <c r="H41" s="39">
        <v>18426</v>
      </c>
      <c r="I41" s="39">
        <v>18895</v>
      </c>
      <c r="J41" s="39">
        <v>14502</v>
      </c>
      <c r="K41" s="39">
        <v>11039</v>
      </c>
      <c r="L41" s="39">
        <v>9875.3951581697802</v>
      </c>
      <c r="M41" s="43">
        <v>9812</v>
      </c>
      <c r="N41" s="207">
        <v>10318</v>
      </c>
      <c r="O41" s="224"/>
      <c r="P41" s="143">
        <f>B41/'Численность населения'!B40*100000</f>
        <v>2437.5349008518779</v>
      </c>
      <c r="Q41" s="143">
        <f>C41/'Численность населения'!C40*100000</f>
        <v>2320.2774399967716</v>
      </c>
      <c r="R41" s="143">
        <f>D41/'Численность населения'!D40*100000</f>
        <v>2007.4368122204914</v>
      </c>
      <c r="S41" s="143">
        <f>E41/'Численность населения'!E40*100000</f>
        <v>1853.6210637600122</v>
      </c>
      <c r="T41" s="143">
        <f>F41/'Численность населения'!F40*100000</f>
        <v>1695.067482458536</v>
      </c>
      <c r="U41" s="143">
        <f>G41/'Численность населения'!G40*100000</f>
        <v>1703.880418183066</v>
      </c>
      <c r="V41" s="143">
        <f>H41/'Численность населения'!G40*100000</f>
        <v>1333.072882753831</v>
      </c>
      <c r="W41" s="143">
        <f>I41/'Численность населения'!H40*100000</f>
        <v>1345.3013774120375</v>
      </c>
      <c r="X41" s="143">
        <f>J41/'Численность населения'!I40*100000</f>
        <v>1017.0254635067953</v>
      </c>
      <c r="Y41" s="143">
        <f>K41/'Численность населения'!J40*100000</f>
        <v>762.9066612484329</v>
      </c>
      <c r="Z41" s="143">
        <f>L41/'Численность населения'!L40*100000</f>
        <v>663.50894899481773</v>
      </c>
      <c r="AA41" s="143">
        <f>M41/'Численность населения'!K40*100000</f>
        <v>668.46613863382743</v>
      </c>
      <c r="AB41" s="144">
        <f>N41/'Численность населения'!L40*100000</f>
        <v>693.24672340477002</v>
      </c>
      <c r="AC41" s="217">
        <f t="shared" si="0"/>
        <v>1774.0259518570601</v>
      </c>
      <c r="AD41" s="217">
        <f t="shared" si="1"/>
        <v>1423.1804856480974</v>
      </c>
      <c r="AE41" s="217">
        <f t="shared" si="2"/>
        <v>1345.3013774120375</v>
      </c>
    </row>
    <row r="42" spans="1:31" ht="15.75">
      <c r="A42" s="16" t="s">
        <v>45</v>
      </c>
      <c r="B42" s="39">
        <v>83893</v>
      </c>
      <c r="C42" s="39">
        <v>80300</v>
      </c>
      <c r="D42" s="39">
        <v>72502</v>
      </c>
      <c r="E42" s="39">
        <v>74029</v>
      </c>
      <c r="F42" s="39">
        <v>74906</v>
      </c>
      <c r="G42" s="39">
        <v>75005.340825439591</v>
      </c>
      <c r="H42" s="39">
        <v>69047</v>
      </c>
      <c r="I42" s="39">
        <v>68794</v>
      </c>
      <c r="J42" s="39">
        <v>62167</v>
      </c>
      <c r="K42" s="39">
        <v>61495</v>
      </c>
      <c r="L42" s="39">
        <v>61426.929470996867</v>
      </c>
      <c r="M42" s="43">
        <v>60015</v>
      </c>
      <c r="N42" s="207">
        <v>60146</v>
      </c>
      <c r="O42" s="224"/>
      <c r="P42" s="143">
        <f>B42/'Численность населения'!B41*100000</f>
        <v>3015.9871441359501</v>
      </c>
      <c r="Q42" s="143">
        <f>C42/'Численность населения'!C41*100000</f>
        <v>2881.9819422117757</v>
      </c>
      <c r="R42" s="143">
        <f>D42/'Численность населения'!D41*100000</f>
        <v>2599.656424541944</v>
      </c>
      <c r="S42" s="143">
        <f>E42/'Численность населения'!E41*100000</f>
        <v>2650.8551388181677</v>
      </c>
      <c r="T42" s="143">
        <f>F42/'Численность населения'!F41*100000</f>
        <v>2678.0932359429244</v>
      </c>
      <c r="U42" s="143">
        <f>G42/'Численность населения'!G41*100000</f>
        <v>2678.2504352004025</v>
      </c>
      <c r="V42" s="143">
        <f>H42/'Численность населения'!G41*100000</f>
        <v>2465.4932004063512</v>
      </c>
      <c r="W42" s="143">
        <f>I42/'Численность населения'!H41*100000</f>
        <v>2454.3077213975075</v>
      </c>
      <c r="X42" s="143">
        <f>J42/'Численность населения'!I41*100000</f>
        <v>2218.2472396350727</v>
      </c>
      <c r="Y42" s="143">
        <f>K42/'Численность населения'!J41*100000</f>
        <v>2197.8528626948655</v>
      </c>
      <c r="Z42" s="143">
        <f>L42/'Численность населения'!L41*100000</f>
        <v>2195.2426813603706</v>
      </c>
      <c r="AA42" s="143">
        <f>M42/'Численность населения'!K41*100000</f>
        <v>2143.8461274669503</v>
      </c>
      <c r="AB42" s="144">
        <f>N42/'Численность населения'!L41*100000</f>
        <v>2149.4655104882308</v>
      </c>
      <c r="AC42" s="217">
        <f t="shared" si="0"/>
        <v>872.14101666899978</v>
      </c>
      <c r="AD42" s="217">
        <f t="shared" si="1"/>
        <v>2486.8676664846544</v>
      </c>
      <c r="AE42" s="217">
        <f t="shared" si="2"/>
        <v>2465.4932004063512</v>
      </c>
    </row>
    <row r="43" spans="1:31" ht="15.75">
      <c r="A43" s="16" t="s">
        <v>47</v>
      </c>
      <c r="B43" s="39">
        <v>62543</v>
      </c>
      <c r="C43" s="39">
        <v>65300</v>
      </c>
      <c r="D43" s="39">
        <v>74345</v>
      </c>
      <c r="E43" s="39">
        <v>63481</v>
      </c>
      <c r="F43" s="39">
        <v>65765</v>
      </c>
      <c r="G43" s="39">
        <v>66487.284494966108</v>
      </c>
      <c r="H43" s="39">
        <v>64700.999999999993</v>
      </c>
      <c r="I43" s="39">
        <v>54825</v>
      </c>
      <c r="J43" s="39">
        <v>58877</v>
      </c>
      <c r="K43" s="39">
        <v>61576</v>
      </c>
      <c r="L43" s="39">
        <v>61683.399172151017</v>
      </c>
      <c r="M43" s="43">
        <v>57182</v>
      </c>
      <c r="N43" s="207">
        <v>57640</v>
      </c>
      <c r="O43" s="224"/>
      <c r="P43" s="143">
        <f>B43/'Численность населения'!B42*100000</f>
        <v>1536.5641234155096</v>
      </c>
      <c r="Q43" s="143">
        <f>C43/'Численность населения'!C42*100000</f>
        <v>1605.1463006048182</v>
      </c>
      <c r="R43" s="143">
        <f>D43/'Численность населения'!D42*100000</f>
        <v>1829.9852729815211</v>
      </c>
      <c r="S43" s="143">
        <f>E43/'Численность населения'!E42*100000</f>
        <v>1561.5226032247836</v>
      </c>
      <c r="T43" s="143">
        <f>F43/'Численность населения'!F42*100000</f>
        <v>1615.5138459104642</v>
      </c>
      <c r="U43" s="143">
        <f>G43/'Численность населения'!G42*100000</f>
        <v>1632.9823467856909</v>
      </c>
      <c r="V43" s="143">
        <f>H43/'Численность населения'!G42*100000</f>
        <v>1589.1097316116195</v>
      </c>
      <c r="W43" s="143">
        <f>I43/'Численность населения'!H42*100000</f>
        <v>1347.3766889210124</v>
      </c>
      <c r="X43" s="143">
        <f>J43/'Численность населения'!I42*100000</f>
        <v>1448.3416528663768</v>
      </c>
      <c r="Y43" s="143">
        <f>K43/'Численность населения'!J42*100000</f>
        <v>1517.7163859933135</v>
      </c>
      <c r="Z43" s="143">
        <f>L43/'Численность населения'!L42*100000</f>
        <v>1532.1383372185526</v>
      </c>
      <c r="AA43" s="143">
        <f>M43/'Численность населения'!K42*100000</f>
        <v>1413.793973067153</v>
      </c>
      <c r="AB43" s="144">
        <f>N43/'Численность населения'!L42*100000</f>
        <v>1431.7053687461002</v>
      </c>
      <c r="AC43" s="217">
        <f t="shared" si="0"/>
        <v>482.60858406050875</v>
      </c>
      <c r="AD43" s="217">
        <f t="shared" si="1"/>
        <v>1543.2228177959166</v>
      </c>
      <c r="AE43" s="217">
        <f t="shared" si="2"/>
        <v>1536.5641234155096</v>
      </c>
    </row>
    <row r="44" spans="1:31" ht="15.75">
      <c r="A44" s="16" t="s">
        <v>48</v>
      </c>
      <c r="B44" s="39">
        <v>10189</v>
      </c>
      <c r="C44" s="39">
        <v>10400</v>
      </c>
      <c r="D44" s="39">
        <v>10637</v>
      </c>
      <c r="E44" s="39">
        <v>10739</v>
      </c>
      <c r="F44" s="39">
        <v>9776</v>
      </c>
      <c r="G44" s="39">
        <v>9519.919453252307</v>
      </c>
      <c r="H44" s="39">
        <v>9861</v>
      </c>
      <c r="I44" s="39">
        <v>10551</v>
      </c>
      <c r="J44" s="39">
        <v>10322</v>
      </c>
      <c r="K44" s="39">
        <v>10719</v>
      </c>
      <c r="L44" s="39">
        <v>10697.914767227003</v>
      </c>
      <c r="M44" s="43">
        <v>10897</v>
      </c>
      <c r="N44" s="207">
        <v>9680</v>
      </c>
      <c r="O44" s="224"/>
      <c r="P44" s="143">
        <f>B44/'Численность населения'!B43*100000</f>
        <v>1460.9246739839555</v>
      </c>
      <c r="Q44" s="143">
        <f>C44/'Численность населения'!C43*100000</f>
        <v>1498.6497741938272</v>
      </c>
      <c r="R44" s="143">
        <f>D44/'Численность населения'!D43*100000</f>
        <v>1538.492690821836</v>
      </c>
      <c r="S44" s="143">
        <f>E44/'Численность населения'!E43*100000</f>
        <v>1557.4670385211678</v>
      </c>
      <c r="T44" s="143">
        <f>F44/'Численность населения'!F43*100000</f>
        <v>1420.8063250297939</v>
      </c>
      <c r="U44" s="143">
        <f>G44/'Численность населения'!G43*100000</f>
        <v>1386.4296880874256</v>
      </c>
      <c r="V44" s="143">
        <f>H44/'Численность населения'!G43*100000</f>
        <v>1436.1028180295637</v>
      </c>
      <c r="W44" s="143">
        <f>I44/'Численность населения'!H43*100000</f>
        <v>1539.6738535624386</v>
      </c>
      <c r="X44" s="143">
        <f>J44/'Численность населения'!I43*100000</f>
        <v>1510.1505761454146</v>
      </c>
      <c r="Y44" s="143">
        <f>K44/'Численность населения'!J43*100000</f>
        <v>1573.186410628218</v>
      </c>
      <c r="Z44" s="143">
        <f>L44/'Численность населения'!L43*100000</f>
        <v>1579.3193972654738</v>
      </c>
      <c r="AA44" s="143">
        <f>M44/'Численность населения'!K43*100000</f>
        <v>1602.7380537403349</v>
      </c>
      <c r="AB44" s="144">
        <f>N44/'Численность населения'!L43*100000</f>
        <v>1429.0459494371655</v>
      </c>
      <c r="AC44" s="217">
        <f t="shared" si="0"/>
        <v>216.30836565290929</v>
      </c>
      <c r="AD44" s="217">
        <f t="shared" si="1"/>
        <v>1502.5374807266626</v>
      </c>
      <c r="AE44" s="217">
        <f t="shared" si="2"/>
        <v>1510.1505761454146</v>
      </c>
    </row>
    <row r="45" spans="1:31" ht="15.75">
      <c r="A45" s="16" t="s">
        <v>49</v>
      </c>
      <c r="B45" s="39">
        <v>20014</v>
      </c>
      <c r="C45" s="39">
        <v>18400</v>
      </c>
      <c r="D45" s="39">
        <v>15301</v>
      </c>
      <c r="E45" s="39">
        <v>13286</v>
      </c>
      <c r="F45" s="39">
        <v>11200</v>
      </c>
      <c r="G45" s="39">
        <v>11608.995966127935</v>
      </c>
      <c r="H45" s="39">
        <v>12238</v>
      </c>
      <c r="I45" s="39">
        <v>13707</v>
      </c>
      <c r="J45" s="39">
        <v>13371</v>
      </c>
      <c r="K45" s="39">
        <v>13238</v>
      </c>
      <c r="L45" s="39">
        <v>13272.84140246081</v>
      </c>
      <c r="M45" s="43">
        <v>12257</v>
      </c>
      <c r="N45" s="207">
        <v>11569</v>
      </c>
      <c r="O45" s="224"/>
      <c r="P45" s="143">
        <f>B45/'Численность населения'!B44*100000</f>
        <v>2393.3778509107606</v>
      </c>
      <c r="Q45" s="143">
        <f>C45/'Численность населения'!C44*100000</f>
        <v>2218.5835308756891</v>
      </c>
      <c r="R45" s="143">
        <f>D45/'Численность населения'!D44*100000</f>
        <v>1861.4128781888298</v>
      </c>
      <c r="S45" s="143">
        <f>E45/'Численность населения'!E44*100000</f>
        <v>1629.4642857142858</v>
      </c>
      <c r="T45" s="143">
        <f>F45/'Численность населения'!F44*100000</f>
        <v>1381.8272444514084</v>
      </c>
      <c r="U45" s="143">
        <f>G45/'Численность населения'!G44*100000</f>
        <v>1436.4529247062733</v>
      </c>
      <c r="V45" s="143">
        <f>H45/'Численность населения'!G44*100000</f>
        <v>1514.2834870343036</v>
      </c>
      <c r="W45" s="143">
        <f>I45/'Численность населения'!H44*100000</f>
        <v>1696.4171896677833</v>
      </c>
      <c r="X45" s="143">
        <f>J45/'Численность населения'!I44*100000</f>
        <v>1657.2901057140627</v>
      </c>
      <c r="Y45" s="143">
        <f>K45/'Численность населения'!J44*100000</f>
        <v>1654.1710401359524</v>
      </c>
      <c r="Z45" s="143">
        <f>L45/'Численность населения'!L44*100000</f>
        <v>1691.7107860706301</v>
      </c>
      <c r="AA45" s="143">
        <f>M45/'Численность населения'!K44*100000</f>
        <v>1545.9418553320299</v>
      </c>
      <c r="AB45" s="144">
        <f>N45/'Численность населения'!L44*100000</f>
        <v>1474.5450119235618</v>
      </c>
      <c r="AC45" s="217">
        <f t="shared" si="0"/>
        <v>1011.5506064593521</v>
      </c>
      <c r="AD45" s="217">
        <f t="shared" si="1"/>
        <v>1704.2675531327359</v>
      </c>
      <c r="AE45" s="217">
        <f t="shared" si="2"/>
        <v>1654.1710401359524</v>
      </c>
    </row>
    <row r="46" spans="1:31" ht="15.75">
      <c r="A46" s="16" t="s">
        <v>50</v>
      </c>
      <c r="B46" s="39">
        <v>64453</v>
      </c>
      <c r="C46" s="39">
        <v>65800</v>
      </c>
      <c r="D46" s="39">
        <v>69138</v>
      </c>
      <c r="E46" s="39">
        <v>68408</v>
      </c>
      <c r="F46" s="39">
        <v>59577</v>
      </c>
      <c r="G46" s="39">
        <v>55643.112333625235</v>
      </c>
      <c r="H46" s="39">
        <v>67108</v>
      </c>
      <c r="I46" s="39">
        <v>67899</v>
      </c>
      <c r="J46" s="39">
        <v>64512</v>
      </c>
      <c r="K46" s="39">
        <v>63107</v>
      </c>
      <c r="L46" s="39">
        <v>62649.659562771812</v>
      </c>
      <c r="M46" s="43">
        <v>52682</v>
      </c>
      <c r="N46" s="207">
        <v>61455</v>
      </c>
      <c r="O46" s="224"/>
      <c r="P46" s="143">
        <f>B46/'Численность населения'!B45*100000</f>
        <v>1702.4166323513834</v>
      </c>
      <c r="Q46" s="143">
        <f>C46/'Численность населения'!C45*100000</f>
        <v>1733.706387601417</v>
      </c>
      <c r="R46" s="143">
        <f>D46/'Численность населения'!D45*100000</f>
        <v>1813.4019896590605</v>
      </c>
      <c r="S46" s="143">
        <f>E46/'Численность населения'!E45*100000</f>
        <v>1786.0471722399268</v>
      </c>
      <c r="T46" s="143">
        <f>F46/'Численность населения'!F45*100000</f>
        <v>1548.8090493686295</v>
      </c>
      <c r="U46" s="143">
        <f>G46/'Численность населения'!G45*100000</f>
        <v>1440.8285371054803</v>
      </c>
      <c r="V46" s="143">
        <f>H46/'Численность населения'!G45*100000</f>
        <v>1737.7015305745929</v>
      </c>
      <c r="W46" s="143">
        <f>I46/'Численность населения'!H45*100000</f>
        <v>1751.3324121722233</v>
      </c>
      <c r="X46" s="143">
        <f>J46/'Численность населения'!I45*100000</f>
        <v>1658.5050830795051</v>
      </c>
      <c r="Y46" s="143">
        <f>K46/'Численность населения'!J45*100000</f>
        <v>1619.5999646858579</v>
      </c>
      <c r="Z46" s="143">
        <f>L46/'Численность населения'!L45*100000</f>
        <v>1607.0179628588764</v>
      </c>
      <c r="AA46" s="143">
        <f>M46/'Численность населения'!K45*100000</f>
        <v>1350.5580197489821</v>
      </c>
      <c r="AB46" s="144">
        <f>N46/'Численность населения'!L45*100000</f>
        <v>1576.3739116337958</v>
      </c>
      <c r="AC46" s="217">
        <f t="shared" si="0"/>
        <v>462.84396991007839</v>
      </c>
      <c r="AD46" s="217">
        <f t="shared" si="1"/>
        <v>1640.4845117753644</v>
      </c>
      <c r="AE46" s="217">
        <f t="shared" si="2"/>
        <v>1658.5050830795051</v>
      </c>
    </row>
    <row r="47" spans="1:31" ht="15.75">
      <c r="A47" s="16" t="s">
        <v>51</v>
      </c>
      <c r="B47" s="39">
        <v>28093</v>
      </c>
      <c r="C47" s="39">
        <v>27900</v>
      </c>
      <c r="D47" s="39">
        <v>26893</v>
      </c>
      <c r="E47" s="39">
        <v>25506</v>
      </c>
      <c r="F47" s="39">
        <v>25170</v>
      </c>
      <c r="G47" s="39">
        <v>25274.118644345821</v>
      </c>
      <c r="H47" s="39">
        <v>23190</v>
      </c>
      <c r="I47" s="39">
        <v>25664</v>
      </c>
      <c r="J47" s="39">
        <v>25016</v>
      </c>
      <c r="K47" s="39">
        <v>25587</v>
      </c>
      <c r="L47" s="39">
        <v>25725.7655521589</v>
      </c>
      <c r="M47" s="43">
        <v>22246</v>
      </c>
      <c r="N47" s="207">
        <v>28194</v>
      </c>
      <c r="O47" s="224"/>
      <c r="P47" s="143">
        <f>B47/'Численность населения'!B46*100000</f>
        <v>1844.8822625862501</v>
      </c>
      <c r="Q47" s="143">
        <f>C47/'Численность населения'!C46*100000</f>
        <v>1836.444538058503</v>
      </c>
      <c r="R47" s="143">
        <f>D47/'Численность населения'!D46*100000</f>
        <v>1771.7345975435655</v>
      </c>
      <c r="S47" s="143">
        <f>E47/'Численность населения'!E46*100000</f>
        <v>1680.9336675078143</v>
      </c>
      <c r="T47" s="143">
        <f>F47/'Численность населения'!F46*100000</f>
        <v>1658.9103654545922</v>
      </c>
      <c r="U47" s="143">
        <f>G47/'Численность населения'!G46*100000</f>
        <v>1665.7100650190548</v>
      </c>
      <c r="V47" s="143">
        <f>H47/'Численность населения'!G46*100000</f>
        <v>1528.3546362726865</v>
      </c>
      <c r="W47" s="143">
        <f>I47/'Численность населения'!H46*100000</f>
        <v>1691.7656287594882</v>
      </c>
      <c r="X47" s="143">
        <f>J47/'Численность населения'!I46*100000</f>
        <v>1651.291969622459</v>
      </c>
      <c r="Y47" s="143">
        <f>K47/'Численность населения'!J46*100000</f>
        <v>1694.2609534000435</v>
      </c>
      <c r="Z47" s="143">
        <f>L47/'Численность населения'!L46*100000</f>
        <v>1718.3100982970302</v>
      </c>
      <c r="AA47" s="143">
        <f>M47/'Численность населения'!K46*100000</f>
        <v>1478.9532048196616</v>
      </c>
      <c r="AB47" s="144">
        <f>N47/'Численность населения'!L46*100000</f>
        <v>1883.1717490840963</v>
      </c>
      <c r="AC47" s="217">
        <f t="shared" si="0"/>
        <v>404.21854426443474</v>
      </c>
      <c r="AD47" s="217">
        <f t="shared" si="1"/>
        <v>1700.3633643404039</v>
      </c>
      <c r="AE47" s="217">
        <f t="shared" si="2"/>
        <v>1691.7656287594882</v>
      </c>
    </row>
    <row r="48" spans="1:31" ht="15.75">
      <c r="A48" s="16" t="s">
        <v>52</v>
      </c>
      <c r="B48" s="39">
        <v>30844</v>
      </c>
      <c r="C48" s="39">
        <v>29200</v>
      </c>
      <c r="D48" s="39">
        <v>26908</v>
      </c>
      <c r="E48" s="39">
        <v>21681</v>
      </c>
      <c r="F48" s="39">
        <v>20392</v>
      </c>
      <c r="G48" s="39">
        <v>20499.186657591286</v>
      </c>
      <c r="H48" s="39">
        <v>25433</v>
      </c>
      <c r="I48" s="39">
        <v>25094</v>
      </c>
      <c r="J48" s="39">
        <v>26198</v>
      </c>
      <c r="K48" s="39">
        <v>26359</v>
      </c>
      <c r="L48" s="39">
        <v>26328.787659826296</v>
      </c>
      <c r="M48" s="43">
        <v>25529</v>
      </c>
      <c r="N48" s="207">
        <v>25347</v>
      </c>
      <c r="O48" s="224"/>
      <c r="P48" s="143">
        <f>B48/'Численность населения'!B47*100000</f>
        <v>2461.2487382150284</v>
      </c>
      <c r="Q48" s="143">
        <f>C48/'Численность населения'!C47*100000</f>
        <v>2338.3102505275215</v>
      </c>
      <c r="R48" s="143">
        <f>D48/'Численность населения'!D47*100000</f>
        <v>2160.8998234852902</v>
      </c>
      <c r="S48" s="143">
        <f>E48/'Численность населения'!E47*100000</f>
        <v>1746.0640875826584</v>
      </c>
      <c r="T48" s="143">
        <f>F48/'Численность населения'!F47*100000</f>
        <v>1645.8062287535067</v>
      </c>
      <c r="U48" s="143">
        <f>G48/'Численность населения'!G47*100000</f>
        <v>1656.7007441379792</v>
      </c>
      <c r="V48" s="143">
        <f>H48/'Численность населения'!G47*100000</f>
        <v>2055.4410635632603</v>
      </c>
      <c r="W48" s="143">
        <f>I48/'Численность населения'!H47*100000</f>
        <v>2029.8548994294015</v>
      </c>
      <c r="X48" s="143">
        <f>J48/'Численность населения'!I47*100000</f>
        <v>2123.8923704286212</v>
      </c>
      <c r="Y48" s="143">
        <f>K48/'Численность населения'!J47*100000</f>
        <v>2147.7996440840379</v>
      </c>
      <c r="Z48" s="143">
        <f>L48/'Численность населения'!L47*100000</f>
        <v>2170.8251461088084</v>
      </c>
      <c r="AA48" s="143">
        <f>M48/'Численность населения'!K47*100000</f>
        <v>2091.5038034417357</v>
      </c>
      <c r="AB48" s="144">
        <f>N48/'Численность населения'!L47*100000</f>
        <v>2089.8761344176141</v>
      </c>
      <c r="AC48" s="217">
        <f t="shared" si="0"/>
        <v>815.44250946152169</v>
      </c>
      <c r="AD48" s="217">
        <f t="shared" si="1"/>
        <v>2055.2479180134969</v>
      </c>
      <c r="AE48" s="217">
        <f t="shared" si="2"/>
        <v>2091.5038034417357</v>
      </c>
    </row>
    <row r="49" spans="1:31" ht="15.75">
      <c r="A49" s="16" t="s">
        <v>53</v>
      </c>
      <c r="B49" s="39">
        <v>42646</v>
      </c>
      <c r="C49" s="39">
        <v>45900</v>
      </c>
      <c r="D49" s="39">
        <v>51521</v>
      </c>
      <c r="E49" s="39">
        <v>46561</v>
      </c>
      <c r="F49" s="39">
        <v>43458</v>
      </c>
      <c r="G49" s="39">
        <v>43244.268054388107</v>
      </c>
      <c r="H49" s="39">
        <v>50047</v>
      </c>
      <c r="I49" s="39">
        <v>47222</v>
      </c>
      <c r="J49" s="39">
        <v>46352</v>
      </c>
      <c r="K49" s="39">
        <v>46281</v>
      </c>
      <c r="L49" s="39">
        <v>46266.615544289249</v>
      </c>
      <c r="M49" s="43">
        <v>40075</v>
      </c>
      <c r="N49" s="207">
        <v>41739</v>
      </c>
      <c r="O49" s="224"/>
      <c r="P49" s="143">
        <f>B49/'Численность населения'!B48*100000</f>
        <v>1614.7047709630297</v>
      </c>
      <c r="Q49" s="143">
        <f>C49/'Численность населения'!C48*100000</f>
        <v>1743.7142709526836</v>
      </c>
      <c r="R49" s="143">
        <f>D49/'Численность населения'!D48*100000</f>
        <v>1956.9145313656697</v>
      </c>
      <c r="S49" s="143">
        <f>E49/'Численность населения'!E48*100000</f>
        <v>1766.8143533886741</v>
      </c>
      <c r="T49" s="143">
        <f>F49/'Численность населения'!F48*100000</f>
        <v>1648.2634976274303</v>
      </c>
      <c r="U49" s="143">
        <f>G49/'Численность населения'!G48*100000</f>
        <v>1640.7003799488605</v>
      </c>
      <c r="V49" s="143">
        <f>H49/'Численность населения'!G48*100000</f>
        <v>1898.7980513863383</v>
      </c>
      <c r="W49" s="143">
        <f>I49/'Численность населения'!H48*100000</f>
        <v>1793.2952131830857</v>
      </c>
      <c r="X49" s="143">
        <f>J49/'Численность населения'!I48*100000</f>
        <v>1764.0371912259395</v>
      </c>
      <c r="Y49" s="143">
        <f>K49/'Численность населения'!J48*100000</f>
        <v>1768.5017086613061</v>
      </c>
      <c r="Z49" s="143">
        <f>L49/'Численность населения'!L48*100000</f>
        <v>1786.8656556557742</v>
      </c>
      <c r="AA49" s="143">
        <f>M49/'Численность населения'!K48*100000</f>
        <v>1538.3699995777401</v>
      </c>
      <c r="AB49" s="144">
        <f>N49/'Численность населения'!L48*100000</f>
        <v>1612.0043518208477</v>
      </c>
      <c r="AC49" s="217">
        <f t="shared" si="0"/>
        <v>418.5445317879296</v>
      </c>
      <c r="AD49" s="217">
        <f t="shared" si="1"/>
        <v>1733.3064596736444</v>
      </c>
      <c r="AE49" s="217">
        <f t="shared" si="2"/>
        <v>1764.0371912259395</v>
      </c>
    </row>
    <row r="50" spans="1:31" ht="15.75">
      <c r="A50" s="16" t="s">
        <v>54</v>
      </c>
      <c r="B50" s="39">
        <v>28721</v>
      </c>
      <c r="C50" s="39">
        <v>28000</v>
      </c>
      <c r="D50" s="39">
        <v>26758</v>
      </c>
      <c r="E50" s="39">
        <v>24485</v>
      </c>
      <c r="F50" s="39">
        <v>25550</v>
      </c>
      <c r="G50" s="39">
        <v>25830.303539644225</v>
      </c>
      <c r="H50" s="39">
        <v>25949</v>
      </c>
      <c r="I50" s="39">
        <v>24334</v>
      </c>
      <c r="J50" s="39">
        <v>25362</v>
      </c>
      <c r="K50" s="39">
        <v>25545</v>
      </c>
      <c r="L50" s="39">
        <v>25493.530412200969</v>
      </c>
      <c r="M50" s="43">
        <v>23644</v>
      </c>
      <c r="N50" s="207">
        <v>23878</v>
      </c>
      <c r="O50" s="224"/>
      <c r="P50" s="143">
        <f>B50/'Численность населения'!B49*100000</f>
        <v>2134.2399078563599</v>
      </c>
      <c r="Q50" s="143">
        <f>C50/'Численность населения'!C49*100000</f>
        <v>2099.9958000084002</v>
      </c>
      <c r="R50" s="143">
        <f>D50/'Численность населения'!D49*100000</f>
        <v>2021.7681215267153</v>
      </c>
      <c r="S50" s="143">
        <f>E50/'Численность населения'!E49*100000</f>
        <v>1861.9729384647792</v>
      </c>
      <c r="T50" s="143">
        <f>F50/'Численность населения'!F49*100000</f>
        <v>1953.9031797002078</v>
      </c>
      <c r="U50" s="143">
        <f>G50/'Численность населения'!G49*100000</f>
        <v>1985.5550102692823</v>
      </c>
      <c r="V50" s="143">
        <f>H50/'Численность населения'!G49*100000</f>
        <v>1994.679113329044</v>
      </c>
      <c r="W50" s="143">
        <f>I50/'Численность населения'!H49*100000</f>
        <v>1879.6844379524155</v>
      </c>
      <c r="X50" s="143">
        <f>J50/'Численность населения'!I49*100000</f>
        <v>1969.9237491465763</v>
      </c>
      <c r="Y50" s="143">
        <f>K50/'Численность населения'!J49*100000</f>
        <v>1999.3378587478958</v>
      </c>
      <c r="Z50" s="143">
        <f>L50/'Численность населения'!L49*100000</f>
        <v>2029.2759864745053</v>
      </c>
      <c r="AA50" s="143">
        <f>M50/'Численность населения'!K49*100000</f>
        <v>1865.7649802131377</v>
      </c>
      <c r="AB50" s="144">
        <f>N50/'Численность населения'!L49*100000</f>
        <v>1900.6803381711345</v>
      </c>
      <c r="AC50" s="217">
        <f t="shared" si="0"/>
        <v>272.26696939158069</v>
      </c>
      <c r="AD50" s="217">
        <f t="shared" si="1"/>
        <v>1976.6754939892658</v>
      </c>
      <c r="AE50" s="217">
        <f t="shared" si="2"/>
        <v>1985.5550102692823</v>
      </c>
    </row>
    <row r="51" spans="1:31" ht="15.75">
      <c r="A51" s="16" t="s">
        <v>55</v>
      </c>
      <c r="B51" s="39">
        <v>42867</v>
      </c>
      <c r="C51" s="39">
        <v>43000</v>
      </c>
      <c r="D51" s="39">
        <v>43175</v>
      </c>
      <c r="E51" s="39">
        <v>31140</v>
      </c>
      <c r="F51" s="39">
        <v>29761</v>
      </c>
      <c r="G51" s="39">
        <v>29526.741185750758</v>
      </c>
      <c r="H51" s="39">
        <v>55626</v>
      </c>
      <c r="I51" s="39">
        <v>38665</v>
      </c>
      <c r="J51" s="39">
        <v>33520</v>
      </c>
      <c r="K51" s="39">
        <v>30789</v>
      </c>
      <c r="L51" s="39">
        <v>31959.478043783354</v>
      </c>
      <c r="M51" s="43">
        <v>60824</v>
      </c>
      <c r="N51" s="207">
        <v>53198</v>
      </c>
      <c r="O51" s="224"/>
      <c r="P51" s="143">
        <f>B51/'Численность населения'!B50*100000</f>
        <v>1292.2528736325187</v>
      </c>
      <c r="Q51" s="143">
        <f>C51/'Численность населения'!C50*100000</f>
        <v>1302.1235515389585</v>
      </c>
      <c r="R51" s="143">
        <f>D51/'Численность населения'!D50*100000</f>
        <v>1310.9576321569784</v>
      </c>
      <c r="S51" s="143">
        <f>E51/'Численность населения'!E50*100000</f>
        <v>947.75248138278118</v>
      </c>
      <c r="T51" s="143">
        <f>F51/'Численность населения'!F50*100000</f>
        <v>908.49703130485227</v>
      </c>
      <c r="U51" s="143">
        <f>G51/'Численность населения'!G50*100000</f>
        <v>904.2761450784019</v>
      </c>
      <c r="V51" s="143">
        <f>H51/'Численность населения'!G50*100000</f>
        <v>1703.5833561749769</v>
      </c>
      <c r="W51" s="143">
        <f>I51/'Численность населения'!H50*100000</f>
        <v>1188.2335225369468</v>
      </c>
      <c r="X51" s="143">
        <f>J51/'Численность населения'!I50*100000</f>
        <v>1034.1746595121856</v>
      </c>
      <c r="Y51" s="143">
        <f>K51/'Численность населения'!J50*100000</f>
        <v>954.79034089199968</v>
      </c>
      <c r="Z51" s="143">
        <f>L51/'Численность населения'!L50*100000</f>
        <v>1001.943351774179</v>
      </c>
      <c r="AA51" s="143">
        <f>M51/'Численность населения'!K50*100000</f>
        <v>1895.546133505361</v>
      </c>
      <c r="AB51" s="144">
        <f>N51/'Численность населения'!L50*100000</f>
        <v>1667.7801294083015</v>
      </c>
      <c r="AC51" s="217">
        <f t="shared" si="0"/>
        <v>991.26998842695912</v>
      </c>
      <c r="AD51" s="217">
        <f t="shared" si="1"/>
        <v>1239.3777852998801</v>
      </c>
      <c r="AE51" s="217">
        <f t="shared" si="2"/>
        <v>1188.2335225369468</v>
      </c>
    </row>
    <row r="52" spans="1:31" ht="15.75">
      <c r="A52" s="16" t="s">
        <v>56</v>
      </c>
      <c r="B52" s="39">
        <v>31506</v>
      </c>
      <c r="C52" s="39">
        <v>35600</v>
      </c>
      <c r="D52" s="39">
        <v>40587</v>
      </c>
      <c r="E52" s="39">
        <v>33903</v>
      </c>
      <c r="F52" s="39">
        <v>35553</v>
      </c>
      <c r="G52" s="39">
        <v>35393.070393488204</v>
      </c>
      <c r="H52" s="39">
        <v>35459</v>
      </c>
      <c r="I52" s="39">
        <v>33974</v>
      </c>
      <c r="J52" s="39">
        <v>34948</v>
      </c>
      <c r="K52" s="39">
        <v>32951</v>
      </c>
      <c r="L52" s="39">
        <v>33161.309582468057</v>
      </c>
      <c r="M52" s="43">
        <v>34762</v>
      </c>
      <c r="N52" s="207">
        <v>32530</v>
      </c>
      <c r="O52" s="224"/>
      <c r="P52" s="143">
        <f>B52/'Численность населения'!B51*100000</f>
        <v>1546.8609612278265</v>
      </c>
      <c r="Q52" s="143">
        <f>C52/'Численность населения'!C51*100000</f>
        <v>1755.7868218335052</v>
      </c>
      <c r="R52" s="143">
        <f>D52/'Численность населения'!D51*100000</f>
        <v>2009.3817686738041</v>
      </c>
      <c r="S52" s="143">
        <f>E52/'Численность населения'!E51*100000</f>
        <v>1684.7667823205584</v>
      </c>
      <c r="T52" s="143">
        <f>F52/'Численность населения'!F51*100000</f>
        <v>1773.3602415756284</v>
      </c>
      <c r="U52" s="143">
        <f>G52/'Численность населения'!G51*100000</f>
        <v>1771.4816887772283</v>
      </c>
      <c r="V52" s="143">
        <f>H52/'Численность населения'!G51*100000</f>
        <v>1774.7815745849716</v>
      </c>
      <c r="W52" s="143">
        <f>I52/'Численность населения'!H51*100000</f>
        <v>1705.3731250382748</v>
      </c>
      <c r="X52" s="143">
        <f>J52/'Численность населения'!I51*100000</f>
        <v>1761.7991847368544</v>
      </c>
      <c r="Y52" s="143">
        <f>K52/'Численность населения'!J51*100000</f>
        <v>1672.3305947530507</v>
      </c>
      <c r="Z52" s="143">
        <f>L52/'Численность населения'!L51*100000</f>
        <v>1700.6898693181231</v>
      </c>
      <c r="AA52" s="143">
        <f>M52/'Численность населения'!K51*100000</f>
        <v>1773.6429172400317</v>
      </c>
      <c r="AB52" s="144">
        <f>N52/'Численность населения'!L51*100000</f>
        <v>1668.3129268865578</v>
      </c>
      <c r="AC52" s="217">
        <f t="shared" si="0"/>
        <v>462.52080744597765</v>
      </c>
      <c r="AD52" s="217">
        <f t="shared" si="1"/>
        <v>1738.3514197666473</v>
      </c>
      <c r="AE52" s="217">
        <f t="shared" si="2"/>
        <v>1755.7868218335052</v>
      </c>
    </row>
    <row r="53" spans="1:31" ht="15.75">
      <c r="A53" s="15" t="s">
        <v>57</v>
      </c>
      <c r="B53" s="39">
        <v>32273</v>
      </c>
      <c r="C53" s="39">
        <v>28900</v>
      </c>
      <c r="D53" s="39">
        <v>24652</v>
      </c>
      <c r="E53" s="39">
        <v>22498</v>
      </c>
      <c r="F53" s="39">
        <v>22353</v>
      </c>
      <c r="G53" s="39">
        <v>22317.78389493722</v>
      </c>
      <c r="H53" s="39">
        <v>25253</v>
      </c>
      <c r="I53" s="39">
        <v>27510</v>
      </c>
      <c r="J53" s="39">
        <v>26859</v>
      </c>
      <c r="K53" s="39">
        <v>27050</v>
      </c>
      <c r="L53" s="39">
        <v>27137.72837675421</v>
      </c>
      <c r="M53" s="43">
        <v>27043</v>
      </c>
      <c r="N53" s="207">
        <v>25647</v>
      </c>
      <c r="O53" s="224"/>
      <c r="P53" s="143">
        <f>B53/'Численность населения'!B52*100000</f>
        <v>2324.792358504837</v>
      </c>
      <c r="Q53" s="143">
        <f>C53/'Численность населения'!C52*100000</f>
        <v>2093.7902094659603</v>
      </c>
      <c r="R53" s="143">
        <f>D53/'Численность населения'!D52*100000</f>
        <v>1796.0101938076552</v>
      </c>
      <c r="S53" s="143">
        <f>E53/'Численность населения'!E52*100000</f>
        <v>1648.6616806705449</v>
      </c>
      <c r="T53" s="143">
        <f>F53/'Численность населения'!F52*100000</f>
        <v>1645.8999397688831</v>
      </c>
      <c r="U53" s="143">
        <f>G53/'Численность населения'!G52*100000</f>
        <v>1650.5271114118232</v>
      </c>
      <c r="V53" s="143">
        <f>H53/'Численность населения'!G52*100000</f>
        <v>1867.6030443120308</v>
      </c>
      <c r="W53" s="143">
        <f>I53/'Численность населения'!H52*100000</f>
        <v>2045.1782933057768</v>
      </c>
      <c r="X53" s="143">
        <f>J53/'Численность населения'!I52*100000</f>
        <v>2009.5152518608907</v>
      </c>
      <c r="Y53" s="143">
        <f>K53/'Численность населения'!J52*100000</f>
        <v>2041.6974242156637</v>
      </c>
      <c r="Z53" s="143">
        <f>L53/'Численность населения'!L52*100000</f>
        <v>2090.3636779888166</v>
      </c>
      <c r="AA53" s="143">
        <f>M53/'Численность населения'!K52*100000</f>
        <v>2061.4666653453605</v>
      </c>
      <c r="AB53" s="144">
        <f>N53/'Численность населения'!L52*100000</f>
        <v>1975.5359219860886</v>
      </c>
      <c r="AC53" s="217">
        <f t="shared" si="0"/>
        <v>678.89241873595392</v>
      </c>
      <c r="AD53" s="217">
        <f t="shared" si="1"/>
        <v>1942.3878286649485</v>
      </c>
      <c r="AE53" s="217">
        <f t="shared" si="2"/>
        <v>2009.5152518608907</v>
      </c>
    </row>
    <row r="54" spans="1:31" ht="15.75">
      <c r="A54" s="15" t="s">
        <v>58</v>
      </c>
      <c r="B54" s="39">
        <v>52284</v>
      </c>
      <c r="C54" s="39">
        <v>51000</v>
      </c>
      <c r="D54" s="39">
        <v>46919</v>
      </c>
      <c r="E54" s="39">
        <v>48846</v>
      </c>
      <c r="F54" s="39">
        <v>45255</v>
      </c>
      <c r="G54" s="39">
        <v>46589.796486098065</v>
      </c>
      <c r="H54" s="39">
        <v>46575</v>
      </c>
      <c r="I54" s="39">
        <v>50708</v>
      </c>
      <c r="J54" s="39">
        <v>55660</v>
      </c>
      <c r="K54" s="39">
        <v>56773</v>
      </c>
      <c r="L54" s="39">
        <v>57098.08215309192</v>
      </c>
      <c r="M54" s="43">
        <v>58008</v>
      </c>
      <c r="N54" s="207">
        <v>59737</v>
      </c>
      <c r="O54" s="224"/>
      <c r="P54" s="143">
        <f>B54/'Численность населения'!B53*100000</f>
        <v>1624.6803247869091</v>
      </c>
      <c r="Q54" s="143">
        <f>C54/'Численность населения'!C53*100000</f>
        <v>1586.4681113688173</v>
      </c>
      <c r="R54" s="143">
        <f>D54/'Численность населения'!D53*100000</f>
        <v>1459.9787097458768</v>
      </c>
      <c r="S54" s="143">
        <f>E54/'Численность населения'!E53*100000</f>
        <v>1520.6220709673444</v>
      </c>
      <c r="T54" s="143">
        <f>F54/'Численность населения'!F53*100000</f>
        <v>1408.9655101557289</v>
      </c>
      <c r="U54" s="143">
        <f>G54/'Численность населения'!G53*100000</f>
        <v>1451.7007933474504</v>
      </c>
      <c r="V54" s="143">
        <f>H54/'Численность населения'!G53*100000</f>
        <v>1451.2397466757029</v>
      </c>
      <c r="W54" s="143">
        <f>I54/'Численность населения'!H53*100000</f>
        <v>1582.238292425769</v>
      </c>
      <c r="X54" s="143">
        <f>J54/'Численность населения'!I53*100000</f>
        <v>1740.1384857606274</v>
      </c>
      <c r="Y54" s="143">
        <f>K54/'Численность населения'!J53*100000</f>
        <v>1780.680217145567</v>
      </c>
      <c r="Z54" s="143">
        <f>L54/'Численность населения'!L53*100000</f>
        <v>1802.9940860152406</v>
      </c>
      <c r="AA54" s="143">
        <f>M54/'Численность населения'!K53*100000</f>
        <v>1823.4141235381301</v>
      </c>
      <c r="AB54" s="144">
        <f>N54/'Численность населения'!L53*100000</f>
        <v>1886.3235621033912</v>
      </c>
      <c r="AC54" s="217">
        <f t="shared" si="0"/>
        <v>477.35805194766226</v>
      </c>
      <c r="AD54" s="217">
        <f t="shared" si="1"/>
        <v>1624.5726180028121</v>
      </c>
      <c r="AE54" s="217">
        <f t="shared" si="2"/>
        <v>1586.4681113688173</v>
      </c>
    </row>
    <row r="55" spans="1:31" ht="15.75">
      <c r="A55" s="15" t="s">
        <v>59</v>
      </c>
      <c r="B55" s="39">
        <v>44272</v>
      </c>
      <c r="C55" s="39">
        <v>43700</v>
      </c>
      <c r="D55" s="39">
        <v>36619</v>
      </c>
      <c r="E55" s="39">
        <v>38718</v>
      </c>
      <c r="F55" s="39">
        <v>30558</v>
      </c>
      <c r="G55" s="39">
        <v>28251.783758787489</v>
      </c>
      <c r="H55" s="39">
        <v>39183</v>
      </c>
      <c r="I55" s="39">
        <v>35960</v>
      </c>
      <c r="J55" s="39">
        <v>38542</v>
      </c>
      <c r="K55" s="39">
        <v>40840</v>
      </c>
      <c r="L55" s="39">
        <v>40689.364344735171</v>
      </c>
      <c r="M55" s="43">
        <v>34400</v>
      </c>
      <c r="N55" s="207">
        <v>43993</v>
      </c>
      <c r="O55" s="224"/>
      <c r="P55" s="143">
        <f>B55/'Численность населения'!B54*100000</f>
        <v>1751.7106796900161</v>
      </c>
      <c r="Q55" s="143">
        <f>C55/'Численность населения'!C54*100000</f>
        <v>1738.2532662852852</v>
      </c>
      <c r="R55" s="143">
        <f>D55/'Численность населения'!D54*100000</f>
        <v>1461.2360830620876</v>
      </c>
      <c r="S55" s="143">
        <f>E55/'Численность населения'!E54*100000</f>
        <v>1548.7646044206074</v>
      </c>
      <c r="T55" s="143">
        <f>F55/'Численность населения'!F54*100000</f>
        <v>1224.873616515712</v>
      </c>
      <c r="U55" s="143">
        <f>G55/'Численность населения'!G54*100000</f>
        <v>1134.4835839060268</v>
      </c>
      <c r="V55" s="143">
        <f>H55/'Численность населения'!G54*100000</f>
        <v>1573.4394205945762</v>
      </c>
      <c r="W55" s="143">
        <f>I55/'Численность населения'!H54*100000</f>
        <v>1448.0183168679637</v>
      </c>
      <c r="X55" s="143">
        <f>J55/'Численность населения'!I54*100000</f>
        <v>1559.7070945993796</v>
      </c>
      <c r="Y55" s="143">
        <f>K55/'Численность населения'!J54*100000</f>
        <v>1665.6592772409115</v>
      </c>
      <c r="Z55" s="143">
        <f>L55/'Численность населения'!L54*100000</f>
        <v>1689.4047607470354</v>
      </c>
      <c r="AA55" s="143">
        <f>M55/'Численность населения'!K54*100000</f>
        <v>1414.8489216918138</v>
      </c>
      <c r="AB55" s="144">
        <f>N55/'Численность населения'!L54*100000</f>
        <v>1826.5702803774791</v>
      </c>
      <c r="AC55" s="217">
        <f t="shared" si="0"/>
        <v>692.08669647145234</v>
      </c>
      <c r="AD55" s="217">
        <f t="shared" si="1"/>
        <v>1541.3053773845304</v>
      </c>
      <c r="AE55" s="217">
        <f t="shared" si="2"/>
        <v>1559.7070945993796</v>
      </c>
    </row>
    <row r="56" spans="1:31" ht="15.75">
      <c r="A56" s="15" t="s">
        <v>60</v>
      </c>
      <c r="B56" s="39">
        <v>20977</v>
      </c>
      <c r="C56" s="39">
        <v>21000</v>
      </c>
      <c r="D56" s="39">
        <v>21100</v>
      </c>
      <c r="E56" s="39">
        <v>21415</v>
      </c>
      <c r="F56" s="39">
        <v>22031</v>
      </c>
      <c r="G56" s="39">
        <v>21857.434980244838</v>
      </c>
      <c r="H56" s="39">
        <v>23687</v>
      </c>
      <c r="I56" s="39">
        <v>22676</v>
      </c>
      <c r="J56" s="39">
        <v>22667</v>
      </c>
      <c r="K56" s="39">
        <v>20713</v>
      </c>
      <c r="L56" s="39">
        <v>20872.142568722542</v>
      </c>
      <c r="M56" s="43">
        <v>20935</v>
      </c>
      <c r="N56" s="207">
        <v>20743</v>
      </c>
      <c r="O56" s="224"/>
      <c r="P56" s="143">
        <f>B56/'Численность населения'!B55*100000</f>
        <v>1618.4907768323656</v>
      </c>
      <c r="Q56" s="143">
        <f>C56/'Численность населения'!C55*100000</f>
        <v>1632.6073672573593</v>
      </c>
      <c r="R56" s="143">
        <f>D56/'Численность населения'!D55*100000</f>
        <v>1650.6413641338318</v>
      </c>
      <c r="S56" s="143">
        <f>E56/'Численность населения'!E55*100000</f>
        <v>1684.8619695615505</v>
      </c>
      <c r="T56" s="143">
        <f>F56/'Численность населения'!F55*100000</f>
        <v>1741.5053100458083</v>
      </c>
      <c r="U56" s="143">
        <f>G56/'Численность населения'!G55*100000</f>
        <v>1734.6000452544738</v>
      </c>
      <c r="V56" s="143">
        <f>H56/'Численность населения'!G55*100000</f>
        <v>1879.7938234325461</v>
      </c>
      <c r="W56" s="143">
        <f>I56/'Численность населения'!H55*100000</f>
        <v>1806.4869739510887</v>
      </c>
      <c r="X56" s="143">
        <f>J56/'Численность населения'!I55*100000</f>
        <v>1813.7198420166562</v>
      </c>
      <c r="Y56" s="143">
        <f>K56/'Численность населения'!J55*100000</f>
        <v>1667.0207868550585</v>
      </c>
      <c r="Z56" s="143">
        <f>L56/'Численность населения'!L55*100000</f>
        <v>1705.1414965898664</v>
      </c>
      <c r="AA56" s="143">
        <f>M56/'Численность населения'!K55*100000</f>
        <v>1696.3504359381584</v>
      </c>
      <c r="AB56" s="144">
        <f>N56/'Численность населения'!L55*100000</f>
        <v>1694.5912451156837</v>
      </c>
      <c r="AC56" s="217">
        <f t="shared" si="0"/>
        <v>261.30304660018055</v>
      </c>
      <c r="AD56" s="217">
        <f t="shared" si="1"/>
        <v>1717.3701105372652</v>
      </c>
      <c r="AE56" s="217">
        <f t="shared" si="2"/>
        <v>1696.3504359381584</v>
      </c>
    </row>
    <row r="57" spans="1:31" ht="15.75">
      <c r="A57" s="16" t="s">
        <v>62</v>
      </c>
      <c r="B57" s="39">
        <v>14700</v>
      </c>
      <c r="C57" s="39">
        <v>14600</v>
      </c>
      <c r="D57" s="39">
        <v>13254</v>
      </c>
      <c r="E57" s="39">
        <v>13379</v>
      </c>
      <c r="F57" s="39">
        <v>13358</v>
      </c>
      <c r="G57" s="39">
        <v>13358.696911919735</v>
      </c>
      <c r="H57" s="39">
        <v>10560</v>
      </c>
      <c r="I57" s="39">
        <v>11685</v>
      </c>
      <c r="J57" s="39">
        <v>10296</v>
      </c>
      <c r="K57" s="39">
        <v>9480</v>
      </c>
      <c r="L57" s="39">
        <v>9724.6853825209364</v>
      </c>
      <c r="M57" s="43">
        <v>9648</v>
      </c>
      <c r="N57" s="207">
        <v>10617</v>
      </c>
      <c r="O57" s="224"/>
      <c r="P57" s="143">
        <f>B57/'Численность населения'!B56*100000</f>
        <v>1608.8466867608336</v>
      </c>
      <c r="Q57" s="143">
        <f>C57/'Численность населения'!C56*100000</f>
        <v>1617.6604198382784</v>
      </c>
      <c r="R57" s="143">
        <f>D57/'Численность населения'!D56*100000</f>
        <v>1487.5237230516793</v>
      </c>
      <c r="S57" s="143">
        <f>E57/'Численность населения'!E56*100000</f>
        <v>1517.8347569297512</v>
      </c>
      <c r="T57" s="143">
        <f>F57/'Численность населения'!F56*100000</f>
        <v>1529.2834074238592</v>
      </c>
      <c r="U57" s="143">
        <f>G57/'Численность населения'!G56*100000</f>
        <v>1542.8330276916729</v>
      </c>
      <c r="V57" s="143">
        <f>H57/'Численность населения'!G56*100000</f>
        <v>1219.6037442758891</v>
      </c>
      <c r="W57" s="143">
        <f>I57/'Численность населения'!H56*100000</f>
        <v>1361.8865246077801</v>
      </c>
      <c r="X57" s="143">
        <f>J57/'Численность населения'!I56*100000</f>
        <v>1211.5464043689096</v>
      </c>
      <c r="Y57" s="143">
        <f>K57/'Численность населения'!J56*100000</f>
        <v>1128.4129134240666</v>
      </c>
      <c r="Z57" s="143">
        <f>L57/'Численность населения'!L56*100000</f>
        <v>1181.8052470837858</v>
      </c>
      <c r="AA57" s="143">
        <f>M57/'Численность населения'!K56*100000</f>
        <v>1161.104445244081</v>
      </c>
      <c r="AB57" s="144">
        <f>N57/'Численность населения'!L56*100000</f>
        <v>1290.2449606072425</v>
      </c>
      <c r="AC57" s="217">
        <f t="shared" si="0"/>
        <v>489.24750641421178</v>
      </c>
      <c r="AD57" s="217">
        <f t="shared" si="1"/>
        <v>1373.7374047159869</v>
      </c>
      <c r="AE57" s="217">
        <f t="shared" si="2"/>
        <v>1361.8865246077801</v>
      </c>
    </row>
    <row r="58" spans="1:31" ht="15.75">
      <c r="A58" s="16" t="s">
        <v>63</v>
      </c>
      <c r="B58" s="39">
        <v>54613</v>
      </c>
      <c r="C58" s="39">
        <v>64400.000000000007</v>
      </c>
      <c r="D58" s="39">
        <v>76280</v>
      </c>
      <c r="E58" s="39">
        <v>84335</v>
      </c>
      <c r="F58" s="39">
        <v>78726</v>
      </c>
      <c r="G58" s="39">
        <v>77293.009825297791</v>
      </c>
      <c r="H58" s="39">
        <v>90729</v>
      </c>
      <c r="I58" s="39">
        <v>76345</v>
      </c>
      <c r="J58" s="39">
        <v>86700</v>
      </c>
      <c r="K58" s="39">
        <v>83775</v>
      </c>
      <c r="L58" s="39">
        <v>82598.921129937022</v>
      </c>
      <c r="M58" s="43">
        <v>83024</v>
      </c>
      <c r="N58" s="207">
        <v>103431</v>
      </c>
      <c r="O58" s="224"/>
      <c r="P58" s="143">
        <f>B58/'Численность населения'!B57*100000</f>
        <v>1269.22882954991</v>
      </c>
      <c r="Q58" s="143">
        <f>C58/'Численность населения'!C57*100000</f>
        <v>1496.8354945251617</v>
      </c>
      <c r="R58" s="143">
        <f>D58/'Численность населения'!D57*100000</f>
        <v>1769.1348587289688</v>
      </c>
      <c r="S58" s="143">
        <f>E58/'Численность населения'!E57*100000</f>
        <v>1952.9888591520692</v>
      </c>
      <c r="T58" s="143">
        <f>F58/'Численность населения'!F57*100000</f>
        <v>1820.6441425378011</v>
      </c>
      <c r="U58" s="143">
        <f>G58/'Численность населения'!G57*100000</f>
        <v>1785.5779668235434</v>
      </c>
      <c r="V58" s="143">
        <f>H58/'Численность населения'!G57*100000</f>
        <v>2095.9683639969976</v>
      </c>
      <c r="W58" s="143">
        <f>I58/'Численность населения'!H57*100000</f>
        <v>1763.2967285758698</v>
      </c>
      <c r="X58" s="143">
        <f>J58/'Численность населения'!I57*100000</f>
        <v>2003.559264104468</v>
      </c>
      <c r="Y58" s="143">
        <f>K58/'Численность населения'!J57*100000</f>
        <v>1939.0220107640891</v>
      </c>
      <c r="Z58" s="143">
        <f>L58/'Численность населения'!L57*100000</f>
        <v>1920.7380830117804</v>
      </c>
      <c r="AA58" s="143">
        <f>M58/'Численность населения'!K57*100000</f>
        <v>1924.8862211031742</v>
      </c>
      <c r="AB58" s="144">
        <f>N58/'Численность населения'!L57*100000</f>
        <v>2405.1628997849953</v>
      </c>
      <c r="AC58" s="217">
        <f t="shared" si="0"/>
        <v>1135.9340702350853</v>
      </c>
      <c r="AD58" s="217">
        <f t="shared" si="1"/>
        <v>1857.4649017429865</v>
      </c>
      <c r="AE58" s="217">
        <f t="shared" si="2"/>
        <v>1920.7380830117804</v>
      </c>
    </row>
    <row r="59" spans="1:31" ht="15.75">
      <c r="A59" s="16" t="s">
        <v>64</v>
      </c>
      <c r="B59" s="39">
        <v>69256</v>
      </c>
      <c r="C59" s="39">
        <v>65099.999999999993</v>
      </c>
      <c r="D59" s="39">
        <v>49430</v>
      </c>
      <c r="E59" s="39">
        <v>49436</v>
      </c>
      <c r="F59" s="39">
        <v>50557</v>
      </c>
      <c r="G59" s="39">
        <v>50992.756256352812</v>
      </c>
      <c r="H59" s="39">
        <v>61990</v>
      </c>
      <c r="I59" s="39">
        <v>64251</v>
      </c>
      <c r="J59" s="39">
        <v>65728</v>
      </c>
      <c r="K59" s="39">
        <v>60009</v>
      </c>
      <c r="L59" s="39">
        <v>62210.340990631055</v>
      </c>
      <c r="M59" s="43">
        <v>75154</v>
      </c>
      <c r="N59" s="207">
        <v>78784</v>
      </c>
      <c r="O59" s="224"/>
      <c r="P59" s="143">
        <f>B59/'Численность населения'!B58*100000</f>
        <v>2041.7272252898706</v>
      </c>
      <c r="Q59" s="143">
        <f>C59/'Численность населения'!C58*100000</f>
        <v>1896.658617764145</v>
      </c>
      <c r="R59" s="143">
        <f>D59/'Численность населения'!D58*100000</f>
        <v>1418.33959290813</v>
      </c>
      <c r="S59" s="143">
        <f>E59/'Численность населения'!E58*100000</f>
        <v>1401.0430453159602</v>
      </c>
      <c r="T59" s="143">
        <f>F59/'Численность населения'!F58*100000</f>
        <v>1418.618622326218</v>
      </c>
      <c r="U59" s="143">
        <f>G59/'Численность населения'!G58*100000</f>
        <v>1417.0996036379838</v>
      </c>
      <c r="V59" s="143">
        <f>H59/'Численность населения'!G58*100000</f>
        <v>1722.7153595678512</v>
      </c>
      <c r="W59" s="143">
        <f>I59/'Численность населения'!H58*100000</f>
        <v>1766.2252409313649</v>
      </c>
      <c r="X59" s="143">
        <f>J59/'Численность населения'!I58*100000</f>
        <v>1787.9258966083323</v>
      </c>
      <c r="Y59" s="143">
        <f>K59/'Численность населения'!J58*100000</f>
        <v>1618.2849561173457</v>
      </c>
      <c r="Z59" s="143">
        <f>L59/'Численность населения'!L58*100000</f>
        <v>1651.3265085593525</v>
      </c>
      <c r="AA59" s="143">
        <f>M59/'Численность населения'!K58*100000</f>
        <v>2009.3298526409449</v>
      </c>
      <c r="AB59" s="144">
        <f>N59/'Численность населения'!L58*100000</f>
        <v>2091.2617673954392</v>
      </c>
      <c r="AC59" s="217">
        <f t="shared" si="0"/>
        <v>690.21872207947899</v>
      </c>
      <c r="AD59" s="217">
        <f t="shared" si="1"/>
        <v>1710.8120222356106</v>
      </c>
      <c r="AE59" s="217">
        <f t="shared" si="2"/>
        <v>1722.7153595678512</v>
      </c>
    </row>
    <row r="60" spans="1:31" ht="24">
      <c r="A60" s="17" t="s">
        <v>65</v>
      </c>
      <c r="B60" s="39">
        <v>30633</v>
      </c>
      <c r="C60" s="39">
        <v>29000</v>
      </c>
      <c r="D60" s="39">
        <v>20440</v>
      </c>
      <c r="E60" s="39">
        <v>20569</v>
      </c>
      <c r="F60" s="39">
        <v>21127</v>
      </c>
      <c r="G60" s="39">
        <v>21212.688588258545</v>
      </c>
      <c r="H60" s="39">
        <v>28033</v>
      </c>
      <c r="I60" s="39">
        <v>28938</v>
      </c>
      <c r="J60" s="39">
        <v>30135</v>
      </c>
      <c r="K60" s="39">
        <v>28559</v>
      </c>
      <c r="L60" s="39">
        <v>28098.320276081944</v>
      </c>
      <c r="M60" s="43">
        <v>33075</v>
      </c>
      <c r="N60" s="207">
        <v>33647</v>
      </c>
      <c r="O60" s="224"/>
      <c r="P60" s="143">
        <f>B60/'Численность населения'!B59*100000</f>
        <v>2003.2331095529755</v>
      </c>
      <c r="Q60" s="143">
        <f>C60/'Численность населения'!C59*100000</f>
        <v>1871.9508180425073</v>
      </c>
      <c r="R60" s="143">
        <f>D60/'Численность населения'!D59*100000</f>
        <v>1299.7162116706122</v>
      </c>
      <c r="S60" s="143">
        <f>E60/'Численность населения'!E59*100000</f>
        <v>1293.1159133287315</v>
      </c>
      <c r="T60" s="143">
        <f>F60/'Численность населения'!F59*100000</f>
        <v>1316.6012530987834</v>
      </c>
      <c r="U60" s="143">
        <f>G60/'Численность населения'!G59*100000</f>
        <v>1309.8990491781931</v>
      </c>
      <c r="V60" s="143">
        <f>H60/'Численность населения'!G59*100000</f>
        <v>1731.0582716958108</v>
      </c>
      <c r="W60" s="143">
        <f>I60/'Численность населения'!H59*100000</f>
        <v>1768.3767452774846</v>
      </c>
      <c r="X60" s="143">
        <f>J60/'Численность населения'!I59*100000</f>
        <v>1825.7262919126413</v>
      </c>
      <c r="Y60" s="143">
        <f>K60/'Численность населения'!J59*100000</f>
        <v>1721.0074513313266</v>
      </c>
      <c r="Z60" s="143">
        <f>L60/'Численность населения'!L59*100000</f>
        <v>1671.3600554426212</v>
      </c>
      <c r="AA60" s="143">
        <f>M60/'Численность населения'!K59*100000</f>
        <v>1981.4454037655551</v>
      </c>
      <c r="AB60" s="144">
        <f>N60/'Численность населения'!L59*100000</f>
        <v>2001.4097367004429</v>
      </c>
      <c r="AC60" s="217">
        <f t="shared" si="0"/>
        <v>710.11719622424403</v>
      </c>
      <c r="AD60" s="217">
        <f t="shared" si="1"/>
        <v>1676.5307931536684</v>
      </c>
      <c r="AE60" s="217">
        <f t="shared" si="2"/>
        <v>1731.0582716958108</v>
      </c>
    </row>
    <row r="61" spans="1:31" ht="15.75">
      <c r="A61" s="16" t="s">
        <v>67</v>
      </c>
      <c r="B61" s="39">
        <v>50127</v>
      </c>
      <c r="C61" s="39">
        <v>57800</v>
      </c>
      <c r="D61" s="39">
        <v>66377</v>
      </c>
      <c r="E61" s="39">
        <v>56593</v>
      </c>
      <c r="F61" s="39">
        <v>58485</v>
      </c>
      <c r="G61" s="39">
        <v>58266.256651195115</v>
      </c>
      <c r="H61" s="39">
        <v>60186</v>
      </c>
      <c r="I61" s="39">
        <v>60351</v>
      </c>
      <c r="J61" s="39">
        <v>53374</v>
      </c>
      <c r="K61" s="39">
        <v>54444</v>
      </c>
      <c r="L61" s="39">
        <v>54635.753846647996</v>
      </c>
      <c r="M61" s="43">
        <v>63552</v>
      </c>
      <c r="N61" s="207">
        <v>61981</v>
      </c>
      <c r="O61" s="224"/>
      <c r="P61" s="143">
        <f>B61/'Численность населения'!B60*100000</f>
        <v>1440.958557816856</v>
      </c>
      <c r="Q61" s="143">
        <f>C61/'Численность населения'!C60*100000</f>
        <v>1661.9281586986126</v>
      </c>
      <c r="R61" s="143">
        <f>D61/'Численность населения'!D60*100000</f>
        <v>1905.9025062975438</v>
      </c>
      <c r="S61" s="143">
        <f>E61/'Численность населения'!E60*100000</f>
        <v>1622.6625106840884</v>
      </c>
      <c r="T61" s="143">
        <f>F61/'Численность населения'!F60*100000</f>
        <v>1674.0309526133458</v>
      </c>
      <c r="U61" s="143">
        <f>G61/'Численность населения'!G60*100000</f>
        <v>1665.2283484599182</v>
      </c>
      <c r="V61" s="143">
        <f>H61/'Численность населения'!G60*100000</f>
        <v>1720.0939126806411</v>
      </c>
      <c r="W61" s="143">
        <f>I61/'Численность населения'!H60*100000</f>
        <v>1723.5662579583318</v>
      </c>
      <c r="X61" s="143">
        <f>J61/'Численность населения'!I60*100000</f>
        <v>1525.9833735457141</v>
      </c>
      <c r="Y61" s="143">
        <f>K61/'Численность населения'!J60*100000</f>
        <v>1562.509416986306</v>
      </c>
      <c r="Z61" s="143">
        <f>L61/'Численность населения'!L60*100000</f>
        <v>1581.5413598158273</v>
      </c>
      <c r="AA61" s="143">
        <f>M61/'Численность населения'!K60*100000</f>
        <v>1830.909914864648</v>
      </c>
      <c r="AB61" s="144">
        <f>N61/'Численность населения'!L60*100000</f>
        <v>1794.1642261930435</v>
      </c>
      <c r="AC61" s="217">
        <f t="shared" si="0"/>
        <v>464.94394848068782</v>
      </c>
      <c r="AD61" s="217">
        <f t="shared" si="1"/>
        <v>1669.9599612780671</v>
      </c>
      <c r="AE61" s="217">
        <f t="shared" si="2"/>
        <v>1665.2283484599182</v>
      </c>
    </row>
    <row r="62" spans="1:31" ht="15.75">
      <c r="A62" s="16" t="s">
        <v>69</v>
      </c>
      <c r="B62" s="39">
        <v>5572</v>
      </c>
      <c r="C62" s="39">
        <v>5900</v>
      </c>
      <c r="D62" s="39">
        <v>6377</v>
      </c>
      <c r="E62" s="39">
        <v>5075</v>
      </c>
      <c r="F62" s="39">
        <v>4738</v>
      </c>
      <c r="G62" s="39">
        <v>4780.0386394738025</v>
      </c>
      <c r="H62" s="39">
        <v>4211</v>
      </c>
      <c r="I62" s="39">
        <v>5830</v>
      </c>
      <c r="J62" s="39">
        <v>4579</v>
      </c>
      <c r="K62" s="39">
        <v>3848</v>
      </c>
      <c r="L62" s="39">
        <v>3688.3782542553736</v>
      </c>
      <c r="M62" s="43">
        <v>4850</v>
      </c>
      <c r="N62" s="207">
        <v>4612</v>
      </c>
      <c r="O62" s="224"/>
      <c r="P62" s="143">
        <f>B62/'Численность населения'!B61*100000</f>
        <v>2705.4059565542489</v>
      </c>
      <c r="Q62" s="143">
        <f>C62/'Численность населения'!C61*100000</f>
        <v>2843.6749920473499</v>
      </c>
      <c r="R62" s="143">
        <f>D62/'Численность населения'!D61*100000</f>
        <v>3045.5858824653151</v>
      </c>
      <c r="S62" s="143">
        <f>E62/'Численность населения'!E61*100000</f>
        <v>2405.2816667772545</v>
      </c>
      <c r="T62" s="143">
        <f>F62/'Численность населения'!F61*100000</f>
        <v>2227.8228650422711</v>
      </c>
      <c r="U62" s="143">
        <f>G62/'Численность населения'!G61*100000</f>
        <v>2229.1733189108863</v>
      </c>
      <c r="V62" s="143">
        <f>H62/'Численность населения'!G61*100000</f>
        <v>1963.8018756616345</v>
      </c>
      <c r="W62" s="143">
        <f>I62/'Численность населения'!H61*100000</f>
        <v>2698.0248421909996</v>
      </c>
      <c r="X62" s="143">
        <f>J62/'Численность населения'!I61*100000</f>
        <v>2104.9486289562597</v>
      </c>
      <c r="Y62" s="143">
        <f>K62/'Численность населения'!J61*100000</f>
        <v>1761.3886040720668</v>
      </c>
      <c r="Z62" s="143">
        <f>L62/'Численность населения'!L61*100000</f>
        <v>1672.2257881983132</v>
      </c>
      <c r="AA62" s="143">
        <f>M62/'Численность населения'!K61*100000</f>
        <v>2209.3256318215776</v>
      </c>
      <c r="AB62" s="144">
        <f>N62/'Численность населения'!L61*100000</f>
        <v>2090.9746244905177</v>
      </c>
      <c r="AC62" s="217">
        <f t="shared" si="0"/>
        <v>1373.3600942670018</v>
      </c>
      <c r="AD62" s="217">
        <f t="shared" si="1"/>
        <v>2304.4334367068227</v>
      </c>
      <c r="AE62" s="217">
        <f t="shared" si="2"/>
        <v>2227.8228650422711</v>
      </c>
    </row>
    <row r="63" spans="1:31" ht="15.75">
      <c r="A63" s="16" t="s">
        <v>70</v>
      </c>
      <c r="B63" s="39">
        <v>16886</v>
      </c>
      <c r="C63" s="39">
        <v>13000</v>
      </c>
      <c r="D63" s="39">
        <v>7307</v>
      </c>
      <c r="E63" s="39">
        <v>6252</v>
      </c>
      <c r="F63" s="39">
        <v>6724</v>
      </c>
      <c r="G63" s="39">
        <v>6507.099985856762</v>
      </c>
      <c r="H63" s="39">
        <v>4853</v>
      </c>
      <c r="I63" s="39">
        <v>5542</v>
      </c>
      <c r="J63" s="39">
        <v>5926</v>
      </c>
      <c r="K63" s="39">
        <v>5737</v>
      </c>
      <c r="L63" s="39">
        <v>5651.2571810268118</v>
      </c>
      <c r="M63" s="43">
        <v>5247</v>
      </c>
      <c r="N63" s="208">
        <v>5611</v>
      </c>
      <c r="O63" s="224"/>
      <c r="P63" s="143">
        <f>B63/'Численность населения'!B62*100000</f>
        <v>5487.3134716372906</v>
      </c>
      <c r="Q63" s="143">
        <f>C63/'Численность населения'!C62*100000</f>
        <v>4210.6763317883388</v>
      </c>
      <c r="R63" s="143">
        <f>D63/'Численность населения'!D62*100000</f>
        <v>2357.8269399555993</v>
      </c>
      <c r="S63" s="143">
        <f>E63/'Численность населения'!E62*100000</f>
        <v>2009.5786056378774</v>
      </c>
      <c r="T63" s="143">
        <f>F63/'Численность населения'!F62*100000</f>
        <v>2149.8363003887866</v>
      </c>
      <c r="U63" s="143">
        <f>G63/'Численность населения'!G62*100000</f>
        <v>2067.6758580569681</v>
      </c>
      <c r="V63" s="143">
        <f>H63/'Численность населения'!G62*100000</f>
        <v>1542.0741898788076</v>
      </c>
      <c r="W63" s="143">
        <f>I63/'Численность населения'!H62*100000</f>
        <v>1747.7522367255031</v>
      </c>
      <c r="X63" s="143">
        <f>J63/'Численность населения'!I62*100000</f>
        <v>1851.0940696893497</v>
      </c>
      <c r="Y63" s="143">
        <f>K63/'Численность населения'!J62*100000</f>
        <v>1775.7596580339427</v>
      </c>
      <c r="Z63" s="143">
        <f>L63/'Численность населения'!L62*100000</f>
        <v>1718.3654472615078</v>
      </c>
      <c r="AA63" s="143">
        <f>M63/'Численность населения'!K62*100000</f>
        <v>1609.9931881363109</v>
      </c>
      <c r="AB63" s="144">
        <f>N63/'Численность населения'!L62*100000</f>
        <v>1706.1245340160669</v>
      </c>
      <c r="AC63" s="217">
        <f t="shared" si="0"/>
        <v>3945.2392817584832</v>
      </c>
      <c r="AD63" s="217">
        <f t="shared" si="1"/>
        <v>2325.6977562466423</v>
      </c>
      <c r="AE63" s="217">
        <f t="shared" si="2"/>
        <v>1851.0940696893497</v>
      </c>
    </row>
    <row r="64" spans="1:31" ht="15.75">
      <c r="A64" s="16" t="s">
        <v>71</v>
      </c>
      <c r="B64" s="39">
        <v>16966</v>
      </c>
      <c r="C64" s="39">
        <v>15700</v>
      </c>
      <c r="D64" s="39">
        <v>12542</v>
      </c>
      <c r="E64" s="39">
        <v>12897</v>
      </c>
      <c r="F64" s="39">
        <v>10297</v>
      </c>
      <c r="G64" s="39">
        <v>11328.77190125559</v>
      </c>
      <c r="H64" s="39">
        <v>14299</v>
      </c>
      <c r="I64" s="39">
        <v>11654</v>
      </c>
      <c r="J64" s="39">
        <v>11198</v>
      </c>
      <c r="K64" s="39">
        <v>10629</v>
      </c>
      <c r="L64" s="39">
        <v>10438.495600395911</v>
      </c>
      <c r="M64" s="43">
        <v>10248</v>
      </c>
      <c r="N64" s="207">
        <v>9169</v>
      </c>
      <c r="O64" s="224"/>
      <c r="P64" s="143">
        <f>B64/'Численность населения'!B63*100000</f>
        <v>3186.0255054806171</v>
      </c>
      <c r="Q64" s="143">
        <f>C64/'Численность населения'!C63*100000</f>
        <v>2949.9633603276902</v>
      </c>
      <c r="R64" s="143">
        <f>D64/'Численность населения'!D63*100000</f>
        <v>2354.9513688084421</v>
      </c>
      <c r="S64" s="143">
        <f>E64/'Численность населения'!E63*100000</f>
        <v>2417.1964494557233</v>
      </c>
      <c r="T64" s="143">
        <f>F64/'Численность населения'!F63*100000</f>
        <v>1924.8959692525116</v>
      </c>
      <c r="U64" s="143">
        <f>G64/'Численность населения'!G63*100000</f>
        <v>2112.4378648929196</v>
      </c>
      <c r="V64" s="143">
        <f>H64/'Численность населения'!G63*100000</f>
        <v>2666.2862747511135</v>
      </c>
      <c r="W64" s="143">
        <f>I64/'Численность населения'!H63*100000</f>
        <v>2169.2959188421983</v>
      </c>
      <c r="X64" s="143">
        <f>J64/'Численность населения'!I63*100000</f>
        <v>2082.9961811116632</v>
      </c>
      <c r="Y64" s="143">
        <f>K64/'Численность населения'!J63*100000</f>
        <v>1979.9195290961927</v>
      </c>
      <c r="Z64" s="143">
        <f>L64/'Численность населения'!L63*100000</f>
        <v>1957.8946224031013</v>
      </c>
      <c r="AA64" s="143">
        <f>M64/'Численность населения'!K63*100000</f>
        <v>1914.7445419130629</v>
      </c>
      <c r="AB64" s="144">
        <f>N64/'Численность населения'!L63*100000</f>
        <v>1719.7818996190558</v>
      </c>
      <c r="AC64" s="217">
        <f t="shared" si="0"/>
        <v>1466.2436058615613</v>
      </c>
      <c r="AD64" s="217">
        <f t="shared" si="1"/>
        <v>2264.3376527657151</v>
      </c>
      <c r="AE64" s="217">
        <f t="shared" si="2"/>
        <v>2112.4378648929196</v>
      </c>
    </row>
    <row r="65" spans="1:31" ht="15.75">
      <c r="A65" s="16" t="s">
        <v>72</v>
      </c>
      <c r="B65" s="39">
        <v>55214</v>
      </c>
      <c r="C65" s="39">
        <v>50300</v>
      </c>
      <c r="D65" s="39">
        <v>44747</v>
      </c>
      <c r="E65" s="39">
        <v>41495</v>
      </c>
      <c r="F65" s="39">
        <v>41740</v>
      </c>
      <c r="G65" s="39">
        <v>41822.215532515103</v>
      </c>
      <c r="H65" s="39">
        <v>40411</v>
      </c>
      <c r="I65" s="39">
        <v>37842</v>
      </c>
      <c r="J65" s="39">
        <v>37746</v>
      </c>
      <c r="K65" s="39">
        <v>37415</v>
      </c>
      <c r="L65" s="39">
        <v>37507.385401511398</v>
      </c>
      <c r="M65" s="43">
        <v>35478</v>
      </c>
      <c r="N65" s="207">
        <v>32610</v>
      </c>
      <c r="O65" s="224"/>
      <c r="P65" s="143">
        <f>B65/'Численность населения'!B64*100000</f>
        <v>2277.7470213220618</v>
      </c>
      <c r="Q65" s="143">
        <f>C65/'Численность населения'!C64*100000</f>
        <v>2085.1521414885583</v>
      </c>
      <c r="R65" s="143">
        <f>D65/'Численность населения'!D64*100000</f>
        <v>1862.1384192193891</v>
      </c>
      <c r="S65" s="143">
        <f>E65/'Численность населения'!E64*100000</f>
        <v>1732.7892415481892</v>
      </c>
      <c r="T65" s="143">
        <f>F65/'Численность населения'!F64*100000</f>
        <v>1748.1075081929453</v>
      </c>
      <c r="U65" s="143">
        <f>G65/'Численность населения'!G64*100000</f>
        <v>1756.6506425596474</v>
      </c>
      <c r="V65" s="143">
        <f>H65/'Численность населения'!G64*100000</f>
        <v>1697.3756223241585</v>
      </c>
      <c r="W65" s="143">
        <f>I65/'Численность населения'!H64*100000</f>
        <v>1595.8826379760351</v>
      </c>
      <c r="X65" s="143">
        <f>J65/'Численность населения'!I64*100000</f>
        <v>1600.8448267087385</v>
      </c>
      <c r="Y65" s="143">
        <f>K65/'Численность населения'!J64*100000</f>
        <v>1597.9434939163689</v>
      </c>
      <c r="Z65" s="143">
        <f>L65/'Численность населения'!L64*100000</f>
        <v>1625.9818628830826</v>
      </c>
      <c r="AA65" s="143">
        <f>M65/'Численность населения'!K64*100000</f>
        <v>1525.9466413302807</v>
      </c>
      <c r="AB65" s="144">
        <f>N65/'Численность населения'!L64*100000</f>
        <v>1413.6754130156112</v>
      </c>
      <c r="AC65" s="217">
        <f t="shared" ref="AC65:AC82" si="3">MAX(P65:AB65)-MIN(P65:AB65)</f>
        <v>864.07160830645057</v>
      </c>
      <c r="AD65" s="217">
        <f t="shared" si="1"/>
        <v>1732.3258055757744</v>
      </c>
      <c r="AE65" s="217">
        <f t="shared" si="2"/>
        <v>1697.3756223241585</v>
      </c>
    </row>
    <row r="66" spans="1:31" ht="15.75">
      <c r="A66" s="16" t="s">
        <v>73</v>
      </c>
      <c r="B66" s="39">
        <v>42798</v>
      </c>
      <c r="C66" s="39">
        <v>45000</v>
      </c>
      <c r="D66" s="39">
        <v>52149</v>
      </c>
      <c r="E66" s="39">
        <v>49070</v>
      </c>
      <c r="F66" s="39">
        <v>47725</v>
      </c>
      <c r="G66" s="39">
        <v>47222.814142881085</v>
      </c>
      <c r="H66" s="39">
        <v>49770</v>
      </c>
      <c r="I66" s="39">
        <v>49161</v>
      </c>
      <c r="J66" s="39">
        <v>50949</v>
      </c>
      <c r="K66" s="39">
        <v>53282</v>
      </c>
      <c r="L66" s="39">
        <v>52299.796896316184</v>
      </c>
      <c r="M66" s="43">
        <v>52342</v>
      </c>
      <c r="N66" s="207">
        <v>53688</v>
      </c>
      <c r="O66" s="224"/>
      <c r="P66" s="143">
        <f>B66/'Численность населения'!B65*100000</f>
        <v>1511.7738421938136</v>
      </c>
      <c r="Q66" s="143">
        <f>C66/'Численность населения'!C65*100000</f>
        <v>1588.0017644464049</v>
      </c>
      <c r="R66" s="143">
        <f>D66/'Численность населения'!D65*100000</f>
        <v>1834.6593677603885</v>
      </c>
      <c r="S66" s="143">
        <f>E66/'Численность населения'!E65*100000</f>
        <v>1721.9706896515422</v>
      </c>
      <c r="T66" s="143">
        <f>F66/'Численность населения'!F65*100000</f>
        <v>1671.1657120566597</v>
      </c>
      <c r="U66" s="143">
        <f>G66/'Численность населения'!G65*100000</f>
        <v>1649.629803592607</v>
      </c>
      <c r="V66" s="143">
        <f>H66/'Численность населения'!G65*100000</f>
        <v>1738.610390231923</v>
      </c>
      <c r="W66" s="143">
        <f>I66/'Численность населения'!H65*100000</f>
        <v>1712.3928252339426</v>
      </c>
      <c r="X66" s="143">
        <f>J66/'Численность населения'!I65*100000</f>
        <v>1771.5857794678393</v>
      </c>
      <c r="Y66" s="143">
        <f>K66/'Численность населения'!J65*100000</f>
        <v>1853.1187255696091</v>
      </c>
      <c r="Z66" s="143">
        <f>L66/'Численность населения'!L65*100000</f>
        <v>1827.975860010625</v>
      </c>
      <c r="AA66" s="143">
        <f>M66/'Численность населения'!K65*100000</f>
        <v>1823.6741064895787</v>
      </c>
      <c r="AB66" s="144">
        <f>N66/'Численность населения'!L65*100000</f>
        <v>1876.4961586143959</v>
      </c>
      <c r="AC66" s="217">
        <f t="shared" si="3"/>
        <v>364.72231642058227</v>
      </c>
      <c r="AD66" s="217">
        <f t="shared" ref="AD66:AD82" si="4">AVERAGE(P66:AB66)</f>
        <v>1737.0042327168715</v>
      </c>
      <c r="AE66" s="217">
        <f t="shared" ref="AE66:AE82" si="5">MEDIAN(P66:AB66)</f>
        <v>1738.610390231923</v>
      </c>
    </row>
    <row r="67" spans="1:31" ht="15.75">
      <c r="A67" s="16" t="s">
        <v>74</v>
      </c>
      <c r="B67" s="39">
        <v>38663</v>
      </c>
      <c r="C67" s="39">
        <v>39900</v>
      </c>
      <c r="D67" s="39">
        <v>41959</v>
      </c>
      <c r="E67" s="39">
        <v>41379</v>
      </c>
      <c r="F67" s="39">
        <v>41229</v>
      </c>
      <c r="G67" s="39">
        <v>41235.013814992315</v>
      </c>
      <c r="H67" s="39">
        <v>38593</v>
      </c>
      <c r="I67" s="39">
        <v>44981</v>
      </c>
      <c r="J67" s="39">
        <v>44300</v>
      </c>
      <c r="K67" s="39">
        <v>45620</v>
      </c>
      <c r="L67" s="39">
        <v>45664.306355428933</v>
      </c>
      <c r="M67" s="43">
        <v>42418</v>
      </c>
      <c r="N67" s="208">
        <v>42133</v>
      </c>
      <c r="O67" s="224"/>
      <c r="P67" s="143">
        <f>B67/'Численность населения'!B66*100000</f>
        <v>1588.3429765850565</v>
      </c>
      <c r="Q67" s="143">
        <f>C67/'Численность населения'!C66*100000</f>
        <v>1644.5782089677737</v>
      </c>
      <c r="R67" s="143">
        <f>D67/'Численность населения'!D66*100000</f>
        <v>1731.5604636862977</v>
      </c>
      <c r="S67" s="143">
        <f>E67/'Численность населения'!E66*100000</f>
        <v>1709.7439164824868</v>
      </c>
      <c r="T67" s="143">
        <f>F67/'Численность населения'!F66*100000</f>
        <v>1706.0541771202777</v>
      </c>
      <c r="U67" s="143">
        <f>G67/'Численность населения'!G66*100000</f>
        <v>1708.2632027342274</v>
      </c>
      <c r="V67" s="143">
        <f>H67/'Численность населения'!G66*100000</f>
        <v>1598.8111966911033</v>
      </c>
      <c r="W67" s="143">
        <f>I67/'Численность населения'!H66*100000</f>
        <v>1865.7734823817325</v>
      </c>
      <c r="X67" s="143">
        <f>J67/'Численность населения'!I66*100000</f>
        <v>1840.8109873561632</v>
      </c>
      <c r="Y67" s="143">
        <f>K67/'Численность населения'!J66*100000</f>
        <v>1900.0582678982198</v>
      </c>
      <c r="Z67" s="143">
        <f>L67/'Численность населения'!L66*100000</f>
        <v>1916.1668508979635</v>
      </c>
      <c r="AA67" s="143">
        <f>M67/'Численность населения'!K66*100000</f>
        <v>1771.4925758349002</v>
      </c>
      <c r="AB67" s="144">
        <f>N67/'Численность населения'!L66*100000</f>
        <v>1767.9860786779611</v>
      </c>
      <c r="AC67" s="217">
        <f t="shared" si="3"/>
        <v>327.82387431290704</v>
      </c>
      <c r="AD67" s="217">
        <f t="shared" si="4"/>
        <v>1749.9724911780127</v>
      </c>
      <c r="AE67" s="217">
        <f t="shared" si="5"/>
        <v>1731.5604636862977</v>
      </c>
    </row>
    <row r="68" spans="1:31" ht="15.75">
      <c r="A68" s="16" t="s">
        <v>75</v>
      </c>
      <c r="B68" s="39">
        <v>36709</v>
      </c>
      <c r="C68" s="39">
        <v>38800</v>
      </c>
      <c r="D68" s="39">
        <v>43795</v>
      </c>
      <c r="E68" s="39">
        <v>42080</v>
      </c>
      <c r="F68" s="39">
        <v>38957</v>
      </c>
      <c r="G68" s="39">
        <v>39742.806993289028</v>
      </c>
      <c r="H68" s="39">
        <v>38877</v>
      </c>
      <c r="I68" s="39">
        <v>37163</v>
      </c>
      <c r="J68" s="39">
        <v>36696</v>
      </c>
      <c r="K68" s="39">
        <v>37410</v>
      </c>
      <c r="L68" s="39">
        <v>37381.04433497056</v>
      </c>
      <c r="M68" s="43">
        <v>36995</v>
      </c>
      <c r="N68" s="207">
        <v>37374</v>
      </c>
      <c r="O68" s="224"/>
      <c r="P68" s="143">
        <f>B68/'Численность населения'!B67*100000</f>
        <v>1326.619226058677</v>
      </c>
      <c r="Q68" s="143">
        <f>C68/'Численность населения'!C67*100000</f>
        <v>1407.8159911931675</v>
      </c>
      <c r="R68" s="143">
        <f>D68/'Численность населения'!D67*100000</f>
        <v>1594.4942163859175</v>
      </c>
      <c r="S68" s="143">
        <f>E68/'Численность населения'!E67*100000</f>
        <v>1536.7417495994721</v>
      </c>
      <c r="T68" s="143">
        <f>F68/'Численность населения'!F67*100000</f>
        <v>1427.2404839948813</v>
      </c>
      <c r="U68" s="143">
        <f>G68/'Численность населения'!G67*100000</f>
        <v>1460.4297782166241</v>
      </c>
      <c r="V68" s="143">
        <f>H68/'Численность населения'!G67*100000</f>
        <v>1428.6139501247378</v>
      </c>
      <c r="W68" s="143">
        <f>I68/'Численность населения'!H67*100000</f>
        <v>1369.6933734084957</v>
      </c>
      <c r="X68" s="143">
        <f>J68/'Численность населения'!I67*100000</f>
        <v>1358.1754791143878</v>
      </c>
      <c r="Y68" s="143">
        <f>K68/'Численность населения'!J67*100000</f>
        <v>1393.5213364096842</v>
      </c>
      <c r="Z68" s="143">
        <f>L68/'Численность населения'!L67*100000</f>
        <v>1412.9247759518666</v>
      </c>
      <c r="AA68" s="143">
        <f>M68/'Численность населения'!K67*100000</f>
        <v>1387.6307878119544</v>
      </c>
      <c r="AB68" s="144">
        <f>N68/'Численность населения'!L67*100000</f>
        <v>1412.658514920719</v>
      </c>
      <c r="AC68" s="217">
        <f t="shared" si="3"/>
        <v>267.87499032724054</v>
      </c>
      <c r="AD68" s="217">
        <f t="shared" si="4"/>
        <v>1424.3507433223529</v>
      </c>
      <c r="AE68" s="217">
        <f t="shared" si="5"/>
        <v>1412.658514920719</v>
      </c>
    </row>
    <row r="69" spans="1:31" ht="15.75">
      <c r="A69" s="16" t="s">
        <v>76</v>
      </c>
      <c r="B69" s="39">
        <v>34897</v>
      </c>
      <c r="C69" s="39">
        <v>35600</v>
      </c>
      <c r="D69" s="39">
        <v>39841</v>
      </c>
      <c r="E69" s="39">
        <v>40596</v>
      </c>
      <c r="F69" s="39">
        <v>39777</v>
      </c>
      <c r="G69" s="39">
        <v>39437.925344368632</v>
      </c>
      <c r="H69" s="39">
        <v>42615</v>
      </c>
      <c r="I69" s="39">
        <v>47739</v>
      </c>
      <c r="J69" s="39">
        <v>53784</v>
      </c>
      <c r="K69" s="39">
        <v>60301</v>
      </c>
      <c r="L69" s="39">
        <v>62463.528944411111</v>
      </c>
      <c r="M69" s="43">
        <v>62853</v>
      </c>
      <c r="N69" s="207">
        <v>67772</v>
      </c>
      <c r="O69" s="224"/>
      <c r="P69" s="143">
        <f>B69/'Численность населения'!B68*100000</f>
        <v>1309.9331876642484</v>
      </c>
      <c r="Q69" s="143">
        <f>C69/'Численность населения'!C68*100000</f>
        <v>1330.0137783449848</v>
      </c>
      <c r="R69" s="143">
        <f>D69/'Численность населения'!D68*100000</f>
        <v>1476.5983201150709</v>
      </c>
      <c r="S69" s="143">
        <f>E69/'Численность населения'!E68*100000</f>
        <v>1492.32552958882</v>
      </c>
      <c r="T69" s="143">
        <f>F69/'Численность населения'!F68*100000</f>
        <v>1452.2464054373168</v>
      </c>
      <c r="U69" s="143">
        <f>G69/'Численность населения'!G68*100000</f>
        <v>1431.7484166755416</v>
      </c>
      <c r="V69" s="143">
        <f>H69/'Численность населения'!G68*100000</f>
        <v>1547.08844960427</v>
      </c>
      <c r="W69" s="143">
        <f>I69/'Численность населения'!H68*100000</f>
        <v>1722.8723127825799</v>
      </c>
      <c r="X69" s="143">
        <f>J69/'Численность населения'!I68*100000</f>
        <v>1931.7563883654993</v>
      </c>
      <c r="Y69" s="143">
        <f>K69/'Численность населения'!J68*100000</f>
        <v>2160.4619800825189</v>
      </c>
      <c r="Z69" s="143">
        <f>L69/'Численность населения'!L68*100000</f>
        <v>2237.2300081486701</v>
      </c>
      <c r="AA69" s="143">
        <f>M69/'Численность населения'!K68*100000</f>
        <v>2248.140677886684</v>
      </c>
      <c r="AB69" s="144">
        <f>N69/'Численность населения'!L68*100000</f>
        <v>2427.3612886519104</v>
      </c>
      <c r="AC69" s="217">
        <f t="shared" si="3"/>
        <v>1117.428100987662</v>
      </c>
      <c r="AD69" s="217">
        <f t="shared" si="4"/>
        <v>1751.3674417960087</v>
      </c>
      <c r="AE69" s="217">
        <f t="shared" si="5"/>
        <v>1547.08844960427</v>
      </c>
    </row>
    <row r="70" spans="1:31" ht="15.75">
      <c r="A70" s="16" t="s">
        <v>77</v>
      </c>
      <c r="B70" s="39">
        <v>39302</v>
      </c>
      <c r="C70" s="39">
        <v>39800</v>
      </c>
      <c r="D70" s="39">
        <v>40500</v>
      </c>
      <c r="E70" s="39">
        <v>37637</v>
      </c>
      <c r="F70" s="39">
        <v>29626</v>
      </c>
      <c r="G70" s="39">
        <v>27004.184342106619</v>
      </c>
      <c r="H70" s="39">
        <v>27814</v>
      </c>
      <c r="I70" s="39">
        <v>33455</v>
      </c>
      <c r="J70" s="39">
        <v>33335</v>
      </c>
      <c r="K70" s="39">
        <v>24794</v>
      </c>
      <c r="L70" s="39">
        <v>24207.461648934666</v>
      </c>
      <c r="M70" s="43">
        <v>32493</v>
      </c>
      <c r="N70" s="207">
        <v>32973</v>
      </c>
      <c r="O70" s="224"/>
      <c r="P70" s="143">
        <f>B70/'Численность населения'!B69*100000</f>
        <v>1984.6768524727916</v>
      </c>
      <c r="Q70" s="143">
        <f>C70/'Численность населения'!C69*100000</f>
        <v>2014.4860782815119</v>
      </c>
      <c r="R70" s="143">
        <f>D70/'Численность населения'!D69*100000</f>
        <v>2051.2539999452997</v>
      </c>
      <c r="S70" s="143">
        <f>E70/'Численность населения'!E69*100000</f>
        <v>1906.703885142837</v>
      </c>
      <c r="T70" s="143">
        <f>F70/'Численность населения'!F69*100000</f>
        <v>1499.2694945266492</v>
      </c>
      <c r="U70" s="143">
        <f>G70/'Численность населения'!G69*100000</f>
        <v>1365.00312092997</v>
      </c>
      <c r="V70" s="143">
        <f>H70/'Численность населения'!G69*100000</f>
        <v>1405.9375511796854</v>
      </c>
      <c r="W70" s="143">
        <f>I70/'Численность населения'!H69*100000</f>
        <v>1693.4318835943377</v>
      </c>
      <c r="X70" s="143">
        <f>J70/'Численность населения'!I69*100000</f>
        <v>1695.2453795854517</v>
      </c>
      <c r="Y70" s="143">
        <f>K70/'Численность населения'!J69*100000</f>
        <v>1270.0952853206511</v>
      </c>
      <c r="Z70" s="143">
        <f>L70/'Численность населения'!L69*100000</f>
        <v>1263.985006497317</v>
      </c>
      <c r="AA70" s="143">
        <f>M70/'Численность населения'!K69*100000</f>
        <v>1678.8517280397639</v>
      </c>
      <c r="AB70" s="144">
        <f>N70/'Численность населения'!L69*100000</f>
        <v>1721.6748382650103</v>
      </c>
      <c r="AC70" s="217">
        <f t="shared" si="3"/>
        <v>787.26899344798267</v>
      </c>
      <c r="AD70" s="217">
        <f t="shared" si="4"/>
        <v>1657.7396233677905</v>
      </c>
      <c r="AE70" s="217">
        <f t="shared" si="5"/>
        <v>1693.4318835943377</v>
      </c>
    </row>
    <row r="71" spans="1:31" ht="15.75">
      <c r="A71" s="16" t="s">
        <v>78</v>
      </c>
      <c r="B71" s="39">
        <v>18707</v>
      </c>
      <c r="C71" s="39">
        <v>18700</v>
      </c>
      <c r="D71" s="39">
        <v>18239</v>
      </c>
      <c r="E71" s="39">
        <v>18555</v>
      </c>
      <c r="F71" s="39">
        <v>17935</v>
      </c>
      <c r="G71" s="39">
        <v>18183.418501631186</v>
      </c>
      <c r="H71" s="39">
        <v>18119</v>
      </c>
      <c r="I71" s="39">
        <v>17543</v>
      </c>
      <c r="J71" s="39">
        <v>18672</v>
      </c>
      <c r="K71" s="39">
        <v>16459</v>
      </c>
      <c r="L71" s="39">
        <v>16751.333991894699</v>
      </c>
      <c r="M71" s="43">
        <v>18304</v>
      </c>
      <c r="N71" s="207">
        <v>16654</v>
      </c>
      <c r="O71" s="224"/>
      <c r="P71" s="143">
        <f>B71/'Численность населения'!B70*100000</f>
        <v>1791.1856850684419</v>
      </c>
      <c r="Q71" s="143">
        <f>C71/'Численность населения'!C70*100000</f>
        <v>1775.6373066145813</v>
      </c>
      <c r="R71" s="143">
        <f>D71/'Численность населения'!D70*100000</f>
        <v>1719.0435034217817</v>
      </c>
      <c r="S71" s="143">
        <f>E71/'Численность населения'!E70*100000</f>
        <v>1738.6830986509394</v>
      </c>
      <c r="T71" s="143">
        <f>F71/'Численность населения'!F70*100000</f>
        <v>1672.5885721213476</v>
      </c>
      <c r="U71" s="143">
        <f>G71/'Численность населения'!G70*100000</f>
        <v>1690.5246615524602</v>
      </c>
      <c r="V71" s="143">
        <f>H71/'Численность населения'!G70*100000</f>
        <v>1684.5356300808473</v>
      </c>
      <c r="W71" s="143">
        <f>I71/'Численность населения'!H70*100000</f>
        <v>1627.6282071503192</v>
      </c>
      <c r="X71" s="143">
        <f>J71/'Численность населения'!I70*100000</f>
        <v>1731.1570251765045</v>
      </c>
      <c r="Y71" s="143">
        <f>K71/'Численность населения'!J70*100000</f>
        <v>1527.0058013046209</v>
      </c>
      <c r="Z71" s="143">
        <f>L71/'Численность населения'!L70*100000</f>
        <v>1558.5477902849914</v>
      </c>
      <c r="AA71" s="143">
        <f>M71/'Численность населения'!K70*100000</f>
        <v>1697.4002067964632</v>
      </c>
      <c r="AB71" s="144">
        <f>N71/'Численность населения'!L70*100000</f>
        <v>1549.4918143214948</v>
      </c>
      <c r="AC71" s="217">
        <f t="shared" si="3"/>
        <v>264.17988376382095</v>
      </c>
      <c r="AD71" s="217">
        <f t="shared" si="4"/>
        <v>1674.1099463495996</v>
      </c>
      <c r="AE71" s="217">
        <f t="shared" si="5"/>
        <v>1690.5246615524602</v>
      </c>
    </row>
    <row r="72" spans="1:31" ht="15.75">
      <c r="A72" s="16" t="s">
        <v>80</v>
      </c>
      <c r="B72" s="39">
        <v>15644</v>
      </c>
      <c r="C72" s="39">
        <v>18200</v>
      </c>
      <c r="D72" s="39">
        <v>22041</v>
      </c>
      <c r="E72" s="39">
        <v>17115</v>
      </c>
      <c r="F72" s="39">
        <v>15201</v>
      </c>
      <c r="G72" s="39">
        <v>15152.806801305078</v>
      </c>
      <c r="H72" s="39">
        <v>15439</v>
      </c>
      <c r="I72" s="39">
        <v>13123</v>
      </c>
      <c r="J72" s="39">
        <v>13958</v>
      </c>
      <c r="K72" s="39">
        <v>14111</v>
      </c>
      <c r="L72" s="39">
        <v>14087.002981334532</v>
      </c>
      <c r="M72" s="43">
        <v>14764</v>
      </c>
      <c r="N72" s="207">
        <v>15132</v>
      </c>
      <c r="O72" s="224"/>
      <c r="P72" s="143">
        <f>B72/'Численность населения'!B71*100000</f>
        <v>1611.7267441141682</v>
      </c>
      <c r="Q72" s="143">
        <f>C72/'Численность населения'!C71*100000</f>
        <v>1873.4610855368805</v>
      </c>
      <c r="R72" s="143">
        <f>D72/'Численность населения'!D71*100000</f>
        <v>2268.5261424454507</v>
      </c>
      <c r="S72" s="143">
        <f>E72/'Численность населения'!E71*100000</f>
        <v>1759.2911439247148</v>
      </c>
      <c r="T72" s="143">
        <f>F72/'Численность населения'!F71*100000</f>
        <v>1557.1971066722531</v>
      </c>
      <c r="U72" s="143">
        <f>G72/'Численность населения'!G71*100000</f>
        <v>1545.591270537009</v>
      </c>
      <c r="V72" s="143">
        <f>H72/'Численность населения'!G71*100000</f>
        <v>1574.7830708014881</v>
      </c>
      <c r="W72" s="143">
        <f>I72/'Численность населения'!H71*100000</f>
        <v>1334.7111346621116</v>
      </c>
      <c r="X72" s="143">
        <f>J72/'Численность населения'!I71*100000</f>
        <v>1418.0319041939529</v>
      </c>
      <c r="Y72" s="143">
        <f>K72/'Численность населения'!J71*100000</f>
        <v>1434.2035855597824</v>
      </c>
      <c r="Z72" s="143">
        <f>L72/'Численность населения'!L71*100000</f>
        <v>1429.1616048298015</v>
      </c>
      <c r="AA72" s="143">
        <f>M72/'Численность населения'!K71*100000</f>
        <v>1499.4860878078903</v>
      </c>
      <c r="AB72" s="144">
        <f>N72/'Численность населения'!L71*100000</f>
        <v>1535.1791600342096</v>
      </c>
      <c r="AC72" s="217">
        <f t="shared" si="3"/>
        <v>933.81500778333907</v>
      </c>
      <c r="AD72" s="217">
        <f t="shared" si="4"/>
        <v>1603.1807723938241</v>
      </c>
      <c r="AE72" s="217">
        <f t="shared" si="5"/>
        <v>1545.591270537009</v>
      </c>
    </row>
    <row r="73" spans="1:31" ht="15.75">
      <c r="A73" s="16" t="s">
        <v>81</v>
      </c>
      <c r="B73" s="39">
        <v>27765</v>
      </c>
      <c r="C73" s="39">
        <v>27800</v>
      </c>
      <c r="D73" s="39">
        <v>27840</v>
      </c>
      <c r="E73" s="39">
        <v>27003</v>
      </c>
      <c r="F73" s="39">
        <v>27675</v>
      </c>
      <c r="G73" s="39">
        <v>27484.15646618223</v>
      </c>
      <c r="H73" s="39">
        <v>26266</v>
      </c>
      <c r="I73" s="39">
        <v>21088</v>
      </c>
      <c r="J73" s="39">
        <v>23689</v>
      </c>
      <c r="K73" s="39">
        <v>25282</v>
      </c>
      <c r="L73" s="39">
        <v>24783.909079044544</v>
      </c>
      <c r="M73" s="43">
        <v>23560</v>
      </c>
      <c r="N73" s="207">
        <v>23911</v>
      </c>
      <c r="O73" s="224"/>
      <c r="P73" s="143">
        <f>B73/'Численность населения'!B72*100000</f>
        <v>2506.8528771249335</v>
      </c>
      <c r="Q73" s="143">
        <f>C73/'Численность населения'!C72*100000</f>
        <v>2520.9131509147378</v>
      </c>
      <c r="R73" s="143">
        <f>D73/'Численность населения'!D72*100000</f>
        <v>2537.1782276570652</v>
      </c>
      <c r="S73" s="143">
        <f>E73/'Численность населения'!E72*100000</f>
        <v>2471.0891808517358</v>
      </c>
      <c r="T73" s="143">
        <f>F73/'Численность населения'!F72*100000</f>
        <v>2541.5603665357089</v>
      </c>
      <c r="U73" s="143">
        <f>G73/'Численность населения'!G72*100000</f>
        <v>2532.5627876629246</v>
      </c>
      <c r="V73" s="143">
        <f>H73/'Численность населения'!G72*100000</f>
        <v>2420.3142003868302</v>
      </c>
      <c r="W73" s="143">
        <f>I73/'Численность населения'!H72*100000</f>
        <v>1950.789918205214</v>
      </c>
      <c r="X73" s="143">
        <f>J73/'Численность населения'!I72*100000</f>
        <v>2201.7968312863536</v>
      </c>
      <c r="Y73" s="143">
        <f>K73/'Численность населения'!J72*100000</f>
        <v>2364.3593541919172</v>
      </c>
      <c r="Z73" s="143">
        <f>L73/'Численность населения'!L72*100000</f>
        <v>2345.6461036090132</v>
      </c>
      <c r="AA73" s="143">
        <f>M73/'Численность населения'!K72*100000</f>
        <v>2216.9068315734207</v>
      </c>
      <c r="AB73" s="144">
        <f>N73/'Численность населения'!L72*100000</f>
        <v>2263.0305737692506</v>
      </c>
      <c r="AC73" s="217">
        <f t="shared" si="3"/>
        <v>590.7704483304949</v>
      </c>
      <c r="AD73" s="217">
        <f t="shared" si="4"/>
        <v>2374.8461849053156</v>
      </c>
      <c r="AE73" s="217">
        <f t="shared" si="5"/>
        <v>2420.3142003868302</v>
      </c>
    </row>
    <row r="74" spans="1:31" ht="15.75">
      <c r="A74" s="16" t="s">
        <v>82</v>
      </c>
      <c r="B74" s="39">
        <v>19805</v>
      </c>
      <c r="C74" s="39">
        <v>20000</v>
      </c>
      <c r="D74" s="39">
        <v>20739</v>
      </c>
      <c r="E74" s="39">
        <v>18724</v>
      </c>
      <c r="F74" s="39">
        <v>18405</v>
      </c>
      <c r="G74" s="39">
        <v>18282.42439386616</v>
      </c>
      <c r="H74" s="39">
        <v>17516</v>
      </c>
      <c r="I74" s="39">
        <v>15757</v>
      </c>
      <c r="J74" s="39">
        <v>15559</v>
      </c>
      <c r="K74" s="39">
        <v>15812</v>
      </c>
      <c r="L74" s="39">
        <v>15842.235061376419</v>
      </c>
      <c r="M74" s="43">
        <v>15099</v>
      </c>
      <c r="N74" s="207">
        <v>15341</v>
      </c>
      <c r="O74" s="224"/>
      <c r="P74" s="143">
        <f>B74/'Численность населения'!B73*100000</f>
        <v>2066.6870500481582</v>
      </c>
      <c r="Q74" s="143">
        <f>C74/'Численность населения'!C73*100000</f>
        <v>2089.7396915753193</v>
      </c>
      <c r="R74" s="143">
        <f>D74/'Численность населения'!D73*100000</f>
        <v>2169.9915665499657</v>
      </c>
      <c r="S74" s="143">
        <f>E74/'Численность населения'!E73*100000</f>
        <v>1960.2382772013943</v>
      </c>
      <c r="T74" s="143">
        <f>F74/'Численность населения'!F73*100000</f>
        <v>1925.5133394500597</v>
      </c>
      <c r="U74" s="143">
        <f>G74/'Численность населения'!G73*100000</f>
        <v>1907.8155167758184</v>
      </c>
      <c r="V74" s="143">
        <f>H74/'Численность населения'!G73*100000</f>
        <v>1827.8372644635085</v>
      </c>
      <c r="W74" s="143">
        <f>I74/'Численность населения'!H73*100000</f>
        <v>1639.199302583479</v>
      </c>
      <c r="X74" s="143">
        <f>J74/'Численность населения'!I73*100000</f>
        <v>1614.704301242655</v>
      </c>
      <c r="Y74" s="143">
        <f>K74/'Численность населения'!J73*100000</f>
        <v>1637.4140621683</v>
      </c>
      <c r="Z74" s="143">
        <f>L74/'Численность населения'!L73*100000</f>
        <v>1621.5483050226535</v>
      </c>
      <c r="AA74" s="143">
        <f>M74/'Численность населения'!K73*100000</f>
        <v>1557.3975092367009</v>
      </c>
      <c r="AB74" s="144">
        <f>N74/'Численность населения'!L73*100000</f>
        <v>1570.243873479757</v>
      </c>
      <c r="AC74" s="217">
        <f t="shared" si="3"/>
        <v>612.59405731326478</v>
      </c>
      <c r="AD74" s="217">
        <f t="shared" si="4"/>
        <v>1814.4869276767515</v>
      </c>
      <c r="AE74" s="217">
        <f t="shared" si="5"/>
        <v>1827.8372644635085</v>
      </c>
    </row>
    <row r="75" spans="1:31" ht="15.75">
      <c r="A75" s="15" t="s">
        <v>83</v>
      </c>
      <c r="B75" s="39">
        <v>7307</v>
      </c>
      <c r="C75" s="39">
        <v>7600</v>
      </c>
      <c r="D75" s="39">
        <v>7925</v>
      </c>
      <c r="E75" s="39">
        <v>7810</v>
      </c>
      <c r="F75" s="39">
        <v>7817</v>
      </c>
      <c r="G75" s="39">
        <v>7816.1145596964216</v>
      </c>
      <c r="H75" s="39">
        <v>9135</v>
      </c>
      <c r="I75" s="39">
        <v>8365</v>
      </c>
      <c r="J75" s="39">
        <v>8451</v>
      </c>
      <c r="K75" s="39">
        <v>7898</v>
      </c>
      <c r="L75" s="39">
        <v>7790.625692721901</v>
      </c>
      <c r="M75" s="43">
        <v>7644</v>
      </c>
      <c r="N75" s="207">
        <v>6736</v>
      </c>
      <c r="O75" s="224"/>
      <c r="P75" s="143">
        <f>B75/'Численность населения'!B74*100000</f>
        <v>2266.3548503157454</v>
      </c>
      <c r="Q75" s="143">
        <f>C75/'Численность населения'!C74*100000</f>
        <v>2368.2873854418881</v>
      </c>
      <c r="R75" s="143">
        <f>D75/'Численность населения'!D74*100000</f>
        <v>2473.8412745979422</v>
      </c>
      <c r="S75" s="143">
        <f>E75/'Численность населения'!E74*100000</f>
        <v>2439.0548584348826</v>
      </c>
      <c r="T75" s="143">
        <f>F75/'Численность населения'!F74*100000</f>
        <v>2453.8086299228416</v>
      </c>
      <c r="U75" s="143">
        <f>G75/'Численность населения'!G74*100000</f>
        <v>2468.0492591212983</v>
      </c>
      <c r="V75" s="143">
        <f>H75/'Численность населения'!G74*100000</f>
        <v>2884.5060816187333</v>
      </c>
      <c r="W75" s="143">
        <f>I75/'Численность населения'!H74*100000</f>
        <v>2652.0027138246542</v>
      </c>
      <c r="X75" s="143">
        <f>J75/'Численность населения'!I74*100000</f>
        <v>2681.6482728420842</v>
      </c>
      <c r="Y75" s="143">
        <f>K75/'Численность населения'!J74*100000</f>
        <v>2506.195678732242</v>
      </c>
      <c r="Z75" s="143">
        <f>L75/'Численность населения'!L74*100000</f>
        <v>2494.2693058938471</v>
      </c>
      <c r="AA75" s="143">
        <f>M75/'Численность населения'!K74*100000</f>
        <v>2435.4187110505054</v>
      </c>
      <c r="AB75" s="144">
        <f>N75/'Численность населения'!L74*100000</f>
        <v>2156.6172868755625</v>
      </c>
      <c r="AC75" s="217">
        <f t="shared" si="3"/>
        <v>727.88879474317082</v>
      </c>
      <c r="AD75" s="217">
        <f t="shared" si="4"/>
        <v>2483.0811006670947</v>
      </c>
      <c r="AE75" s="217">
        <f t="shared" si="5"/>
        <v>2468.0492591212983</v>
      </c>
    </row>
    <row r="76" spans="1:31" ht="15.75">
      <c r="A76" s="15" t="s">
        <v>84</v>
      </c>
      <c r="B76" s="39">
        <v>28311</v>
      </c>
      <c r="C76" s="39">
        <v>30600</v>
      </c>
      <c r="D76" s="39">
        <v>33270</v>
      </c>
      <c r="E76" s="39">
        <v>33301</v>
      </c>
      <c r="F76" s="39">
        <v>33238</v>
      </c>
      <c r="G76" s="39">
        <v>33268.585303910266</v>
      </c>
      <c r="H76" s="39">
        <v>34498</v>
      </c>
      <c r="I76" s="39">
        <v>36137</v>
      </c>
      <c r="J76" s="39">
        <v>38436</v>
      </c>
      <c r="K76" s="39">
        <v>36770</v>
      </c>
      <c r="L76" s="39">
        <v>36316.986105437019</v>
      </c>
      <c r="M76" s="43">
        <v>29488</v>
      </c>
      <c r="N76" s="207">
        <v>33529</v>
      </c>
      <c r="O76" s="224"/>
      <c r="P76" s="143">
        <f>B76/'Численность населения'!B75*100000</f>
        <v>1444.9098456078284</v>
      </c>
      <c r="Q76" s="143">
        <f>C76/'Численность населения'!C75*100000</f>
        <v>1567.611707702916</v>
      </c>
      <c r="R76" s="143">
        <f>D76/'Численность населения'!D75*100000</f>
        <v>1707.1404858089777</v>
      </c>
      <c r="S76" s="143">
        <f>E76/'Численность населения'!E75*100000</f>
        <v>1713.9939543638368</v>
      </c>
      <c r="T76" s="143">
        <f>F76/'Численность населения'!F75*100000</f>
        <v>1716.9177715297863</v>
      </c>
      <c r="U76" s="143">
        <f>G76/'Численность населения'!G75*100000</f>
        <v>1722.7272602195299</v>
      </c>
      <c r="V76" s="143">
        <f>H76/'Численность населения'!G75*100000</f>
        <v>1786.3893063125854</v>
      </c>
      <c r="W76" s="143">
        <f>I76/'Численность населения'!H75*100000</f>
        <v>1876.2116691986034</v>
      </c>
      <c r="X76" s="143">
        <f>J76/'Численность населения'!I75*100000</f>
        <v>2003.8830578141847</v>
      </c>
      <c r="Y76" s="143">
        <f>K76/'Численность населения'!J75*100000</f>
        <v>1927.2730894077554</v>
      </c>
      <c r="Z76" s="143">
        <f>L76/'Численность населения'!L75*100000</f>
        <v>1924.7364585745604</v>
      </c>
      <c r="AA76" s="143">
        <f>M76/'Численность населения'!K75*100000</f>
        <v>1552.577722341945</v>
      </c>
      <c r="AB76" s="144">
        <f>N76/'Численность населения'!L75*100000</f>
        <v>1776.9780931762111</v>
      </c>
      <c r="AC76" s="217">
        <f t="shared" si="3"/>
        <v>558.97321220635627</v>
      </c>
      <c r="AD76" s="217">
        <f t="shared" si="4"/>
        <v>1747.7961863122093</v>
      </c>
      <c r="AE76" s="217">
        <f t="shared" si="5"/>
        <v>1722.7272602195299</v>
      </c>
    </row>
    <row r="77" spans="1:31" ht="15.75">
      <c r="A77" s="15" t="s">
        <v>85</v>
      </c>
      <c r="B77" s="39">
        <v>29028</v>
      </c>
      <c r="C77" s="39">
        <v>24800</v>
      </c>
      <c r="D77" s="39">
        <v>19776</v>
      </c>
      <c r="E77" s="39">
        <v>21344</v>
      </c>
      <c r="F77" s="39">
        <v>18962</v>
      </c>
      <c r="G77" s="39">
        <v>18906.402409516453</v>
      </c>
      <c r="H77" s="39">
        <v>20384</v>
      </c>
      <c r="I77" s="39">
        <v>19164</v>
      </c>
      <c r="J77" s="39">
        <v>21313</v>
      </c>
      <c r="K77" s="39">
        <v>22331</v>
      </c>
      <c r="L77" s="39">
        <v>22765.372112570527</v>
      </c>
      <c r="M77" s="43">
        <v>22119</v>
      </c>
      <c r="N77" s="207">
        <v>20988</v>
      </c>
      <c r="O77" s="224"/>
      <c r="P77" s="143">
        <f>B77/'Численность населения'!B76*100000</f>
        <v>2156.520860557911</v>
      </c>
      <c r="Q77" s="143">
        <f>C77/'Численность населения'!C76*100000</f>
        <v>1847.0521643280601</v>
      </c>
      <c r="R77" s="143">
        <f>D77/'Численность населения'!D76*100000</f>
        <v>1473.3151602610187</v>
      </c>
      <c r="S77" s="143">
        <f>E77/'Численность населения'!E76*100000</f>
        <v>1591.6515846045888</v>
      </c>
      <c r="T77" s="143">
        <f>F77/'Численность населения'!F76*100000</f>
        <v>1416.0172293795572</v>
      </c>
      <c r="U77" s="143">
        <f>G77/'Численность населения'!G76*100000</f>
        <v>1414.6977283096235</v>
      </c>
      <c r="V77" s="143">
        <f>H77/'Численность населения'!G76*100000</f>
        <v>1525.2610131342753</v>
      </c>
      <c r="W77" s="143">
        <f>I77/'Численность населения'!H76*100000</f>
        <v>1436.6646350651424</v>
      </c>
      <c r="X77" s="143">
        <f>J77/'Численность населения'!I76*100000</f>
        <v>1601.5202908330191</v>
      </c>
      <c r="Y77" s="143">
        <f>K77/'Численность населения'!J76*100000</f>
        <v>1685.5022352849714</v>
      </c>
      <c r="Z77" s="143">
        <f>L77/'Численность населения'!L76*100000</f>
        <v>1739.9597299396223</v>
      </c>
      <c r="AA77" s="143">
        <f>M77/'Численность населения'!K76*100000</f>
        <v>1677.5156477876953</v>
      </c>
      <c r="AB77" s="144">
        <f>N77/'Численность населения'!L76*100000</f>
        <v>1604.114996732613</v>
      </c>
      <c r="AC77" s="217">
        <f t="shared" si="3"/>
        <v>741.82313224828749</v>
      </c>
      <c r="AD77" s="217">
        <f t="shared" si="4"/>
        <v>1628.4456366321613</v>
      </c>
      <c r="AE77" s="217">
        <f t="shared" si="5"/>
        <v>1601.5202908330191</v>
      </c>
    </row>
    <row r="78" spans="1:31" ht="15.75">
      <c r="A78" s="15" t="s">
        <v>86</v>
      </c>
      <c r="B78" s="39">
        <v>13751</v>
      </c>
      <c r="C78" s="39">
        <v>13300</v>
      </c>
      <c r="D78" s="39">
        <v>12442</v>
      </c>
      <c r="E78" s="39">
        <v>14863</v>
      </c>
      <c r="F78" s="39">
        <v>14581</v>
      </c>
      <c r="G78" s="39">
        <v>14574.435382208931</v>
      </c>
      <c r="H78" s="39">
        <v>16390</v>
      </c>
      <c r="I78" s="39">
        <v>14732</v>
      </c>
      <c r="J78" s="39">
        <v>14276</v>
      </c>
      <c r="K78" s="39">
        <v>12324</v>
      </c>
      <c r="L78" s="39">
        <v>13136.244620740432</v>
      </c>
      <c r="M78" s="43">
        <v>12671</v>
      </c>
      <c r="N78" s="207">
        <v>12060</v>
      </c>
      <c r="O78" s="224"/>
      <c r="P78" s="143">
        <f>B78/'Численность населения'!B77*100000</f>
        <v>1653.1975926384557</v>
      </c>
      <c r="Q78" s="143">
        <f>C78/'Численность населения'!C77*100000</f>
        <v>1611.8965235149037</v>
      </c>
      <c r="R78" s="143">
        <f>D78/'Численность населения'!D77*100000</f>
        <v>1518.7246716468921</v>
      </c>
      <c r="S78" s="143">
        <f>E78/'Численность населения'!E77*100000</f>
        <v>1825.7172723933811</v>
      </c>
      <c r="T78" s="143">
        <f>F78/'Численность населения'!F77*100000</f>
        <v>1798.8531555494146</v>
      </c>
      <c r="U78" s="143">
        <f>G78/'Численность населения'!G77*100000</f>
        <v>1804.2557799959309</v>
      </c>
      <c r="V78" s="143">
        <f>H78/'Численность населения'!G77*100000</f>
        <v>2029.0152900352944</v>
      </c>
      <c r="W78" s="143">
        <f>I78/'Численность населения'!H77*100000</f>
        <v>1832.9766585377993</v>
      </c>
      <c r="X78" s="143">
        <f>J78/'Численность населения'!I77*100000</f>
        <v>1784.3037265900753</v>
      </c>
      <c r="Y78" s="143">
        <f>K78/'Численность населения'!J77*100000</f>
        <v>1548.6127952812799</v>
      </c>
      <c r="Z78" s="143">
        <f>L78/'Численность населения'!L77*100000</f>
        <v>1671.3970232917909</v>
      </c>
      <c r="AA78" s="143">
        <f>M78/'Численность населения'!K77*100000</f>
        <v>1600.6437440233244</v>
      </c>
      <c r="AB78" s="144">
        <f>N78/'Численность населения'!L77*100000</f>
        <v>1534.4604704660892</v>
      </c>
      <c r="AC78" s="217">
        <f t="shared" si="3"/>
        <v>510.29061838840221</v>
      </c>
      <c r="AD78" s="217">
        <f t="shared" si="4"/>
        <v>1708.77343876651</v>
      </c>
      <c r="AE78" s="217">
        <f t="shared" si="5"/>
        <v>1671.3970232917909</v>
      </c>
    </row>
    <row r="79" spans="1:31" ht="15.75">
      <c r="A79" s="15" t="s">
        <v>87</v>
      </c>
      <c r="B79" s="39">
        <v>3991</v>
      </c>
      <c r="C79" s="39">
        <v>3800</v>
      </c>
      <c r="D79" s="39">
        <v>3142</v>
      </c>
      <c r="E79" s="39">
        <v>2996</v>
      </c>
      <c r="F79" s="39">
        <v>2926</v>
      </c>
      <c r="G79" s="39">
        <v>2904.2010572306917</v>
      </c>
      <c r="H79" s="39">
        <v>2322</v>
      </c>
      <c r="I79" s="39">
        <v>4032</v>
      </c>
      <c r="J79" s="39">
        <v>2928</v>
      </c>
      <c r="K79" s="39">
        <v>2819</v>
      </c>
      <c r="L79" s="39">
        <v>2829.3468040346834</v>
      </c>
      <c r="M79" s="43">
        <v>2881</v>
      </c>
      <c r="N79" s="207">
        <v>2252</v>
      </c>
      <c r="O79" s="224"/>
      <c r="P79" s="143">
        <f>B79/'Численность населения'!B78*100000</f>
        <v>2529.6798443273942</v>
      </c>
      <c r="Q79" s="143">
        <f>C79/'Численность населения'!C78*100000</f>
        <v>2443.5884739789981</v>
      </c>
      <c r="R79" s="143">
        <f>D79/'Численность населения'!D78*100000</f>
        <v>2047.9461876393216</v>
      </c>
      <c r="S79" s="143">
        <f>E79/'Численность населения'!E78*100000</f>
        <v>1979.713879803086</v>
      </c>
      <c r="T79" s="143">
        <f>F79/'Численность населения'!F78*100000</f>
        <v>1961.2443109839064</v>
      </c>
      <c r="U79" s="143">
        <f>G79/'Численность населения'!G78*100000</f>
        <v>1972.8554543439836</v>
      </c>
      <c r="V79" s="143">
        <f>H79/'Численность населения'!G78*100000</f>
        <v>1577.3599260909734</v>
      </c>
      <c r="W79" s="143">
        <f>I79/'Численность населения'!H78*100000</f>
        <v>2762.4385097082722</v>
      </c>
      <c r="X79" s="143">
        <f>J79/'Численность населения'!I78*100000</f>
        <v>2021.6805910377684</v>
      </c>
      <c r="Y79" s="143">
        <f>K79/'Численность населения'!J78*100000</f>
        <v>1975.9853641098252</v>
      </c>
      <c r="Z79" s="143">
        <f>L79/'Численность населения'!L78*100000</f>
        <v>2026.8688778975038</v>
      </c>
      <c r="AA79" s="143">
        <f>M79/'Численность населения'!K78*100000</f>
        <v>2047.7500337619319</v>
      </c>
      <c r="AB79" s="144">
        <f>N79/'Численность населения'!L78*100000</f>
        <v>1613.2729669322023</v>
      </c>
      <c r="AC79" s="217">
        <f t="shared" si="3"/>
        <v>1185.0785836172988</v>
      </c>
      <c r="AD79" s="217">
        <f t="shared" si="4"/>
        <v>2073.8757246627056</v>
      </c>
      <c r="AE79" s="217">
        <f t="shared" si="5"/>
        <v>2021.6805910377684</v>
      </c>
    </row>
    <row r="80" spans="1:31" ht="15.75">
      <c r="A80" s="15" t="s">
        <v>88</v>
      </c>
      <c r="B80" s="39">
        <v>12912</v>
      </c>
      <c r="C80" s="39">
        <v>13200</v>
      </c>
      <c r="D80" s="39">
        <v>14521</v>
      </c>
      <c r="E80" s="39">
        <v>13149</v>
      </c>
      <c r="F80" s="39">
        <v>11689</v>
      </c>
      <c r="G80" s="39">
        <v>12113.64560579492</v>
      </c>
      <c r="H80" s="39">
        <v>12977</v>
      </c>
      <c r="I80" s="39">
        <v>13736</v>
      </c>
      <c r="J80" s="39">
        <v>13544</v>
      </c>
      <c r="K80" s="39">
        <v>14080</v>
      </c>
      <c r="L80" s="39">
        <v>13908.537943770971</v>
      </c>
      <c r="M80" s="43">
        <v>13008</v>
      </c>
      <c r="N80" s="207">
        <v>12716</v>
      </c>
      <c r="O80" s="224"/>
      <c r="P80" s="143">
        <f>B80/'Численность населения'!B79*100000</f>
        <v>2587.5336667949214</v>
      </c>
      <c r="Q80" s="143">
        <f>C80/'Численность населения'!C79*100000</f>
        <v>2660.914790251376</v>
      </c>
      <c r="R80" s="143">
        <f>D80/'Численность населения'!D79*100000</f>
        <v>2937.3865937360297</v>
      </c>
      <c r="S80" s="143">
        <f>E80/'Численность населения'!E79*100000</f>
        <v>2671.6704188034882</v>
      </c>
      <c r="T80" s="143">
        <f>F80/'Численность населения'!F79*100000</f>
        <v>2386.9326210721492</v>
      </c>
      <c r="U80" s="143">
        <f>G80/'Численность населения'!G79*100000</f>
        <v>2483.1083846398874</v>
      </c>
      <c r="V80" s="143">
        <f>H80/'Численность населения'!G79*100000</f>
        <v>2660.0825677165967</v>
      </c>
      <c r="W80" s="143">
        <f>I80/'Численность населения'!H79*100000</f>
        <v>2818.6991219267952</v>
      </c>
      <c r="X80" s="143">
        <f>J80/'Численность населения'!I79*100000</f>
        <v>2771.0771887397368</v>
      </c>
      <c r="Y80" s="143">
        <f>K80/'Численность населения'!J79*100000</f>
        <v>2873.9972648037392</v>
      </c>
      <c r="Z80" s="143">
        <f>L80/'Численность населения'!L79*100000</f>
        <v>2856.3203899812852</v>
      </c>
      <c r="AA80" s="143">
        <f>M80/'Численность населения'!K79*100000</f>
        <v>2660.4110465960525</v>
      </c>
      <c r="AB80" s="144">
        <f>N80/'Численность населения'!L79*100000</f>
        <v>2611.4153928931551</v>
      </c>
      <c r="AC80" s="217">
        <f t="shared" si="3"/>
        <v>550.45397266388045</v>
      </c>
      <c r="AD80" s="217">
        <f t="shared" si="4"/>
        <v>2690.7345729196313</v>
      </c>
      <c r="AE80" s="217">
        <f t="shared" si="5"/>
        <v>2660.914790251376</v>
      </c>
    </row>
    <row r="81" spans="1:49" ht="24">
      <c r="A81" s="16" t="s">
        <v>89</v>
      </c>
      <c r="B81" s="39">
        <v>3290</v>
      </c>
      <c r="C81" s="39">
        <v>3300</v>
      </c>
      <c r="D81" s="39">
        <v>3342</v>
      </c>
      <c r="E81" s="39">
        <v>3168</v>
      </c>
      <c r="F81" s="39">
        <v>2953</v>
      </c>
      <c r="G81" s="39">
        <v>2973.5821352456628</v>
      </c>
      <c r="H81" s="39">
        <v>2839</v>
      </c>
      <c r="I81" s="39">
        <v>2889</v>
      </c>
      <c r="J81" s="39">
        <v>2757</v>
      </c>
      <c r="K81" s="39">
        <v>2663</v>
      </c>
      <c r="L81" s="39">
        <v>2637.7193342178243</v>
      </c>
      <c r="M81" s="43">
        <v>2226</v>
      </c>
      <c r="N81" s="207">
        <v>2284</v>
      </c>
      <c r="O81" s="224"/>
      <c r="P81" s="143">
        <f>B81/'Численность населения'!B80*100000</f>
        <v>1859.7972877485147</v>
      </c>
      <c r="Q81" s="143">
        <f>C81/'Численность населения'!C80*100000</f>
        <v>1881.8752601835115</v>
      </c>
      <c r="R81" s="143">
        <f>D81/'Численность населения'!D80*100000</f>
        <v>1925.7697028367936</v>
      </c>
      <c r="S81" s="143">
        <f>E81/'Численность населения'!E80*100000</f>
        <v>1846.9718523355332</v>
      </c>
      <c r="T81" s="143">
        <f>F81/'Численность населения'!F80*100000</f>
        <v>1743.4995158585834</v>
      </c>
      <c r="U81" s="143">
        <f>G81/'Численность населения'!G80*100000</f>
        <v>1778.000953848988</v>
      </c>
      <c r="V81" s="143">
        <f>H81/'Численность населения'!G80*100000</f>
        <v>1697.529941462423</v>
      </c>
      <c r="W81" s="143">
        <f>I81/'Численность населения'!H80*100000</f>
        <v>1749.117570488409</v>
      </c>
      <c r="X81" s="143">
        <f>J81/'Численность населения'!I80*100000</f>
        <v>1690.2185574594612</v>
      </c>
      <c r="Y81" s="143">
        <f>K81/'Численность населения'!J80*100000</f>
        <v>1654.4071966402423</v>
      </c>
      <c r="Z81" s="143">
        <f>L81/'Численность населения'!L80*100000</f>
        <v>1675.785145181017</v>
      </c>
      <c r="AA81" s="143">
        <f>M81/'Численность населения'!K80*100000</f>
        <v>1399.0409090623409</v>
      </c>
      <c r="AB81" s="144">
        <f>N81/'Численность населения'!L80*100000</f>
        <v>1451.0616129401151</v>
      </c>
      <c r="AC81" s="217">
        <f t="shared" si="3"/>
        <v>526.7287937744527</v>
      </c>
      <c r="AD81" s="217">
        <f t="shared" si="4"/>
        <v>1719.4673466189174</v>
      </c>
      <c r="AE81" s="217">
        <f t="shared" si="5"/>
        <v>1743.4995158585834</v>
      </c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</row>
    <row r="82" spans="1:49" ht="16.5" thickBot="1">
      <c r="A82" s="18" t="s">
        <v>90</v>
      </c>
      <c r="B82" s="39">
        <v>1326</v>
      </c>
      <c r="C82" s="39">
        <v>1300</v>
      </c>
      <c r="D82" s="39">
        <v>710</v>
      </c>
      <c r="E82" s="39">
        <v>803</v>
      </c>
      <c r="F82" s="39">
        <v>1241</v>
      </c>
      <c r="G82" s="39">
        <v>1403.8504194928012</v>
      </c>
      <c r="H82" s="39">
        <v>1004.9999999999999</v>
      </c>
      <c r="I82" s="39">
        <v>837</v>
      </c>
      <c r="J82" s="39">
        <v>760</v>
      </c>
      <c r="K82" s="39">
        <v>785</v>
      </c>
      <c r="L82" s="39">
        <v>777.52231653208844</v>
      </c>
      <c r="M82" s="43">
        <v>820</v>
      </c>
      <c r="N82" s="207">
        <v>818</v>
      </c>
      <c r="O82" s="224"/>
      <c r="P82" s="143">
        <f>B82/'Численность населения'!B81*100000</f>
        <v>2612.1387624844865</v>
      </c>
      <c r="Q82" s="143">
        <f>C82/'Численность населения'!C81*100000</f>
        <v>2565.772593601358</v>
      </c>
      <c r="R82" s="143">
        <f>D82/'Численность населения'!D81*100000</f>
        <v>1395.3305557739172</v>
      </c>
      <c r="S82" s="143">
        <f>E82/'Численность населения'!E81*100000</f>
        <v>1584.8267150864451</v>
      </c>
      <c r="T82" s="143">
        <f>F82/'Численность населения'!F81*100000</f>
        <v>2455.0921896019627</v>
      </c>
      <c r="U82" s="143">
        <f>G82/'Численность населения'!G81*100000</f>
        <v>2788.2389312455089</v>
      </c>
      <c r="V82" s="143">
        <f>H82/'Численность населения'!G81*100000</f>
        <v>1996.0674492045521</v>
      </c>
      <c r="W82" s="143">
        <f>I82/'Численность населения'!H81*100000</f>
        <v>1674.3348669733948</v>
      </c>
      <c r="X82" s="143">
        <f>J82/'Численность населения'!I81*100000</f>
        <v>1532.7215891902792</v>
      </c>
      <c r="Y82" s="143">
        <f>K82/'Численность населения'!J81*100000</f>
        <v>1585.7304460245637</v>
      </c>
      <c r="Z82" s="143">
        <f>L82/'Численность населения'!L81*100000</f>
        <v>1557.9111896531388</v>
      </c>
      <c r="AA82" s="143">
        <f>M82/'Численность населения'!K81*100000</f>
        <v>1640.8204102051027</v>
      </c>
      <c r="AB82" s="144">
        <f>N82/'Численность населения'!L81*100000</f>
        <v>1639.0157890518553</v>
      </c>
      <c r="AC82" s="217">
        <f t="shared" si="3"/>
        <v>1392.9083754715916</v>
      </c>
      <c r="AD82" s="217">
        <f t="shared" si="4"/>
        <v>1925.2308836997358</v>
      </c>
      <c r="AE82" s="217">
        <f t="shared" si="5"/>
        <v>1640.8204102051027</v>
      </c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</row>
    <row r="83" spans="1:49" s="27" customFormat="1" ht="16.5" thickTop="1">
      <c r="O83" s="216" t="s">
        <v>105</v>
      </c>
      <c r="P83" s="216">
        <f t="shared" ref="P83:AB83" si="6">AVERAGE(P3:P82)</f>
        <v>1969.2331922591923</v>
      </c>
      <c r="Q83" s="216">
        <f t="shared" si="6"/>
        <v>1969.7564594942342</v>
      </c>
      <c r="R83" s="216">
        <f t="shared" si="6"/>
        <v>1945.5135113014835</v>
      </c>
      <c r="S83" s="216">
        <f t="shared" si="6"/>
        <v>1838.4323019252206</v>
      </c>
      <c r="T83" s="216">
        <f t="shared" si="6"/>
        <v>1766.6422769211233</v>
      </c>
      <c r="U83" s="216">
        <f t="shared" si="6"/>
        <v>1771.9742344581052</v>
      </c>
      <c r="V83" s="216">
        <f t="shared" si="6"/>
        <v>1793.9037126544415</v>
      </c>
      <c r="W83" s="216">
        <f t="shared" si="6"/>
        <v>1812.8491129553072</v>
      </c>
      <c r="X83" s="216">
        <f t="shared" si="6"/>
        <v>1810.6972408160193</v>
      </c>
      <c r="Y83" s="216">
        <f t="shared" si="6"/>
        <v>1814.6579604749361</v>
      </c>
      <c r="Z83" s="216">
        <f t="shared" si="6"/>
        <v>1824.9215193850227</v>
      </c>
      <c r="AA83" s="216">
        <f t="shared" si="6"/>
        <v>1774.3889363496</v>
      </c>
      <c r="AB83" s="216">
        <f t="shared" si="6"/>
        <v>1829.2974198452382</v>
      </c>
    </row>
    <row r="84" spans="1:49" s="27" customFormat="1" ht="15.75">
      <c r="O84" s="216" t="s">
        <v>104</v>
      </c>
      <c r="P84" s="216">
        <f t="shared" ref="P84:AB84" si="7">MAX(P3:P82)-MIN(P3:P82)</f>
        <v>4790.2399050567574</v>
      </c>
      <c r="Q84" s="216">
        <f t="shared" si="7"/>
        <v>3519.2802524695526</v>
      </c>
      <c r="R84" s="216">
        <f t="shared" si="7"/>
        <v>2568.4017794096444</v>
      </c>
      <c r="S84" s="216">
        <f t="shared" si="7"/>
        <v>2246.2566910703854</v>
      </c>
      <c r="T84" s="216">
        <f t="shared" si="7"/>
        <v>2199.0952344643292</v>
      </c>
      <c r="U84" s="216">
        <f t="shared" si="7"/>
        <v>2176.5875061722904</v>
      </c>
      <c r="V84" s="216">
        <f t="shared" si="7"/>
        <v>2920.0104116745379</v>
      </c>
      <c r="W84" s="216">
        <f t="shared" si="7"/>
        <v>2238.4784548408834</v>
      </c>
      <c r="X84" s="216">
        <f t="shared" si="7"/>
        <v>2104.10017979843</v>
      </c>
      <c r="Y84" s="216">
        <f t="shared" si="7"/>
        <v>2166.5826387247089</v>
      </c>
      <c r="Z84" s="216">
        <f t="shared" si="7"/>
        <v>2241.9738717127289</v>
      </c>
      <c r="AA84" s="216">
        <f t="shared" si="7"/>
        <v>2135.1981656144185</v>
      </c>
      <c r="AB84" s="216">
        <f t="shared" si="7"/>
        <v>2223.7831120512501</v>
      </c>
    </row>
    <row r="85" spans="1:49" s="27" customFormat="1" ht="15.75">
      <c r="O85" s="216" t="s">
        <v>106</v>
      </c>
      <c r="P85" s="216">
        <f>MEDIAN(P3:P82)</f>
        <v>1907.0123075810861</v>
      </c>
      <c r="Q85" s="216">
        <f t="shared" ref="Q85:AB85" si="8">MEDIAN(Q3:Q82)</f>
        <v>1875.672608707983</v>
      </c>
      <c r="R85" s="216">
        <f t="shared" si="8"/>
        <v>1903.4496359368054</v>
      </c>
      <c r="S85" s="216">
        <f t="shared" si="8"/>
        <v>1742.3735931167989</v>
      </c>
      <c r="T85" s="216">
        <f t="shared" si="8"/>
        <v>1685.2041934339891</v>
      </c>
      <c r="U85" s="216">
        <f t="shared" si="8"/>
        <v>1697.2025398677631</v>
      </c>
      <c r="V85" s="216">
        <f t="shared" si="8"/>
        <v>1733.7530315526551</v>
      </c>
      <c r="W85" s="216">
        <f t="shared" si="8"/>
        <v>1750.3543709975413</v>
      </c>
      <c r="X85" s="216">
        <f t="shared" si="8"/>
        <v>1803.4666574849334</v>
      </c>
      <c r="Y85" s="216">
        <f t="shared" si="8"/>
        <v>1791.4818484072903</v>
      </c>
      <c r="Z85" s="216">
        <f t="shared" si="8"/>
        <v>1788.0563351788123</v>
      </c>
      <c r="AA85" s="216">
        <f t="shared" si="8"/>
        <v>1772.5677465374661</v>
      </c>
      <c r="AB85" s="216">
        <f t="shared" si="8"/>
        <v>1789.4398872682168</v>
      </c>
    </row>
    <row r="86" spans="1:49">
      <c r="A86" s="27"/>
      <c r="C86" s="27"/>
      <c r="D86" s="27"/>
      <c r="E86" s="27"/>
      <c r="F86" s="27"/>
      <c r="H86" s="27"/>
      <c r="I86" s="27"/>
      <c r="J86" s="27"/>
      <c r="K86" s="27"/>
      <c r="M86" s="27"/>
      <c r="N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</row>
    <row r="87" spans="1:49">
      <c r="C87" s="27"/>
      <c r="D87" s="27"/>
      <c r="E87" s="27"/>
      <c r="F87" s="27"/>
      <c r="H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</row>
    <row r="88" spans="1:49" ht="15.75">
      <c r="A88" s="13" t="s">
        <v>0</v>
      </c>
      <c r="B88" s="39">
        <v>2412778</v>
      </c>
      <c r="C88" s="38">
        <v>2505100</v>
      </c>
      <c r="D88" s="38">
        <v>2602308</v>
      </c>
      <c r="E88" s="38">
        <v>2499043</v>
      </c>
      <c r="F88" s="38">
        <v>2413793</v>
      </c>
      <c r="G88" s="38">
        <v>2476101.5445392206</v>
      </c>
      <c r="H88" s="38">
        <v>2523575</v>
      </c>
      <c r="I88" s="38">
        <v>2568829</v>
      </c>
      <c r="J88" s="38">
        <v>2630784</v>
      </c>
      <c r="K88" s="38">
        <v>2738576</v>
      </c>
      <c r="L88" s="38">
        <v>2822499.7279623654</v>
      </c>
      <c r="M88" s="42">
        <v>2792294</v>
      </c>
      <c r="N88" s="209">
        <v>2864258</v>
      </c>
      <c r="O88" s="222"/>
      <c r="P88" s="142">
        <f>B88/'Численность населения'!B86*100000</f>
        <v>1689.0353417346994</v>
      </c>
      <c r="Q88" s="143">
        <f>C88/'Численность населения'!C86*100000</f>
        <v>1752.297208408889</v>
      </c>
      <c r="R88" s="143">
        <f>D88/'Численность населения'!D86*100000</f>
        <v>1817.2323501614899</v>
      </c>
      <c r="S88" s="143">
        <f>E88/'Численность населения'!E86*100000</f>
        <v>1741.4084937114042</v>
      </c>
      <c r="T88" s="143">
        <f>F88/'Численность населения'!F86*100000</f>
        <v>1652.2574246437039</v>
      </c>
      <c r="U88" s="143">
        <f>G88/'Численность населения'!G86*100000</f>
        <v>1691.2568893705106</v>
      </c>
      <c r="V88" s="143">
        <f>H88/'Численность населения'!G86*100000</f>
        <v>1723.682784337273</v>
      </c>
      <c r="W88" s="143">
        <f>I88/'Численность населения'!H86*100000</f>
        <v>1751.3802889623496</v>
      </c>
      <c r="X88" s="143">
        <f>J88/'Численность населения'!I86*100000</f>
        <v>1791.5697251504353</v>
      </c>
      <c r="Y88" s="143">
        <f>K88/'Численность населения'!J86*100000</f>
        <v>1865.1265242269874</v>
      </c>
      <c r="Z88" s="143">
        <f>L88/'Численность населения'!L86*100000</f>
        <v>1927.149750407875</v>
      </c>
      <c r="AA88" s="143">
        <f>M88/'Численность населения'!K86*100000</f>
        <v>1902.5657097071498</v>
      </c>
      <c r="AB88" s="144">
        <f>N88/'Численность населения'!L86*100000</f>
        <v>1955.6615134870829</v>
      </c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</row>
    <row r="89" spans="1:49" ht="24">
      <c r="A89" s="14" t="s">
        <v>1</v>
      </c>
      <c r="B89" s="14">
        <v>498820</v>
      </c>
      <c r="C89" s="14">
        <v>511600</v>
      </c>
      <c r="D89" s="14">
        <v>582038</v>
      </c>
      <c r="E89" s="14">
        <v>570354</v>
      </c>
      <c r="F89" s="14">
        <v>553742</v>
      </c>
      <c r="G89" s="14">
        <v>549862.93416748405</v>
      </c>
      <c r="H89" s="14">
        <v>553348</v>
      </c>
      <c r="I89" s="14">
        <v>630387</v>
      </c>
      <c r="J89" s="14">
        <v>690578</v>
      </c>
      <c r="K89" s="14">
        <v>811485</v>
      </c>
      <c r="L89" s="14">
        <v>824969.15224520257</v>
      </c>
      <c r="M89" s="14">
        <v>857636</v>
      </c>
      <c r="N89" s="138">
        <v>845315</v>
      </c>
      <c r="O89" s="223"/>
      <c r="P89" s="214">
        <f>B89/'Численность населения'!B87*100000</f>
        <v>1299.3390750113433</v>
      </c>
      <c r="Q89" s="14">
        <f>C89/'Численность населения'!C87*100000</f>
        <v>1329.118154784954</v>
      </c>
      <c r="R89" s="14">
        <f>D89/'Численность населения'!D87*100000</f>
        <v>1507.5478667000275</v>
      </c>
      <c r="S89" s="14">
        <f>E89/'Численность населения'!E87*100000</f>
        <v>1471.9043090067421</v>
      </c>
      <c r="T89" s="14">
        <f>F89/'Численность населения'!F87*100000</f>
        <v>1424.02564893047</v>
      </c>
      <c r="U89" s="14">
        <f>G89/'Численность населения'!G87*100000</f>
        <v>1408.8970922249339</v>
      </c>
      <c r="V89" s="14">
        <f>H89/'Численность населения'!G87*100000</f>
        <v>1417.8267705366359</v>
      </c>
      <c r="W89" s="14">
        <f>I89/'Численность населения'!H87*100000</f>
        <v>1609.8981151494181</v>
      </c>
      <c r="X89" s="14">
        <f>J89/'Численность населения'!I87*100000</f>
        <v>1758.963933671957</v>
      </c>
      <c r="Y89" s="14">
        <f>K89/'Численность населения'!J87*100000</f>
        <v>2062.4995425055081</v>
      </c>
      <c r="Z89" s="14">
        <f>L89/'Численность населения'!L87*100000</f>
        <v>2096.9034167921996</v>
      </c>
      <c r="AA89" s="14">
        <f>M89/'Численность населения'!K87*100000</f>
        <v>2176.4203433265557</v>
      </c>
      <c r="AB89" s="202">
        <f>N89/'Численность населения'!L87*100000</f>
        <v>2148.6184143269052</v>
      </c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</row>
    <row r="90" spans="1:49" ht="24">
      <c r="A90" s="14" t="s">
        <v>20</v>
      </c>
      <c r="B90" s="14">
        <v>217686</v>
      </c>
      <c r="C90" s="14">
        <v>218300</v>
      </c>
      <c r="D90" s="14">
        <v>228294</v>
      </c>
      <c r="E90" s="14">
        <v>231487</v>
      </c>
      <c r="F90" s="14">
        <v>226178</v>
      </c>
      <c r="G90" s="14">
        <v>222643</v>
      </c>
      <c r="H90" s="14">
        <v>217066</v>
      </c>
      <c r="I90" s="14">
        <v>239001</v>
      </c>
      <c r="J90" s="14">
        <v>258327</v>
      </c>
      <c r="K90" s="14">
        <v>243965</v>
      </c>
      <c r="L90" s="14">
        <v>256616.39682632854</v>
      </c>
      <c r="M90" s="14">
        <v>296635</v>
      </c>
      <c r="N90" s="138">
        <v>316326</v>
      </c>
      <c r="O90" s="223"/>
      <c r="P90" s="214">
        <f>B90/'Численность населения'!B88*100000</f>
        <v>1598.8708909882589</v>
      </c>
      <c r="Q90" s="14">
        <f>C90/'Численность населения'!C88*100000</f>
        <v>1600.0937040673971</v>
      </c>
      <c r="R90" s="14">
        <f>D90/'Численность населения'!D88*100000</f>
        <v>1667.7264032792614</v>
      </c>
      <c r="S90" s="14">
        <f>E90/'Численность населения'!E88*100000</f>
        <v>1682.4167402235378</v>
      </c>
      <c r="T90" s="14">
        <f>F90/'Численность населения'!F88*100000</f>
        <v>1636.3496534934941</v>
      </c>
      <c r="U90" s="14">
        <f>G90/'Численность населения'!G88*100000</f>
        <v>1607.6902941627779</v>
      </c>
      <c r="V90" s="14">
        <f>H90/'Численность населения'!G88*100000</f>
        <v>1567.4191481103719</v>
      </c>
      <c r="W90" s="14">
        <f>I90/'Численность населения'!H88*100000</f>
        <v>1722.3432821902811</v>
      </c>
      <c r="X90" s="14">
        <f>J90/'Численность населения'!I88*100000</f>
        <v>1855.0436690379254</v>
      </c>
      <c r="Y90" s="14">
        <f>K90/'Численность населения'!J88*100000</f>
        <v>1747.345319311215</v>
      </c>
      <c r="Z90" s="14">
        <f>L90/'Численность населения'!L88*100000</f>
        <v>1837.966179187878</v>
      </c>
      <c r="AA90" s="14">
        <f>M90/'Численность населения'!K88*100000</f>
        <v>2122.3033704368258</v>
      </c>
      <c r="AB90" s="202">
        <f>N90/'Численность населения'!L88*100000</f>
        <v>2265.6248657066881</v>
      </c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</row>
    <row r="91" spans="1:49">
      <c r="A91" s="14" t="s">
        <v>31</v>
      </c>
      <c r="B91" s="14">
        <v>347590</v>
      </c>
      <c r="C91" s="14">
        <v>373500</v>
      </c>
      <c r="D91" s="14">
        <v>403566</v>
      </c>
      <c r="E91" s="14">
        <v>369456</v>
      </c>
      <c r="F91" s="14">
        <v>369229</v>
      </c>
      <c r="G91" s="14">
        <v>438470.02221006411</v>
      </c>
      <c r="H91" s="14">
        <v>442322</v>
      </c>
      <c r="I91" s="14">
        <v>418280</v>
      </c>
      <c r="J91" s="14">
        <v>399928</v>
      </c>
      <c r="K91" s="14">
        <v>414687</v>
      </c>
      <c r="L91" s="14">
        <v>410853.92790344398</v>
      </c>
      <c r="M91" s="14">
        <v>367934</v>
      </c>
      <c r="N91" s="138">
        <v>383106</v>
      </c>
      <c r="O91" s="223"/>
      <c r="P91" s="214">
        <f>B91/'Численность населения'!B89*100000</f>
        <v>2509.2150976799271</v>
      </c>
      <c r="Q91" s="14">
        <f>C91/'Численность населения'!C89*100000</f>
        <v>2693.3081352183463</v>
      </c>
      <c r="R91" s="14">
        <f>D91/'Численность населения'!D89*100000</f>
        <v>2903.9558722704401</v>
      </c>
      <c r="S91" s="14">
        <f>E91/'Численность населения'!E89*100000</f>
        <v>2650.8953451837328</v>
      </c>
      <c r="T91" s="14">
        <f>F91/'Численность населения'!F89*100000</f>
        <v>2640.3956964358385</v>
      </c>
      <c r="U91" s="14">
        <f>G91/'Численность населения'!G89*100000</f>
        <v>3126.5234177288362</v>
      </c>
      <c r="V91" s="14">
        <f>H91/'Численность населения'!G89*100000</f>
        <v>3153.9900589010258</v>
      </c>
      <c r="W91" s="14">
        <f>I91/'Численность населения'!H89*100000</f>
        <v>2550.7673005389674</v>
      </c>
      <c r="X91" s="14">
        <f>J91/'Численность населения'!I89*100000</f>
        <v>2433.3692015682236</v>
      </c>
      <c r="Y91" s="14">
        <f>K91/'Численность населения'!J89*100000</f>
        <v>2521.1693363912564</v>
      </c>
      <c r="Z91" s="14">
        <f>L91/'Численность населения'!L89*100000</f>
        <v>2493.9103758635974</v>
      </c>
      <c r="AA91" s="14">
        <f>M91/'Численность населения'!K89*100000</f>
        <v>2235.2789438988325</v>
      </c>
      <c r="AB91" s="202">
        <f>N91/'Численность населения'!L89*100000</f>
        <v>2325.4786277232288</v>
      </c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</row>
    <row r="92" spans="1:49" ht="24">
      <c r="A92" s="14" t="s">
        <v>38</v>
      </c>
      <c r="B92" s="14">
        <v>241307</v>
      </c>
      <c r="C92" s="14">
        <v>218900</v>
      </c>
      <c r="D92" s="14">
        <v>195312</v>
      </c>
      <c r="E92" s="14">
        <v>198024</v>
      </c>
      <c r="F92" s="14">
        <v>174941</v>
      </c>
      <c r="G92" s="14">
        <v>172176.30420448835</v>
      </c>
      <c r="H92" s="14">
        <v>144731</v>
      </c>
      <c r="I92" s="14">
        <v>148970</v>
      </c>
      <c r="J92" s="14">
        <v>130791</v>
      </c>
      <c r="K92" s="14">
        <v>128833</v>
      </c>
      <c r="L92" s="14">
        <v>128579.81232902563</v>
      </c>
      <c r="M92" s="14">
        <v>112719</v>
      </c>
      <c r="N92" s="138">
        <v>120985</v>
      </c>
      <c r="O92" s="223"/>
      <c r="P92" s="214">
        <f>B92/'Численность населения'!B90*100000</f>
        <v>2568.1582518554751</v>
      </c>
      <c r="Q92" s="14">
        <f>C92/'Численность населения'!C90*100000</f>
        <v>2312.4929022102847</v>
      </c>
      <c r="R92" s="14">
        <f>D92/'Численность населения'!D90*100000</f>
        <v>2052.2793664657138</v>
      </c>
      <c r="S92" s="14">
        <f>E92/'Численность населения'!E90*100000</f>
        <v>2070.2066254891838</v>
      </c>
      <c r="T92" s="14">
        <f>F92/'Численность населения'!F90*100000</f>
        <v>1817.6509795507643</v>
      </c>
      <c r="U92" s="14">
        <f>G92/'Численность населения'!G90*100000</f>
        <v>1777.1163052990782</v>
      </c>
      <c r="V92" s="14">
        <f>H92/'Численность населения'!G90*100000</f>
        <v>1493.8398240722372</v>
      </c>
      <c r="W92" s="14">
        <f>I92/'Численность населения'!H90*100000</f>
        <v>1528.3855787376604</v>
      </c>
      <c r="X92" s="14">
        <f>J92/'Численность населения'!I90*100000</f>
        <v>1334.6531117262141</v>
      </c>
      <c r="Y92" s="14">
        <f>K92/'Численность населения'!J90*100000</f>
        <v>1308.5983565045565</v>
      </c>
      <c r="Z92" s="14">
        <f>L92/'Численность населения'!L90*100000</f>
        <v>1292.3741104765943</v>
      </c>
      <c r="AA92" s="14">
        <f>M92/'Численность населения'!K90*100000</f>
        <v>1138.7090670513851</v>
      </c>
      <c r="AB92" s="202">
        <f>N92/'Численность населения'!L90*100000</f>
        <v>1216.0375639365786</v>
      </c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</row>
    <row r="93" spans="1:49" ht="24">
      <c r="A93" s="14" t="s">
        <v>46</v>
      </c>
      <c r="B93" s="14">
        <v>514135</v>
      </c>
      <c r="C93" s="14">
        <v>514200.00000000006</v>
      </c>
      <c r="D93" s="14">
        <v>514553</v>
      </c>
      <c r="E93" s="14">
        <v>470667</v>
      </c>
      <c r="F93" s="14">
        <v>446399</v>
      </c>
      <c r="G93" s="14">
        <v>442043.79984324763</v>
      </c>
      <c r="H93" s="14">
        <v>504310</v>
      </c>
      <c r="I93" s="14">
        <v>478789</v>
      </c>
      <c r="J93" s="14">
        <v>482206</v>
      </c>
      <c r="K93" s="14">
        <v>481528</v>
      </c>
      <c r="L93" s="14">
        <v>483036.61914264126</v>
      </c>
      <c r="M93" s="14">
        <v>480484</v>
      </c>
      <c r="N93" s="138">
        <v>495350</v>
      </c>
      <c r="O93" s="223"/>
      <c r="P93" s="214">
        <f>B93/'Численность населения'!B91*100000</f>
        <v>1717.4200848576918</v>
      </c>
      <c r="Q93" s="14">
        <f>C93/'Численность населения'!C91*100000</f>
        <v>1722.8661563851174</v>
      </c>
      <c r="R93" s="14">
        <f>D93/'Численность населения'!D91*100000</f>
        <v>1727.159932566806</v>
      </c>
      <c r="S93" s="14">
        <f>E93/'Численность населения'!E91*100000</f>
        <v>1581.7796588096971</v>
      </c>
      <c r="T93" s="14">
        <f>F93/'Численность населения'!F91*100000</f>
        <v>1501.654565324357</v>
      </c>
      <c r="U93" s="14">
        <f>G93/'Численность населения'!G91*100000</f>
        <v>1488.636280065992</v>
      </c>
      <c r="V93" s="14">
        <f>H93/'Численность населения'!G91*100000</f>
        <v>1698.3252851104278</v>
      </c>
      <c r="W93" s="14">
        <f>I93/'Численность населения'!H91*100000</f>
        <v>1614.5244989657599</v>
      </c>
      <c r="X93" s="14">
        <f>J93/'Численность населения'!I91*100000</f>
        <v>1629.644975343562</v>
      </c>
      <c r="Y93" s="14">
        <f>K93/'Численность населения'!J91*100000</f>
        <v>1633.9625097480641</v>
      </c>
      <c r="Z93" s="14">
        <f>L93/'Численность населения'!L91*100000</f>
        <v>1655.4110759258288</v>
      </c>
      <c r="AA93" s="14">
        <f>M93/'Численность населения'!K91*100000</f>
        <v>1637.5048189571639</v>
      </c>
      <c r="AB93" s="202">
        <f>N93/'Численность населения'!L91*100000</f>
        <v>1697.6101685940919</v>
      </c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</row>
    <row r="94" spans="1:49" ht="24">
      <c r="A94" s="14" t="s">
        <v>61</v>
      </c>
      <c r="B94" s="14">
        <v>199273</v>
      </c>
      <c r="C94" s="14">
        <v>201900</v>
      </c>
      <c r="D94" s="14">
        <v>205341</v>
      </c>
      <c r="E94" s="14">
        <v>203743</v>
      </c>
      <c r="F94" s="14">
        <v>201126</v>
      </c>
      <c r="G94" s="14">
        <v>250808.19491556624</v>
      </c>
      <c r="H94" s="14">
        <v>223465</v>
      </c>
      <c r="I94" s="14">
        <v>212632</v>
      </c>
      <c r="J94" s="14">
        <v>216098</v>
      </c>
      <c r="K94" s="14">
        <v>207708</v>
      </c>
      <c r="L94" s="14">
        <v>267515.32885479665</v>
      </c>
      <c r="M94" s="14">
        <v>231378</v>
      </c>
      <c r="N94" s="138">
        <v>254813</v>
      </c>
      <c r="O94" s="223"/>
      <c r="P94" s="214">
        <f>B94/'Численность населения'!B92*100000</f>
        <v>1648.6139797084627</v>
      </c>
      <c r="Q94" s="14">
        <f>C94/'Численность населения'!C92*100000</f>
        <v>1666.5032354429829</v>
      </c>
      <c r="R94" s="14">
        <f>D94/'Численность населения'!D92*100000</f>
        <v>1687.2039098504738</v>
      </c>
      <c r="S94" s="14">
        <f>E94/'Численность населения'!E92*100000</f>
        <v>1667.8531001112979</v>
      </c>
      <c r="T94" s="14">
        <f>F94/'Численность населения'!F92*100000</f>
        <v>1641.1698077827414</v>
      </c>
      <c r="U94" s="14">
        <f>G94/'Численность населения'!G92*100000</f>
        <v>2040.4217686979771</v>
      </c>
      <c r="V94" s="14">
        <f>H94/'Численность населения'!G92*100000</f>
        <v>1817.9742918511567</v>
      </c>
      <c r="W94" s="14">
        <f>I94/'Численность населения'!H92*100000</f>
        <v>1724.935594384111</v>
      </c>
      <c r="X94" s="14">
        <f>J94/'Численность населения'!I92*100000</f>
        <v>1749.6374387337851</v>
      </c>
      <c r="Y94" s="14">
        <f>K94/'Численность населения'!J92*100000</f>
        <v>1681.413751410973</v>
      </c>
      <c r="Z94" s="14">
        <f>L94/'Численность населения'!L92*100000</f>
        <v>2166.9712310331756</v>
      </c>
      <c r="AA94" s="14">
        <f>M94/'Численность населения'!K92*100000</f>
        <v>1872.6816380513292</v>
      </c>
      <c r="AB94" s="202">
        <f>N94/'Численность населения'!L92*100000</f>
        <v>2064.0777582991054</v>
      </c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</row>
    <row r="95" spans="1:49" ht="24">
      <c r="A95" s="14" t="s">
        <v>68</v>
      </c>
      <c r="B95" s="14">
        <v>334421</v>
      </c>
      <c r="C95" s="14">
        <v>341000</v>
      </c>
      <c r="D95" s="14">
        <v>350236</v>
      </c>
      <c r="E95" s="14">
        <v>330875</v>
      </c>
      <c r="F95" s="14">
        <v>312354</v>
      </c>
      <c r="G95" s="14">
        <v>277264.28919837013</v>
      </c>
      <c r="H95" s="14">
        <v>312517</v>
      </c>
      <c r="I95" s="14">
        <v>319790</v>
      </c>
      <c r="J95" s="14">
        <v>297185</v>
      </c>
      <c r="K95" s="14">
        <v>295495</v>
      </c>
      <c r="L95" s="14">
        <v>296052.98860914563</v>
      </c>
      <c r="M95" s="14">
        <v>301228</v>
      </c>
      <c r="N95" s="138">
        <v>302596</v>
      </c>
      <c r="O95" s="223"/>
      <c r="P95" s="214">
        <f>B95/'Численность населения'!B93*100000</f>
        <v>1735.5014806883614</v>
      </c>
      <c r="Q95" s="14">
        <f>C95/'Численность населения'!C93*100000</f>
        <v>1770.8393648762581</v>
      </c>
      <c r="R95" s="14">
        <f>D95/'Численность населения'!D93*100000</f>
        <v>1817.5602068505118</v>
      </c>
      <c r="S95" s="14">
        <f>E95/'Численность населения'!E93*100000</f>
        <v>1715.6698799666276</v>
      </c>
      <c r="T95" s="14">
        <f>F95/'Численность населения'!F93*100000</f>
        <v>1618.2087521099647</v>
      </c>
      <c r="U95" s="14">
        <f>G95/'Численность населения'!G93*100000</f>
        <v>1435.2565912327611</v>
      </c>
      <c r="V95" s="14">
        <f>H95/'Численность населения'!G93*100000</f>
        <v>1617.7419941786195</v>
      </c>
      <c r="W95" s="14">
        <f>I95/'Численность населения'!H93*100000</f>
        <v>1654.7898064037195</v>
      </c>
      <c r="X95" s="14">
        <f>J95/'Численность населения'!I93*100000</f>
        <v>1539.2735267069927</v>
      </c>
      <c r="Y95" s="14">
        <f>K95/'Численность населения'!J93*100000</f>
        <v>1717.8199072245288</v>
      </c>
      <c r="Z95" s="14">
        <f>L95/'Численность населения'!L93*100000</f>
        <v>1735.2456730170506</v>
      </c>
      <c r="AA95" s="14">
        <f>M95/'Численность населения'!K93*100000</f>
        <v>1756.8554883303905</v>
      </c>
      <c r="AB95" s="202">
        <f>N95/'Численность населения'!L93*100000</f>
        <v>1773.5960111028812</v>
      </c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</row>
    <row r="96" spans="1:49" ht="24">
      <c r="A96" s="14" t="s">
        <v>79</v>
      </c>
      <c r="B96" s="14">
        <v>128556</v>
      </c>
      <c r="C96" s="14">
        <v>125800</v>
      </c>
      <c r="D96" s="14">
        <v>122968</v>
      </c>
      <c r="E96" s="14">
        <v>124437</v>
      </c>
      <c r="F96" s="14">
        <v>121082</v>
      </c>
      <c r="G96" s="14">
        <v>122833</v>
      </c>
      <c r="H96" s="14">
        <v>125816</v>
      </c>
      <c r="I96" s="14">
        <v>120980</v>
      </c>
      <c r="J96" s="14">
        <v>155671</v>
      </c>
      <c r="K96" s="14">
        <v>154875</v>
      </c>
      <c r="L96" s="14">
        <v>154875.50205178099</v>
      </c>
      <c r="M96" s="14">
        <v>144280</v>
      </c>
      <c r="N96" s="138">
        <v>145767</v>
      </c>
      <c r="O96" s="223"/>
      <c r="P96" s="214">
        <f>B96/'Численность населения'!B94*100000</f>
        <v>2039.8092522254381</v>
      </c>
      <c r="Q96" s="14">
        <f>C96/'Численность населения'!C94*100000</f>
        <v>2004.6585204440908</v>
      </c>
      <c r="R96" s="14">
        <f>D96/'Численность населения'!D94*100000</f>
        <v>1964.7640511195277</v>
      </c>
      <c r="S96" s="14">
        <f>E96/'Численность населения'!E94*100000</f>
        <v>1994.4805858823786</v>
      </c>
      <c r="T96" s="14">
        <f>F96/'Численность населения'!F94*100000</f>
        <v>1947.0218759763691</v>
      </c>
      <c r="U96" s="14">
        <f>G96/'Численность населения'!G94*100000</f>
        <v>1980.2208449305535</v>
      </c>
      <c r="V96" s="14">
        <f>H96/'Численность населения'!G94*100000</f>
        <v>2028.3105177418329</v>
      </c>
      <c r="W96" s="14">
        <f>I96/'Численность населения'!H94*100000</f>
        <v>1954.8140325205563</v>
      </c>
      <c r="X96" s="14">
        <f>J96/'Численность населения'!I94*100000</f>
        <v>2521.4035285493219</v>
      </c>
      <c r="Y96" s="14">
        <f>K96/'Численность населения'!J94*100000</f>
        <v>1887.4277750398142</v>
      </c>
      <c r="Z96" s="14">
        <f>L96/'Численность населения'!L94*100000</f>
        <v>1901.0994739391683</v>
      </c>
      <c r="AA96" s="14">
        <f>M96/'Численность населения'!K94*100000</f>
        <v>1764.0485966778224</v>
      </c>
      <c r="AB96" s="202">
        <f>N96/'Численность населения'!L94*100000</f>
        <v>1789.2924532702366</v>
      </c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</row>
    <row r="97" spans="30:49"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</row>
  </sheetData>
  <mergeCells count="1">
    <mergeCell ref="P1:A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9670-365D-429F-A3CB-A500CD2259E9}">
  <dimension ref="A1:AF96"/>
  <sheetViews>
    <sheetView topLeftCell="A20" zoomScale="55" zoomScaleNormal="55" workbookViewId="0">
      <selection activeCell="Q3" sqref="Q3:AC82"/>
    </sheetView>
  </sheetViews>
  <sheetFormatPr defaultRowHeight="15"/>
  <cols>
    <col min="1" max="1" width="9.140625" style="241"/>
    <col min="2" max="2" width="26.85546875" customWidth="1"/>
    <col min="3" max="3" width="9.140625" style="27"/>
    <col min="16" max="16" width="9.140625" style="27"/>
    <col min="17" max="29" width="11.140625" style="54" bestFit="1" customWidth="1"/>
  </cols>
  <sheetData>
    <row r="1" spans="1:32" s="241" customFormat="1">
      <c r="Q1" s="346" t="s">
        <v>143</v>
      </c>
      <c r="R1" s="346"/>
      <c r="S1" s="346"/>
      <c r="T1" s="346"/>
      <c r="U1" s="346"/>
      <c r="V1" s="346"/>
      <c r="W1" s="346"/>
      <c r="X1" s="346"/>
      <c r="Y1" s="346"/>
      <c r="Z1" s="346"/>
      <c r="AA1" s="346"/>
      <c r="AB1" s="346"/>
      <c r="AC1" s="346"/>
    </row>
    <row r="2" spans="1:32" ht="15.75">
      <c r="B2" s="19" t="s">
        <v>91</v>
      </c>
      <c r="C2" s="27">
        <v>2010</v>
      </c>
      <c r="D2">
        <v>2011</v>
      </c>
      <c r="E2">
        <v>2012</v>
      </c>
      <c r="F2" s="27">
        <v>2013</v>
      </c>
      <c r="G2" s="27">
        <v>2014</v>
      </c>
      <c r="H2" s="27">
        <v>2015</v>
      </c>
      <c r="I2" s="27">
        <v>2016</v>
      </c>
      <c r="J2" s="27">
        <v>2017</v>
      </c>
      <c r="K2" s="27">
        <v>2018</v>
      </c>
      <c r="L2" s="27">
        <v>2019</v>
      </c>
      <c r="M2" s="27">
        <v>2020</v>
      </c>
      <c r="N2" s="27">
        <v>2021</v>
      </c>
      <c r="O2" s="143">
        <v>2022</v>
      </c>
      <c r="P2" s="224"/>
      <c r="Q2" s="66">
        <v>2010</v>
      </c>
      <c r="R2" s="66">
        <v>2011</v>
      </c>
      <c r="S2" s="66">
        <v>2012</v>
      </c>
      <c r="T2" s="66">
        <v>2013</v>
      </c>
      <c r="U2" s="66">
        <v>2014</v>
      </c>
      <c r="V2" s="66">
        <v>2015</v>
      </c>
      <c r="W2" s="66">
        <v>2016</v>
      </c>
      <c r="X2" s="66">
        <v>2017</v>
      </c>
      <c r="Y2" s="66">
        <v>2018</v>
      </c>
      <c r="Z2" s="66">
        <v>2019</v>
      </c>
      <c r="AA2" s="66">
        <v>2020</v>
      </c>
      <c r="AB2" s="66">
        <v>2021</v>
      </c>
      <c r="AC2" s="65">
        <v>2022</v>
      </c>
      <c r="AD2" s="216" t="s">
        <v>104</v>
      </c>
      <c r="AE2" s="216" t="s">
        <v>105</v>
      </c>
      <c r="AF2" s="216" t="s">
        <v>106</v>
      </c>
    </row>
    <row r="3" spans="1:32">
      <c r="A3" s="60" t="s">
        <v>2</v>
      </c>
      <c r="B3" s="15" t="s">
        <v>2</v>
      </c>
      <c r="C3" s="27">
        <v>16842</v>
      </c>
      <c r="D3">
        <v>15895</v>
      </c>
      <c r="E3">
        <v>14888</v>
      </c>
      <c r="F3">
        <v>14930</v>
      </c>
      <c r="G3">
        <v>14296</v>
      </c>
      <c r="H3">
        <v>15792</v>
      </c>
      <c r="I3">
        <v>13715</v>
      </c>
      <c r="J3">
        <v>12744</v>
      </c>
      <c r="K3">
        <v>13163</v>
      </c>
      <c r="L3">
        <v>14205</v>
      </c>
      <c r="M3">
        <v>14341</v>
      </c>
      <c r="N3">
        <v>14067</v>
      </c>
      <c r="O3" s="143">
        <v>14588</v>
      </c>
      <c r="P3" s="224"/>
      <c r="Q3" s="160">
        <f>C3/'Численность населения'!B2*100000</f>
        <v>1099.2991820853788</v>
      </c>
      <c r="R3" s="160">
        <f>D3/'Численность населения'!C2*100000</f>
        <v>1036.0360653963955</v>
      </c>
      <c r="S3" s="160">
        <f>E3/'Численность населения'!D2*100000</f>
        <v>967.67756733867213</v>
      </c>
      <c r="T3" s="160">
        <f>F3/'Численность населения'!E2*100000</f>
        <v>967.88037439402126</v>
      </c>
      <c r="U3" s="160">
        <f>G3/'Численность населения'!F2*100000</f>
        <v>924.69576758933567</v>
      </c>
      <c r="V3" s="160">
        <f>H3/'Численность населения'!G2*100000</f>
        <v>1019.4720978259396</v>
      </c>
      <c r="W3" s="160">
        <f>I3/'Численность населения'!H2*100000</f>
        <v>883.98324202384788</v>
      </c>
      <c r="X3" s="160">
        <f>J3/'Численность населения'!I2*100000</f>
        <v>821.4674771331147</v>
      </c>
      <c r="Y3" s="160">
        <f>K3/'Численность населения'!J2*100000</f>
        <v>849.96774603896176</v>
      </c>
      <c r="Z3" s="160">
        <f>L3/'Численность населения'!K2*100000</f>
        <v>917.46733803359086</v>
      </c>
      <c r="AA3" s="160">
        <f>M3/'Численность населения'!L2*100000</f>
        <v>928.09691917900852</v>
      </c>
      <c r="AB3" s="160">
        <f>N3/'Численность населения'!M2*100000</f>
        <v>915.4698591945272</v>
      </c>
      <c r="AC3" s="161">
        <f>O3/'Численность населения'!N2*100000</f>
        <v>956.27913806394781</v>
      </c>
      <c r="AD3" s="217">
        <f>MAX(Q3:AC3)-MIN(Q3:AC3)</f>
        <v>277.83170495226409</v>
      </c>
      <c r="AE3" s="217">
        <f>AVERAGE(Q3:AC3)</f>
        <v>945.21482879205712</v>
      </c>
      <c r="AF3" s="217">
        <f>MEDIAN(Q3:AC3)</f>
        <v>928.09691917900852</v>
      </c>
    </row>
    <row r="4" spans="1:32">
      <c r="A4" s="62" t="s">
        <v>3</v>
      </c>
      <c r="B4" s="16" t="s">
        <v>3</v>
      </c>
      <c r="C4" s="27">
        <v>23474</v>
      </c>
      <c r="D4">
        <v>19467</v>
      </c>
      <c r="E4">
        <v>18733</v>
      </c>
      <c r="F4">
        <v>19060</v>
      </c>
      <c r="G4">
        <v>17100</v>
      </c>
      <c r="H4">
        <v>17323</v>
      </c>
      <c r="I4">
        <v>15821</v>
      </c>
      <c r="J4">
        <v>14447</v>
      </c>
      <c r="K4">
        <v>14287</v>
      </c>
      <c r="L4">
        <v>14369</v>
      </c>
      <c r="M4">
        <v>15178</v>
      </c>
      <c r="N4">
        <v>14202</v>
      </c>
      <c r="O4" s="143">
        <v>13549</v>
      </c>
      <c r="P4" s="224"/>
      <c r="Q4" s="160">
        <f>C4/'Численность населения'!B3*100000</f>
        <v>1832.5504490037447</v>
      </c>
      <c r="R4" s="160">
        <f>D4/'Численность населения'!C3*100000</f>
        <v>1532.9734582265323</v>
      </c>
      <c r="S4" s="160">
        <f>E4/'Численность населения'!D3*100000</f>
        <v>1487.8784725834983</v>
      </c>
      <c r="T4" s="160">
        <f>F4/'Численность населения'!E3*100000</f>
        <v>1527.0820714475713</v>
      </c>
      <c r="U4" s="160">
        <f>G4/'Численность населения'!F3*100000</f>
        <v>1381.5178761142022</v>
      </c>
      <c r="V4" s="160">
        <f>H4/'Численность населения'!G3*100000</f>
        <v>1409.1301023313322</v>
      </c>
      <c r="W4" s="160">
        <f>I4/'Численность населения'!H3*100000</f>
        <v>1293.4794605664952</v>
      </c>
      <c r="X4" s="160">
        <f>J4/'Численность населения'!I3*100000</f>
        <v>1188.3141025008308</v>
      </c>
      <c r="Y4" s="160">
        <f>K4/'Численность населения'!J3*100000</f>
        <v>1185.0688131229347</v>
      </c>
      <c r="Z4" s="160">
        <f>L4/'Численность населения'!K3*100000</f>
        <v>1201.0809645092236</v>
      </c>
      <c r="AA4" s="160">
        <f>M4/'Численность населения'!L3*100000</f>
        <v>1278.0537341685283</v>
      </c>
      <c r="AB4" s="160">
        <f>N4/'Численность населения'!M3*100000</f>
        <v>1207.9345017461551</v>
      </c>
      <c r="AC4" s="161">
        <f>O4/'Численность населения'!N3*100000</f>
        <v>1169.4589019221971</v>
      </c>
      <c r="AD4" s="217">
        <f t="shared" ref="AD4:AD64" si="0">MAX(Q4:AC4)-MIN(Q4:AC4)</f>
        <v>663.09154708154756</v>
      </c>
      <c r="AE4" s="217">
        <f t="shared" ref="AE4:AE65" si="1">AVERAGE(Q4:AC4)</f>
        <v>1361.1171467879419</v>
      </c>
      <c r="AF4" s="217">
        <f t="shared" ref="AF4:AF65" si="2">MEDIAN(Q4:AC4)</f>
        <v>1293.4794605664952</v>
      </c>
    </row>
    <row r="5" spans="1:32">
      <c r="A5" s="62" t="s">
        <v>4</v>
      </c>
      <c r="B5" s="16" t="s">
        <v>4</v>
      </c>
      <c r="C5" s="27">
        <v>25658</v>
      </c>
      <c r="D5">
        <v>23831</v>
      </c>
      <c r="E5">
        <v>21753</v>
      </c>
      <c r="F5">
        <v>18640</v>
      </c>
      <c r="G5">
        <v>18807</v>
      </c>
      <c r="H5">
        <v>21348</v>
      </c>
      <c r="I5">
        <v>19138</v>
      </c>
      <c r="J5">
        <v>18257</v>
      </c>
      <c r="K5">
        <v>17263</v>
      </c>
      <c r="L5">
        <v>16787</v>
      </c>
      <c r="M5">
        <v>17371</v>
      </c>
      <c r="N5">
        <v>16248</v>
      </c>
      <c r="O5" s="143">
        <v>16254</v>
      </c>
      <c r="P5" s="224"/>
      <c r="Q5" s="160">
        <f>C5/'Численность населения'!B4*100000</f>
        <v>1775.0861149910997</v>
      </c>
      <c r="R5" s="160">
        <f>D5/'Численность населения'!C4*100000</f>
        <v>1658.9269566754911</v>
      </c>
      <c r="S5" s="160">
        <f>E5/'Численность населения'!D4*100000</f>
        <v>1524.5609694730372</v>
      </c>
      <c r="T5" s="160">
        <f>F5/'Численность населения'!E4*100000</f>
        <v>1314.9624241021891</v>
      </c>
      <c r="U5" s="160">
        <f>G5/'Численность населения'!F4*100000</f>
        <v>1334.3341844825029</v>
      </c>
      <c r="V5" s="160">
        <f>H5/'Численность населения'!G4*100000</f>
        <v>1523.3446792113543</v>
      </c>
      <c r="W5" s="160">
        <f>I5/'Численность населения'!H4*100000</f>
        <v>1373.4917104629524</v>
      </c>
      <c r="X5" s="160">
        <f>J5/'Численность населения'!I4*100000</f>
        <v>1319.1779000670535</v>
      </c>
      <c r="Y5" s="160">
        <f>K5/'Численность населения'!J4*100000</f>
        <v>1258.1710421691007</v>
      </c>
      <c r="Z5" s="160">
        <f>L5/'Численность населения'!K4*100000</f>
        <v>1232.4261623510583</v>
      </c>
      <c r="AA5" s="160">
        <f>M5/'Численность населения'!L4*100000</f>
        <v>1286.4967828322926</v>
      </c>
      <c r="AB5" s="160">
        <f>N5/'Численность населения'!M4*100000</f>
        <v>1219.0153794905614</v>
      </c>
      <c r="AC5" s="161">
        <f>O5/'Численность населения'!N4*100000</f>
        <v>1218.557702688114</v>
      </c>
      <c r="AD5" s="217">
        <f t="shared" si="0"/>
        <v>556.52841230298577</v>
      </c>
      <c r="AE5" s="217">
        <f t="shared" si="1"/>
        <v>1387.5809237689853</v>
      </c>
      <c r="AF5" s="217">
        <f t="shared" si="2"/>
        <v>1319.1779000670535</v>
      </c>
    </row>
    <row r="6" spans="1:32">
      <c r="A6" s="60" t="s">
        <v>5</v>
      </c>
      <c r="B6" s="15" t="s">
        <v>5</v>
      </c>
      <c r="C6" s="27">
        <v>27473</v>
      </c>
      <c r="D6">
        <v>27027</v>
      </c>
      <c r="E6">
        <v>27682</v>
      </c>
      <c r="F6">
        <v>30437</v>
      </c>
      <c r="G6">
        <v>33747</v>
      </c>
      <c r="H6">
        <v>39298</v>
      </c>
      <c r="I6">
        <v>34370</v>
      </c>
      <c r="J6">
        <v>32571</v>
      </c>
      <c r="K6">
        <v>29308</v>
      </c>
      <c r="L6">
        <v>30808</v>
      </c>
      <c r="M6">
        <v>29530</v>
      </c>
      <c r="N6">
        <v>29552</v>
      </c>
      <c r="O6" s="143">
        <v>30460</v>
      </c>
      <c r="P6" s="224"/>
      <c r="Q6" s="160">
        <f>C6/'Численность населения'!B5*100000</f>
        <v>1176.6484556622861</v>
      </c>
      <c r="R6" s="160">
        <f>D6/'Численность населения'!C5*100000</f>
        <v>1158.3870445122018</v>
      </c>
      <c r="S6" s="160">
        <f>E6/'Численность населения'!D5*100000</f>
        <v>1187.588537166519</v>
      </c>
      <c r="T6" s="160">
        <f>F6/'Численность населения'!E5*100000</f>
        <v>1306.4951744197026</v>
      </c>
      <c r="U6" s="160">
        <f>G6/'Численность населения'!F5*100000</f>
        <v>1448.3361537269752</v>
      </c>
      <c r="V6" s="160">
        <f>H6/'Численность населения'!G5*100000</f>
        <v>1684.9375212235757</v>
      </c>
      <c r="W6" s="160">
        <f>I6/'Численность населения'!H5*100000</f>
        <v>1472.2998162730896</v>
      </c>
      <c r="X6" s="160">
        <f>J6/'Численность населения'!I5*100000</f>
        <v>1395.1498080175174</v>
      </c>
      <c r="Y6" s="160">
        <f>K6/'Численность населения'!J5*100000</f>
        <v>1257.4250416703312</v>
      </c>
      <c r="Z6" s="160">
        <f>L6/'Численность населения'!K5*100000</f>
        <v>1324.4981863815894</v>
      </c>
      <c r="AA6" s="160">
        <f>M6/'Численность населения'!L5*100000</f>
        <v>1275.6457497626254</v>
      </c>
      <c r="AB6" s="160">
        <f>N6/'Численность населения'!M5*100000</f>
        <v>1286.747657341607</v>
      </c>
      <c r="AC6" s="161">
        <f>O6/'Численность населения'!N5*100000</f>
        <v>1327.8412030956224</v>
      </c>
      <c r="AD6" s="217">
        <f t="shared" si="0"/>
        <v>526.5504767113739</v>
      </c>
      <c r="AE6" s="217">
        <f t="shared" si="1"/>
        <v>1330.9231037887416</v>
      </c>
      <c r="AF6" s="217">
        <f t="shared" si="2"/>
        <v>1306.4951744197026</v>
      </c>
    </row>
    <row r="7" spans="1:32">
      <c r="A7" s="62" t="s">
        <v>6</v>
      </c>
      <c r="B7" s="16" t="s">
        <v>6</v>
      </c>
      <c r="C7" s="27">
        <v>18841</v>
      </c>
      <c r="D7">
        <v>17207</v>
      </c>
      <c r="E7">
        <v>15950</v>
      </c>
      <c r="F7">
        <v>14506</v>
      </c>
      <c r="G7">
        <v>14874</v>
      </c>
      <c r="H7">
        <v>15143</v>
      </c>
      <c r="I7">
        <v>14405</v>
      </c>
      <c r="J7">
        <v>15943</v>
      </c>
      <c r="K7">
        <v>14036</v>
      </c>
      <c r="L7">
        <v>13894</v>
      </c>
      <c r="M7">
        <v>13752</v>
      </c>
      <c r="N7">
        <v>12064</v>
      </c>
      <c r="O7" s="143">
        <v>11791</v>
      </c>
      <c r="P7" s="224"/>
      <c r="Q7" s="160">
        <f>C7/'Численность населения'!B6*100000</f>
        <v>1770.8572223454528</v>
      </c>
      <c r="R7" s="160">
        <f>D7/'Численность населения'!C6*100000</f>
        <v>1627.7952158505461</v>
      </c>
      <c r="S7" s="160">
        <f>E7/'Численность населения'!D6*100000</f>
        <v>1516.8792041091735</v>
      </c>
      <c r="T7" s="160">
        <f>F7/'Численность населения'!E6*100000</f>
        <v>1386.7458983639342</v>
      </c>
      <c r="U7" s="160">
        <f>G7/'Численность населения'!F6*100000</f>
        <v>1430.1648045229899</v>
      </c>
      <c r="V7" s="160">
        <f>H7/'Численность населения'!G6*100000</f>
        <v>1465.3939425609701</v>
      </c>
      <c r="W7" s="160">
        <f>I7/'Численность населения'!H6*100000</f>
        <v>1403.3067576940762</v>
      </c>
      <c r="X7" s="160">
        <f>J7/'Численность населения'!I6*100000</f>
        <v>1564.7143804936265</v>
      </c>
      <c r="Y7" s="160">
        <f>K7/'Численность населения'!J6*100000</f>
        <v>1390.5111188383744</v>
      </c>
      <c r="Z7" s="160">
        <f>L7/'Численность населения'!K6*100000</f>
        <v>1388.4877635393548</v>
      </c>
      <c r="AA7" s="160">
        <f>M7/'Численность населения'!L6*100000</f>
        <v>1386.175739505404</v>
      </c>
      <c r="AB7" s="160">
        <f>N7/'Численность населения'!M6*100000</f>
        <v>1228.5457659775107</v>
      </c>
      <c r="AC7" s="161">
        <f>O7/'Численность населения'!N6*100000</f>
        <v>1282.4403237261793</v>
      </c>
      <c r="AD7" s="217">
        <f t="shared" si="0"/>
        <v>542.31145636794213</v>
      </c>
      <c r="AE7" s="217">
        <f t="shared" si="1"/>
        <v>1449.3860105790457</v>
      </c>
      <c r="AF7" s="217">
        <f t="shared" si="2"/>
        <v>1403.3067576940762</v>
      </c>
    </row>
    <row r="8" spans="1:32">
      <c r="A8" s="62" t="s">
        <v>7</v>
      </c>
      <c r="B8" s="16" t="s">
        <v>7</v>
      </c>
      <c r="C8" s="27">
        <v>17979</v>
      </c>
      <c r="D8">
        <v>15086</v>
      </c>
      <c r="E8">
        <v>14783</v>
      </c>
      <c r="F8">
        <v>15727</v>
      </c>
      <c r="G8">
        <v>16808</v>
      </c>
      <c r="H8">
        <v>18218</v>
      </c>
      <c r="I8">
        <v>16193</v>
      </c>
      <c r="J8">
        <v>17638</v>
      </c>
      <c r="K8">
        <v>16941</v>
      </c>
      <c r="L8">
        <v>15595</v>
      </c>
      <c r="M8">
        <v>17209</v>
      </c>
      <c r="N8">
        <v>15961</v>
      </c>
      <c r="O8" s="143">
        <v>14656</v>
      </c>
      <c r="P8" s="224"/>
      <c r="Q8" s="160">
        <f>C8/'Численность населения'!B7*100000</f>
        <v>1776.4177797890113</v>
      </c>
      <c r="R8" s="160">
        <f>D8/'Численность населения'!C7*100000</f>
        <v>1495.5735543416838</v>
      </c>
      <c r="S8" s="160">
        <f>E8/'Численность населения'!D7*100000</f>
        <v>1468.1594228662627</v>
      </c>
      <c r="T8" s="160">
        <f>F8/'Численность населения'!E7*100000</f>
        <v>1564.7744175749826</v>
      </c>
      <c r="U8" s="160">
        <f>G8/'Численность населения'!F7*100000</f>
        <v>1668.2630035284835</v>
      </c>
      <c r="V8" s="160">
        <f>H8/'Численность населения'!G7*100000</f>
        <v>1803.5320241276115</v>
      </c>
      <c r="W8" s="160">
        <f>I8/'Численность населения'!H7*100000</f>
        <v>1599.8284874788944</v>
      </c>
      <c r="X8" s="160">
        <f>J8/'Численность населения'!I7*100000</f>
        <v>1740.5411486308462</v>
      </c>
      <c r="Y8" s="160">
        <f>K8/'Численность населения'!J7*100000</f>
        <v>1676.0522691656247</v>
      </c>
      <c r="Z8" s="160">
        <f>L8/'Численность населения'!K7*100000</f>
        <v>1550.2327088663967</v>
      </c>
      <c r="AA8" s="160">
        <f>M8/'Численность населения'!L7*100000</f>
        <v>1717.8473851965057</v>
      </c>
      <c r="AB8" s="160">
        <f>N8/'Численность населения'!M7*100000</f>
        <v>1585.1434882094961</v>
      </c>
      <c r="AC8" s="161">
        <f>O8/'Численность населения'!N7*100000</f>
        <v>1367.0965894410072</v>
      </c>
      <c r="AD8" s="217">
        <f t="shared" si="0"/>
        <v>436.43543468660437</v>
      </c>
      <c r="AE8" s="217">
        <f t="shared" si="1"/>
        <v>1616.4201753243697</v>
      </c>
      <c r="AF8" s="217">
        <f t="shared" si="2"/>
        <v>1599.8284874788944</v>
      </c>
    </row>
    <row r="9" spans="1:32">
      <c r="A9" s="62" t="s">
        <v>8</v>
      </c>
      <c r="B9" s="16" t="s">
        <v>8</v>
      </c>
      <c r="C9" s="27">
        <v>9913</v>
      </c>
      <c r="D9">
        <v>9258</v>
      </c>
      <c r="E9">
        <v>8351</v>
      </c>
      <c r="F9">
        <v>7655</v>
      </c>
      <c r="G9">
        <v>8001</v>
      </c>
      <c r="H9">
        <v>9314</v>
      </c>
      <c r="I9">
        <v>8778</v>
      </c>
      <c r="J9">
        <v>8853</v>
      </c>
      <c r="K9">
        <v>7969</v>
      </c>
      <c r="L9">
        <v>8257</v>
      </c>
      <c r="M9">
        <v>9114</v>
      </c>
      <c r="N9">
        <v>8927</v>
      </c>
      <c r="O9" s="143">
        <v>8188</v>
      </c>
      <c r="P9" s="224"/>
      <c r="Q9" s="160">
        <f>C9/'Численность населения'!B8*100000</f>
        <v>1480.2923849984695</v>
      </c>
      <c r="R9" s="160">
        <f>D9/'Численность населения'!C8*100000</f>
        <v>1394.113342107403</v>
      </c>
      <c r="S9" s="160">
        <f>E9/'Численность населения'!D8*100000</f>
        <v>1264.6630341615</v>
      </c>
      <c r="T9" s="160">
        <f>F9/'Численность населения'!E8*100000</f>
        <v>1163.9983152055738</v>
      </c>
      <c r="U9" s="160">
        <f>G9/'Численность населения'!F8*100000</f>
        <v>1220.8016918196674</v>
      </c>
      <c r="V9" s="160">
        <f>H9/'Численность населения'!G8*100000</f>
        <v>1426.5147338111867</v>
      </c>
      <c r="W9" s="160">
        <f>I9/'Численность населения'!H8*100000</f>
        <v>1350.8688773845652</v>
      </c>
      <c r="X9" s="160">
        <f>J9/'Численность населения'!I8*100000</f>
        <v>1370.9852262520519</v>
      </c>
      <c r="Y9" s="160">
        <f>K9/'Численность населения'!J8*100000</f>
        <v>1244.5806314579506</v>
      </c>
      <c r="Z9" s="160">
        <f>L9/'Численность населения'!K8*100000</f>
        <v>1299.6497855428324</v>
      </c>
      <c r="AA9" s="160">
        <f>M9/'Численность населения'!L8*100000</f>
        <v>1444.5960789535</v>
      </c>
      <c r="AB9" s="160">
        <f>N9/'Численность населения'!M8*100000</f>
        <v>1429.2369984582108</v>
      </c>
      <c r="AC9" s="161">
        <f>O9/'Численность населения'!N8*100000</f>
        <v>1424.1312677516364</v>
      </c>
      <c r="AD9" s="217">
        <f t="shared" si="0"/>
        <v>316.2940697928957</v>
      </c>
      <c r="AE9" s="217">
        <f t="shared" si="1"/>
        <v>1347.2640283003502</v>
      </c>
      <c r="AF9" s="217">
        <f t="shared" si="2"/>
        <v>1370.9852262520519</v>
      </c>
    </row>
    <row r="10" spans="1:32">
      <c r="A10" s="60" t="s">
        <v>9</v>
      </c>
      <c r="B10" s="15" t="s">
        <v>9</v>
      </c>
      <c r="C10" s="27">
        <v>18315</v>
      </c>
      <c r="D10">
        <v>16904</v>
      </c>
      <c r="E10">
        <v>15091</v>
      </c>
      <c r="F10">
        <v>13205</v>
      </c>
      <c r="G10">
        <v>13249</v>
      </c>
      <c r="H10">
        <v>14224</v>
      </c>
      <c r="I10">
        <v>12190</v>
      </c>
      <c r="J10">
        <v>11864</v>
      </c>
      <c r="K10">
        <v>12210</v>
      </c>
      <c r="L10">
        <v>13203</v>
      </c>
      <c r="M10">
        <v>13903</v>
      </c>
      <c r="N10">
        <v>13538</v>
      </c>
      <c r="O10" s="143">
        <v>13448</v>
      </c>
      <c r="P10" s="224"/>
      <c r="Q10" s="160">
        <f>C10/'Численность населения'!B9*100000</f>
        <v>1620.3390370329084</v>
      </c>
      <c r="R10" s="160">
        <f>D10/'Численность населения'!C9*100000</f>
        <v>1504.443287454221</v>
      </c>
      <c r="S10" s="160">
        <f>E10/'Численность населения'!D9*100000</f>
        <v>1346.9152418931608</v>
      </c>
      <c r="T10" s="160">
        <f>F10/'Численность населения'!E9*100000</f>
        <v>1179.9776425288785</v>
      </c>
      <c r="U10" s="160">
        <f>G10/'Численность населения'!F9*100000</f>
        <v>1184.9068145780473</v>
      </c>
      <c r="V10" s="160">
        <f>H10/'Численность населения'!G9*100000</f>
        <v>1271.4780932834419</v>
      </c>
      <c r="W10" s="160">
        <f>I10/'Численность населения'!H9*100000</f>
        <v>1086.9797834244055</v>
      </c>
      <c r="X10" s="160">
        <f>J10/'Численность населения'!I9*100000</f>
        <v>1060.1707675604187</v>
      </c>
      <c r="Y10" s="160">
        <f>K10/'Численность населения'!J9*100000</f>
        <v>1098.8724183023007</v>
      </c>
      <c r="Z10" s="160">
        <f>L10/'Численность населения'!K9*100000</f>
        <v>1194.2752938877852</v>
      </c>
      <c r="AA10" s="160">
        <f>M10/'Численность населения'!L9*100000</f>
        <v>1263.624201089209</v>
      </c>
      <c r="AB10" s="160">
        <f>N10/'Численность населения'!M9*100000</f>
        <v>1241.9773291891277</v>
      </c>
      <c r="AC10" s="161">
        <f>O10/'Численность населения'!N9*100000</f>
        <v>1253.7828852296395</v>
      </c>
      <c r="AD10" s="217">
        <f t="shared" si="0"/>
        <v>560.16826947248978</v>
      </c>
      <c r="AE10" s="217">
        <f t="shared" si="1"/>
        <v>1254.4417534964266</v>
      </c>
      <c r="AF10" s="217">
        <f t="shared" si="2"/>
        <v>1241.9773291891277</v>
      </c>
    </row>
    <row r="11" spans="1:32">
      <c r="A11" s="60" t="s">
        <v>10</v>
      </c>
      <c r="B11" s="15" t="s">
        <v>10</v>
      </c>
      <c r="C11" s="27">
        <v>16267</v>
      </c>
      <c r="D11">
        <v>15376</v>
      </c>
      <c r="E11">
        <v>13482</v>
      </c>
      <c r="F11">
        <v>13274</v>
      </c>
      <c r="G11">
        <v>12334</v>
      </c>
      <c r="H11">
        <v>14406</v>
      </c>
      <c r="I11">
        <v>12369</v>
      </c>
      <c r="J11">
        <v>12690</v>
      </c>
      <c r="K11">
        <v>12344</v>
      </c>
      <c r="L11">
        <v>12181</v>
      </c>
      <c r="M11">
        <v>13234</v>
      </c>
      <c r="N11">
        <v>13073</v>
      </c>
      <c r="O11" s="143">
        <v>13940</v>
      </c>
      <c r="P11" s="224"/>
      <c r="Q11" s="160">
        <f>C11/'Численность населения'!B10*100000</f>
        <v>1384.968911206865</v>
      </c>
      <c r="R11" s="160">
        <f>D11/'Численность населения'!C10*100000</f>
        <v>1315.3448631317628</v>
      </c>
      <c r="S11" s="160">
        <f>E11/'Численность населения'!D10*100000</f>
        <v>1158.1727981444494</v>
      </c>
      <c r="T11" s="160">
        <f>F11/'Численность населения'!E10*100000</f>
        <v>1143.2744987084977</v>
      </c>
      <c r="U11" s="160">
        <f>G11/'Численность населения'!F10*100000</f>
        <v>1064.3163230261307</v>
      </c>
      <c r="V11" s="160">
        <f>H11/'Численность населения'!G10*100000</f>
        <v>1245.1392808339651</v>
      </c>
      <c r="W11" s="160">
        <f>I11/'Численность населения'!H10*100000</f>
        <v>1069.837400975819</v>
      </c>
      <c r="X11" s="160">
        <f>J11/'Численность населения'!I10*100000</f>
        <v>1100.40573667785</v>
      </c>
      <c r="Y11" s="160">
        <f>K11/'Численность населения'!J10*100000</f>
        <v>1076.0880746357393</v>
      </c>
      <c r="Z11" s="160">
        <f>L11/'Численность населения'!K10*100000</f>
        <v>1066.9149507358745</v>
      </c>
      <c r="AA11" s="160">
        <f>M11/'Численность населения'!L10*100000</f>
        <v>1167.2437911344509</v>
      </c>
      <c r="AB11" s="160">
        <f>N11/'Численность населения'!M10*100000</f>
        <v>1166.2574848162606</v>
      </c>
      <c r="AC11" s="161">
        <f>O11/'Численность населения'!N10*100000</f>
        <v>1231.2290562991411</v>
      </c>
      <c r="AD11" s="217">
        <f t="shared" si="0"/>
        <v>320.65258818073426</v>
      </c>
      <c r="AE11" s="217">
        <f t="shared" si="1"/>
        <v>1168.3994746405235</v>
      </c>
      <c r="AF11" s="217">
        <f t="shared" si="2"/>
        <v>1158.1727981444494</v>
      </c>
    </row>
    <row r="12" spans="1:32">
      <c r="A12" s="62" t="s">
        <v>11</v>
      </c>
      <c r="B12" s="16" t="s">
        <v>11</v>
      </c>
      <c r="C12" s="27">
        <v>114563</v>
      </c>
      <c r="D12">
        <v>113869</v>
      </c>
      <c r="E12">
        <v>109349</v>
      </c>
      <c r="F12">
        <v>107178</v>
      </c>
      <c r="G12">
        <v>91061</v>
      </c>
      <c r="H12">
        <v>89183</v>
      </c>
      <c r="I12">
        <v>88297</v>
      </c>
      <c r="J12">
        <v>84307</v>
      </c>
      <c r="K12">
        <v>80299</v>
      </c>
      <c r="L12">
        <v>77049</v>
      </c>
      <c r="M12">
        <v>73941</v>
      </c>
      <c r="N12">
        <v>73780</v>
      </c>
      <c r="O12" s="143">
        <v>74054</v>
      </c>
      <c r="P12" s="224"/>
      <c r="Q12" s="160">
        <f>C12/'Численность населения'!B11*100000</f>
        <v>1621.5085437646521</v>
      </c>
      <c r="R12" s="160">
        <f>D12/'Численность населения'!C11*100000</f>
        <v>1647.2194122179999</v>
      </c>
      <c r="S12" s="160">
        <f>E12/'Численность населения'!D11*100000</f>
        <v>1561.7789560536949</v>
      </c>
      <c r="T12" s="160">
        <f>F12/'Численность населения'!E11*100000</f>
        <v>1511.4967848715501</v>
      </c>
      <c r="U12" s="160">
        <f>G12/'Численность населения'!F11*100000</f>
        <v>1267.8451491602184</v>
      </c>
      <c r="V12" s="160">
        <f>H12/'Численность населения'!G11*100000</f>
        <v>1225.9072583832233</v>
      </c>
      <c r="W12" s="160">
        <f>I12/'Численность населения'!H11*100000</f>
        <v>1197.8877387750849</v>
      </c>
      <c r="X12" s="160">
        <f>J12/'Численность населения'!I11*100000</f>
        <v>1129.6017231762298</v>
      </c>
      <c r="Y12" s="160">
        <f>K12/'Численность населения'!J11*100000</f>
        <v>1063.3493989816084</v>
      </c>
      <c r="Z12" s="160">
        <f>L12/'Численность населения'!K11*100000</f>
        <v>1007.8015710398149</v>
      </c>
      <c r="AA12" s="160">
        <f>M12/'Численность населения'!L11*100000</f>
        <v>960.31251164820992</v>
      </c>
      <c r="AB12" s="160">
        <f>N12/'Численность населения'!M11*100000</f>
        <v>953.39158265587139</v>
      </c>
      <c r="AC12" s="161">
        <f>O12/'Численность населения'!N11*100000</f>
        <v>864.41034873834428</v>
      </c>
      <c r="AD12" s="217">
        <f t="shared" si="0"/>
        <v>782.80906347965561</v>
      </c>
      <c r="AE12" s="217">
        <f t="shared" si="1"/>
        <v>1231.7316138051153</v>
      </c>
      <c r="AF12" s="217">
        <f t="shared" si="2"/>
        <v>1197.8877387750849</v>
      </c>
    </row>
    <row r="13" spans="1:32">
      <c r="A13" s="62" t="s">
        <v>12</v>
      </c>
      <c r="B13" s="16" t="s">
        <v>12</v>
      </c>
      <c r="C13" s="27">
        <v>13660</v>
      </c>
      <c r="D13">
        <v>12614</v>
      </c>
      <c r="E13">
        <v>13229</v>
      </c>
      <c r="F13">
        <v>12212</v>
      </c>
      <c r="G13">
        <v>11684</v>
      </c>
      <c r="H13">
        <v>11760</v>
      </c>
      <c r="I13">
        <v>9313</v>
      </c>
      <c r="J13">
        <v>8848</v>
      </c>
      <c r="K13">
        <v>8993</v>
      </c>
      <c r="L13">
        <v>8959</v>
      </c>
      <c r="M13">
        <v>8555</v>
      </c>
      <c r="N13">
        <v>8151</v>
      </c>
      <c r="O13" s="143">
        <v>8243</v>
      </c>
      <c r="P13" s="224"/>
      <c r="Q13" s="160">
        <f>C13/'Численность населения'!B12*100000</f>
        <v>1730.4983227088001</v>
      </c>
      <c r="R13" s="160">
        <f>D13/'Численность населения'!C12*100000</f>
        <v>1610.0847930337729</v>
      </c>
      <c r="S13" s="160">
        <f>E13/'Численность населения'!D12*100000</f>
        <v>1699.1778337505602</v>
      </c>
      <c r="T13" s="160">
        <f>F13/'Численность населения'!E12*100000</f>
        <v>1580.0192003643413</v>
      </c>
      <c r="U13" s="160">
        <f>G13/'Численность населения'!F12*100000</f>
        <v>1522.1390195986471</v>
      </c>
      <c r="V13" s="160">
        <f>H13/'Численность населения'!G12*100000</f>
        <v>1542.3456506770715</v>
      </c>
      <c r="W13" s="160">
        <f>I13/'Численность населения'!H12*100000</f>
        <v>1229.8156002894616</v>
      </c>
      <c r="X13" s="160">
        <f>J13/'Численность населения'!I12*100000</f>
        <v>1178.1138195360777</v>
      </c>
      <c r="Y13" s="160">
        <f>K13/'Численность населения'!J12*100000</f>
        <v>1209.7837375362544</v>
      </c>
      <c r="Z13" s="160">
        <f>L13/'Численность населения'!K12*100000</f>
        <v>1216.4571347879041</v>
      </c>
      <c r="AA13" s="160">
        <f>M13/'Численность населения'!L12*100000</f>
        <v>1173.3789060624806</v>
      </c>
      <c r="AB13" s="160">
        <f>N13/'Численность населения'!M12*100000</f>
        <v>1133.0448477805471</v>
      </c>
      <c r="AC13" s="161">
        <f>O13/'Численность населения'!N12*100000</f>
        <v>1168.972798656738</v>
      </c>
      <c r="AD13" s="217">
        <f t="shared" si="0"/>
        <v>597.45347492825294</v>
      </c>
      <c r="AE13" s="217">
        <f t="shared" si="1"/>
        <v>1384.1408972909735</v>
      </c>
      <c r="AF13" s="217">
        <f t="shared" si="2"/>
        <v>1229.8156002894616</v>
      </c>
    </row>
    <row r="14" spans="1:32">
      <c r="A14" s="62" t="s">
        <v>13</v>
      </c>
      <c r="B14" s="16" t="s">
        <v>13</v>
      </c>
      <c r="C14" s="27">
        <v>10593</v>
      </c>
      <c r="D14">
        <v>9716</v>
      </c>
      <c r="E14">
        <v>9543</v>
      </c>
      <c r="F14">
        <v>9698</v>
      </c>
      <c r="G14">
        <v>9656</v>
      </c>
      <c r="H14">
        <v>10364</v>
      </c>
      <c r="I14">
        <v>9524</v>
      </c>
      <c r="J14">
        <v>9542</v>
      </c>
      <c r="K14">
        <v>9348</v>
      </c>
      <c r="L14">
        <v>10250</v>
      </c>
      <c r="M14">
        <v>10023</v>
      </c>
      <c r="N14">
        <v>9151</v>
      </c>
      <c r="O14" s="143">
        <v>9154</v>
      </c>
      <c r="P14" s="224"/>
      <c r="Q14" s="160">
        <f>C14/'Численность населения'!B13*100000</f>
        <v>915.69835290131061</v>
      </c>
      <c r="R14" s="160">
        <f>D14/'Численность населения'!C13*100000</f>
        <v>844.76158264986998</v>
      </c>
      <c r="S14" s="160">
        <f>E14/'Численность населения'!D13*100000</f>
        <v>832.32015238706595</v>
      </c>
      <c r="T14" s="160">
        <f>F14/'Численность населения'!E13*100000</f>
        <v>848.65678929806859</v>
      </c>
      <c r="U14" s="160">
        <f>G14/'Численность населения'!F13*100000</f>
        <v>848.40103291244225</v>
      </c>
      <c r="V14" s="160">
        <f>H14/'Численность населения'!G13*100000</f>
        <v>914.92455227049425</v>
      </c>
      <c r="W14" s="160">
        <f>I14/'Численность населения'!H13*100000</f>
        <v>844.01123339604635</v>
      </c>
      <c r="X14" s="160">
        <f>J14/'Численность населения'!I13*100000</f>
        <v>848.85157729646733</v>
      </c>
      <c r="Y14" s="160">
        <f>K14/'Численность населения'!J13*100000</f>
        <v>836.2818201743595</v>
      </c>
      <c r="Z14" s="160">
        <f>L14/'Численность населения'!K13*100000</f>
        <v>922.18387536752402</v>
      </c>
      <c r="AA14" s="160">
        <f>M14/'Численность населения'!L13*100000</f>
        <v>908.2489995940382</v>
      </c>
      <c r="AB14" s="160">
        <f>N14/'Численность населения'!M13*100000</f>
        <v>838.23010795040784</v>
      </c>
      <c r="AC14" s="161">
        <f>O14/'Численность населения'!N13*100000</f>
        <v>836.93867325928818</v>
      </c>
      <c r="AD14" s="217">
        <f t="shared" si="0"/>
        <v>89.863722980458078</v>
      </c>
      <c r="AE14" s="217">
        <f t="shared" si="1"/>
        <v>864.57759611210645</v>
      </c>
      <c r="AF14" s="217">
        <f t="shared" si="2"/>
        <v>848.40103291244225</v>
      </c>
    </row>
    <row r="15" spans="1:32">
      <c r="A15" s="62" t="s">
        <v>14</v>
      </c>
      <c r="B15" s="16" t="s">
        <v>14</v>
      </c>
      <c r="C15" s="27">
        <v>20905</v>
      </c>
      <c r="D15">
        <v>18220</v>
      </c>
      <c r="E15">
        <v>16988</v>
      </c>
      <c r="F15">
        <v>14758</v>
      </c>
      <c r="G15">
        <v>13754</v>
      </c>
      <c r="H15">
        <v>13761</v>
      </c>
      <c r="I15">
        <v>13677</v>
      </c>
      <c r="J15">
        <v>13002</v>
      </c>
      <c r="K15">
        <v>12525</v>
      </c>
      <c r="L15">
        <v>13958</v>
      </c>
      <c r="M15">
        <v>14767</v>
      </c>
      <c r="N15">
        <v>14013</v>
      </c>
      <c r="O15" s="143">
        <v>14611</v>
      </c>
      <c r="P15" s="224"/>
      <c r="Q15" s="160">
        <f>C15/'Численность населения'!B14*100000</f>
        <v>2115.9934895622459</v>
      </c>
      <c r="R15" s="160">
        <f>D15/'Численность населения'!C14*100000</f>
        <v>1855.992502686707</v>
      </c>
      <c r="S15" s="160">
        <f>E15/'Численность населения'!D14*100000</f>
        <v>1737.3074189408235</v>
      </c>
      <c r="T15" s="160">
        <f>F15/'Численность населения'!E14*100000</f>
        <v>1519.0300769602106</v>
      </c>
      <c r="U15" s="160">
        <f>G15/'Численность населения'!F14*100000</f>
        <v>1423.3041476991089</v>
      </c>
      <c r="V15" s="160">
        <f>H15/'Численность населения'!G14*100000</f>
        <v>1430.888729450666</v>
      </c>
      <c r="W15" s="160">
        <f>I15/'Численность населения'!H14*100000</f>
        <v>1430.7757488898071</v>
      </c>
      <c r="X15" s="160">
        <f>J15/'Численность населения'!I14*100000</f>
        <v>1366.800066857779</v>
      </c>
      <c r="Y15" s="160">
        <f>K15/'Численность населения'!J14*100000</f>
        <v>1324.1973408214358</v>
      </c>
      <c r="Z15" s="160">
        <f>L15/'Численность населения'!K14*100000</f>
        <v>1487.0688507124783</v>
      </c>
      <c r="AA15" s="160">
        <f>M15/'Численность населения'!L14*100000</f>
        <v>1591.259548688749</v>
      </c>
      <c r="AB15" s="160">
        <f>N15/'Численность населения'!M14*100000</f>
        <v>1530.6540424755676</v>
      </c>
      <c r="AC15" s="161">
        <f>O15/'Численность населения'!N14*100000</f>
        <v>1660.3975135515984</v>
      </c>
      <c r="AD15" s="217">
        <f t="shared" si="0"/>
        <v>791.79614874081017</v>
      </c>
      <c r="AE15" s="217">
        <f t="shared" si="1"/>
        <v>1574.897652099783</v>
      </c>
      <c r="AF15" s="217">
        <f t="shared" si="2"/>
        <v>1519.0300769602106</v>
      </c>
    </row>
    <row r="16" spans="1:32">
      <c r="A16" s="60" t="s">
        <v>15</v>
      </c>
      <c r="B16" s="15" t="s">
        <v>15</v>
      </c>
      <c r="C16" s="27">
        <v>13790</v>
      </c>
      <c r="D16">
        <v>13548</v>
      </c>
      <c r="E16">
        <v>11729</v>
      </c>
      <c r="F16">
        <v>11722</v>
      </c>
      <c r="G16">
        <v>11473</v>
      </c>
      <c r="H16">
        <v>13232</v>
      </c>
      <c r="I16">
        <v>12178</v>
      </c>
      <c r="J16">
        <v>11510</v>
      </c>
      <c r="K16">
        <v>12010</v>
      </c>
      <c r="L16">
        <v>12658</v>
      </c>
      <c r="M16">
        <v>13253</v>
      </c>
      <c r="N16">
        <v>13537</v>
      </c>
      <c r="O16" s="143">
        <v>13799</v>
      </c>
      <c r="P16" s="224"/>
      <c r="Q16" s="160">
        <f>C16/'Численность населения'!B15*100000</f>
        <v>1259.734624431909</v>
      </c>
      <c r="R16" s="160">
        <f>D16/'Численность населения'!C15*100000</f>
        <v>1247.3736836193355</v>
      </c>
      <c r="S16" s="160">
        <f>E16/'Численность населения'!D15*100000</f>
        <v>1086.8769500355374</v>
      </c>
      <c r="T16" s="160">
        <f>F16/'Численность населения'!E15*100000</f>
        <v>1093.1224302717139</v>
      </c>
      <c r="U16" s="160">
        <f>G16/'Численность населения'!F15*100000</f>
        <v>1076.5926260958995</v>
      </c>
      <c r="V16" s="160">
        <f>H16/'Численность населения'!G15*100000</f>
        <v>1252.6056507358301</v>
      </c>
      <c r="W16" s="160">
        <f>I16/'Численность населения'!H15*100000</f>
        <v>1165.0121351444691</v>
      </c>
      <c r="X16" s="160">
        <f>J16/'Численность населения'!I15*100000</f>
        <v>1109.9977915769396</v>
      </c>
      <c r="Y16" s="160">
        <f>K16/'Численность населения'!J15*100000</f>
        <v>1171.9828759737654</v>
      </c>
      <c r="Z16" s="160">
        <f>L16/'Численность населения'!K15*100000</f>
        <v>1251.5857407423887</v>
      </c>
      <c r="AA16" s="160">
        <f>M16/'Численность населения'!L15*100000</f>
        <v>1324.5264765377019</v>
      </c>
      <c r="AB16" s="160">
        <f>N16/'Численность населения'!M15*100000</f>
        <v>1370.556474074644</v>
      </c>
      <c r="AC16" s="161">
        <f>O16/'Численность населения'!N15*100000</f>
        <v>1418.6139753883481</v>
      </c>
      <c r="AD16" s="217">
        <f t="shared" si="0"/>
        <v>342.02134929244858</v>
      </c>
      <c r="AE16" s="217">
        <f t="shared" si="1"/>
        <v>1217.5831872791136</v>
      </c>
      <c r="AF16" s="217">
        <f t="shared" si="2"/>
        <v>1247.3736836193355</v>
      </c>
    </row>
    <row r="17" spans="1:32">
      <c r="A17" s="62" t="s">
        <v>16</v>
      </c>
      <c r="B17" s="16" t="s">
        <v>16</v>
      </c>
      <c r="C17" s="27">
        <v>29898</v>
      </c>
      <c r="D17">
        <v>28936</v>
      </c>
      <c r="E17">
        <v>25491</v>
      </c>
      <c r="F17">
        <v>20141</v>
      </c>
      <c r="G17">
        <v>20292</v>
      </c>
      <c r="H17">
        <v>22926</v>
      </c>
      <c r="I17">
        <v>20992</v>
      </c>
      <c r="J17">
        <v>20051</v>
      </c>
      <c r="K17">
        <v>19581</v>
      </c>
      <c r="L17">
        <v>20732</v>
      </c>
      <c r="M17">
        <v>21721</v>
      </c>
      <c r="N17">
        <v>20583</v>
      </c>
      <c r="O17" s="143">
        <v>21352</v>
      </c>
      <c r="P17" s="224"/>
      <c r="Q17" s="160">
        <f>C17/'Численность населения'!B16*100000</f>
        <v>2202.0951501318032</v>
      </c>
      <c r="R17" s="160">
        <f>D17/'Численность населения'!C16*100000</f>
        <v>2149.5487477927682</v>
      </c>
      <c r="S17" s="160">
        <f>E17/'Численность населения'!D16*100000</f>
        <v>1904.9718637202661</v>
      </c>
      <c r="T17" s="160">
        <f>F17/'Численность населения'!E16*100000</f>
        <v>1514.7538271205688</v>
      </c>
      <c r="U17" s="160">
        <f>G17/'Численность населения'!F16*100000</f>
        <v>1537.0864137680283</v>
      </c>
      <c r="V17" s="160">
        <f>H17/'Численность населения'!G16*100000</f>
        <v>1750.2005867592127</v>
      </c>
      <c r="W17" s="160">
        <f>I17/'Численность населения'!H16*100000</f>
        <v>1613.8121160450223</v>
      </c>
      <c r="X17" s="160">
        <f>J17/'Численность населения'!I16*100000</f>
        <v>1553.9363390620738</v>
      </c>
      <c r="Y17" s="160">
        <f>K17/'Численность населения'!J16*100000</f>
        <v>1533.6548779169675</v>
      </c>
      <c r="Z17" s="160">
        <f>L17/'Численность населения'!K16*100000</f>
        <v>1638.8842117079193</v>
      </c>
      <c r="AA17" s="160">
        <f>M17/'Численность населения'!L16*100000</f>
        <v>1733.5209365689836</v>
      </c>
      <c r="AB17" s="160">
        <f>N17/'Численность населения'!M16*100000</f>
        <v>1662.7312479249181</v>
      </c>
      <c r="AC17" s="161">
        <f>O17/'Численность населения'!N16*100000</f>
        <v>1752.1588103176487</v>
      </c>
      <c r="AD17" s="217">
        <f t="shared" si="0"/>
        <v>687.34132301123441</v>
      </c>
      <c r="AE17" s="217">
        <f t="shared" si="1"/>
        <v>1734.4119329873986</v>
      </c>
      <c r="AF17" s="217">
        <f t="shared" si="2"/>
        <v>1662.7312479249181</v>
      </c>
    </row>
    <row r="18" spans="1:32">
      <c r="A18" s="62" t="s">
        <v>17</v>
      </c>
      <c r="B18" s="16" t="s">
        <v>17</v>
      </c>
      <c r="C18" s="27">
        <v>15929</v>
      </c>
      <c r="D18">
        <v>14681</v>
      </c>
      <c r="E18">
        <v>13856</v>
      </c>
      <c r="F18">
        <v>12567</v>
      </c>
      <c r="G18">
        <v>12281</v>
      </c>
      <c r="H18">
        <v>13200</v>
      </c>
      <c r="I18">
        <v>12008</v>
      </c>
      <c r="J18">
        <v>12550</v>
      </c>
      <c r="K18">
        <v>13432</v>
      </c>
      <c r="L18">
        <v>13046</v>
      </c>
      <c r="M18">
        <v>13028</v>
      </c>
      <c r="N18">
        <v>15554</v>
      </c>
      <c r="O18" s="143">
        <v>15826</v>
      </c>
      <c r="P18" s="224"/>
      <c r="Q18" s="160">
        <f>C18/'Численность населения'!B17*100000</f>
        <v>1022.7339851504855</v>
      </c>
      <c r="R18" s="160">
        <f>D18/'Численность населения'!C17*100000</f>
        <v>948.72944828807351</v>
      </c>
      <c r="S18" s="160">
        <f>E18/'Численность населения'!D17*100000</f>
        <v>900.62333846823833</v>
      </c>
      <c r="T18" s="160">
        <f>F18/'Численность населения'!E17*100000</f>
        <v>823.00457246592271</v>
      </c>
      <c r="U18" s="160">
        <f>G18/'Численность населения'!F17*100000</f>
        <v>809.27399931335924</v>
      </c>
      <c r="V18" s="160">
        <f>H18/'Численность населения'!G17*100000</f>
        <v>874.16755407918379</v>
      </c>
      <c r="W18" s="160">
        <f>I18/'Численность населения'!H17*100000</f>
        <v>798.97267337800167</v>
      </c>
      <c r="X18" s="160">
        <f>J18/'Численность населения'!I17*100000</f>
        <v>839.10791128322671</v>
      </c>
      <c r="Y18" s="160">
        <f>K18/'Численность населения'!J17*100000</f>
        <v>904.30656477284276</v>
      </c>
      <c r="Z18" s="160">
        <f>L18/'Численность населения'!K17*100000</f>
        <v>885.9930783064126</v>
      </c>
      <c r="AA18" s="160">
        <f>M18/'Численность населения'!L17*100000</f>
        <v>893.78514716788527</v>
      </c>
      <c r="AB18" s="160">
        <f>N18/'Численность населения'!M17*100000</f>
        <v>1079.5069275417238</v>
      </c>
      <c r="AC18" s="161">
        <f>O18/'Численность населения'!N17*100000</f>
        <v>1062.8038789050959</v>
      </c>
      <c r="AD18" s="217">
        <f t="shared" si="0"/>
        <v>280.53425416372215</v>
      </c>
      <c r="AE18" s="217">
        <f t="shared" si="1"/>
        <v>911.00069839388095</v>
      </c>
      <c r="AF18" s="217">
        <f t="shared" si="2"/>
        <v>893.78514716788527</v>
      </c>
    </row>
    <row r="19" spans="1:32">
      <c r="A19" s="62" t="s">
        <v>18</v>
      </c>
      <c r="B19" s="16" t="s">
        <v>18</v>
      </c>
      <c r="C19" s="27">
        <v>21341</v>
      </c>
      <c r="D19">
        <v>18483</v>
      </c>
      <c r="E19">
        <v>17277</v>
      </c>
      <c r="F19">
        <v>15390</v>
      </c>
      <c r="G19">
        <v>15512</v>
      </c>
      <c r="H19">
        <v>21759</v>
      </c>
      <c r="I19">
        <v>18401</v>
      </c>
      <c r="J19">
        <v>17873</v>
      </c>
      <c r="K19">
        <v>16710</v>
      </c>
      <c r="L19">
        <v>17709</v>
      </c>
      <c r="M19">
        <v>16088</v>
      </c>
      <c r="N19">
        <v>16066</v>
      </c>
      <c r="O19" s="143">
        <v>18368</v>
      </c>
      <c r="P19" s="224"/>
      <c r="Q19" s="160">
        <f>C19/'Численность населения'!B18*100000</f>
        <v>1673.086134811183</v>
      </c>
      <c r="R19" s="160">
        <f>D19/'Численность населения'!C18*100000</f>
        <v>1454.1886896959761</v>
      </c>
      <c r="S19" s="160">
        <f>E19/'Численность населения'!D18*100000</f>
        <v>1358.9480796412636</v>
      </c>
      <c r="T19" s="160">
        <f>F19/'Численность населения'!E18*100000</f>
        <v>1210.1730020546993</v>
      </c>
      <c r="U19" s="160">
        <f>G19/'Численность населения'!F18*100000</f>
        <v>1219.7874179148021</v>
      </c>
      <c r="V19" s="160">
        <f>H19/'Численность населения'!G18*100000</f>
        <v>1710.9212271706149</v>
      </c>
      <c r="W19" s="160">
        <f>I19/'Численность населения'!H18*100000</f>
        <v>1447.3887065767656</v>
      </c>
      <c r="X19" s="160">
        <f>J19/'Численность населения'!I18*100000</f>
        <v>1409.3091838102521</v>
      </c>
      <c r="Y19" s="160">
        <f>K19/'Численность населения'!J18*100000</f>
        <v>1323.4092161869341</v>
      </c>
      <c r="Z19" s="160">
        <f>L19/'Численность населения'!K18*100000</f>
        <v>1409.390044257824</v>
      </c>
      <c r="AA19" s="160">
        <f>M19/'Численность населения'!L18*100000</f>
        <v>1289.71538559588</v>
      </c>
      <c r="AB19" s="160">
        <f>N19/'Численность населения'!M18*100000</f>
        <v>1301.5198440055638</v>
      </c>
      <c r="AC19" s="161">
        <f>O19/'Численность населения'!N18*100000</f>
        <v>1530.5123400057162</v>
      </c>
      <c r="AD19" s="217">
        <f t="shared" si="0"/>
        <v>500.7482251159156</v>
      </c>
      <c r="AE19" s="217">
        <f t="shared" si="1"/>
        <v>1410.6422516713442</v>
      </c>
      <c r="AF19" s="217">
        <f t="shared" si="2"/>
        <v>1409.3091838102521</v>
      </c>
    </row>
    <row r="20" spans="1:32">
      <c r="A20" s="62" t="s">
        <v>108</v>
      </c>
      <c r="B20" s="16" t="s">
        <v>19</v>
      </c>
      <c r="C20" s="27">
        <v>185911</v>
      </c>
      <c r="D20">
        <v>173628</v>
      </c>
      <c r="E20">
        <v>180240</v>
      </c>
      <c r="F20">
        <v>174990</v>
      </c>
      <c r="G20">
        <v>182873</v>
      </c>
      <c r="H20">
        <v>195239</v>
      </c>
      <c r="I20">
        <v>173898</v>
      </c>
      <c r="J20">
        <v>140134</v>
      </c>
      <c r="K20">
        <v>140542</v>
      </c>
      <c r="L20">
        <v>142081</v>
      </c>
      <c r="M20">
        <v>146559</v>
      </c>
      <c r="N20">
        <v>143564</v>
      </c>
      <c r="O20" s="143">
        <v>138180</v>
      </c>
      <c r="P20" s="224"/>
      <c r="Q20" s="160">
        <f>C20/'Численность населения'!B19*100000</f>
        <v>1622.0291858985863</v>
      </c>
      <c r="R20" s="160">
        <f>D20/'Численность населения'!C19*100000</f>
        <v>1469.3478391672238</v>
      </c>
      <c r="S20" s="160">
        <f>E20/'Численность населения'!D19*100000</f>
        <v>1512.3276857660967</v>
      </c>
      <c r="T20" s="160">
        <f>F20/'Численность населения'!E19*100000</f>
        <v>1452.9355250831272</v>
      </c>
      <c r="U20" s="160">
        <f>G20/'Численность населения'!F19*100000</f>
        <v>1504.7651898810213</v>
      </c>
      <c r="V20" s="160">
        <f>H20/'Численность населения'!G19*100000</f>
        <v>1591.9864062386227</v>
      </c>
      <c r="W20" s="160">
        <f>I20/'Численность населения'!H19*100000</f>
        <v>1407.4661311920825</v>
      </c>
      <c r="X20" s="160">
        <f>J20/'Численность населения'!I19*100000</f>
        <v>1126.1562802817134</v>
      </c>
      <c r="Y20" s="160">
        <f>K20/'Численность населения'!J19*100000</f>
        <v>1118.8871983659099</v>
      </c>
      <c r="Z20" s="160">
        <f>L20/'Численность населения'!K19*100000</f>
        <v>1123.4649033157241</v>
      </c>
      <c r="AA20" s="160">
        <f>M20/'Численность населения'!L19*100000</f>
        <v>1157.0540237230853</v>
      </c>
      <c r="AB20" s="160">
        <f>N20/'Численность населения'!M19*100000</f>
        <v>1135.3188681480442</v>
      </c>
      <c r="AC20" s="161">
        <f>O20/'Численность населения'!N19*100000</f>
        <v>1058.0680907935443</v>
      </c>
      <c r="AD20" s="217">
        <f t="shared" si="0"/>
        <v>563.96109510504198</v>
      </c>
      <c r="AE20" s="217">
        <f t="shared" si="1"/>
        <v>1329.2159482965217</v>
      </c>
      <c r="AF20" s="217">
        <f t="shared" si="2"/>
        <v>1407.4661311920825</v>
      </c>
    </row>
    <row r="21" spans="1:32">
      <c r="A21" s="62" t="s">
        <v>21</v>
      </c>
      <c r="B21" s="16" t="s">
        <v>21</v>
      </c>
      <c r="C21" s="27">
        <v>13748</v>
      </c>
      <c r="D21">
        <v>14258</v>
      </c>
      <c r="E21">
        <v>11482</v>
      </c>
      <c r="F21">
        <v>11088</v>
      </c>
      <c r="G21">
        <v>12655</v>
      </c>
      <c r="H21">
        <v>15698</v>
      </c>
      <c r="I21">
        <v>13464</v>
      </c>
      <c r="J21">
        <v>11293</v>
      </c>
      <c r="K21">
        <v>11954</v>
      </c>
      <c r="L21">
        <v>12334</v>
      </c>
      <c r="M21">
        <v>13449</v>
      </c>
      <c r="N21">
        <v>13670</v>
      </c>
      <c r="O21" s="143">
        <v>11850</v>
      </c>
      <c r="P21" s="224"/>
      <c r="Q21" s="160">
        <f>C21/'Численность населения'!B20*100000</f>
        <v>2129.3270347711609</v>
      </c>
      <c r="R21" s="160">
        <f>D21/'Численность населения'!C20*100000</f>
        <v>2223.8859513671173</v>
      </c>
      <c r="S21" s="160">
        <f>E21/'Численность населения'!D20*100000</f>
        <v>1798.8209435271744</v>
      </c>
      <c r="T21" s="160">
        <f>F21/'Численность населения'!E20*100000</f>
        <v>1744.3122646169529</v>
      </c>
      <c r="U21" s="160">
        <f>G21/'Численность населения'!F20*100000</f>
        <v>1997.733113590584</v>
      </c>
      <c r="V21" s="160">
        <f>H21/'Численность населения'!G20*100000</f>
        <v>2486.9931115772397</v>
      </c>
      <c r="W21" s="160">
        <f>I21/'Численность населения'!H20*100000</f>
        <v>2142.3184264206543</v>
      </c>
      <c r="X21" s="160">
        <f>J21/'Численность населения'!I20*100000</f>
        <v>1807.507566627133</v>
      </c>
      <c r="Y21" s="160">
        <f>K21/'Численность населения'!J20*100000</f>
        <v>1927.2283477007556</v>
      </c>
      <c r="Z21" s="160">
        <f>L21/'Численность населения'!K20*100000</f>
        <v>2002.0809695175299</v>
      </c>
      <c r="AA21" s="160">
        <f>M21/'Численность населения'!L20*100000</f>
        <v>2199.1085181321396</v>
      </c>
      <c r="AB21" s="160">
        <f>N21/'Численность населения'!M20*100000</f>
        <v>2255.5187610651592</v>
      </c>
      <c r="AC21" s="161">
        <f>O21/'Численность населения'!N20*100000</f>
        <v>2235.296558775095</v>
      </c>
      <c r="AD21" s="217">
        <f t="shared" si="0"/>
        <v>742.68084696028677</v>
      </c>
      <c r="AE21" s="217">
        <f t="shared" si="1"/>
        <v>2073.0870436683613</v>
      </c>
      <c r="AF21" s="217">
        <f t="shared" si="2"/>
        <v>2129.3270347711609</v>
      </c>
    </row>
    <row r="22" spans="1:32">
      <c r="A22" s="62" t="s">
        <v>22</v>
      </c>
      <c r="B22" s="16" t="s">
        <v>22</v>
      </c>
      <c r="C22" s="27">
        <v>19706</v>
      </c>
      <c r="D22">
        <v>17247</v>
      </c>
      <c r="E22">
        <v>17581</v>
      </c>
      <c r="F22">
        <v>19709</v>
      </c>
      <c r="G22">
        <v>20730</v>
      </c>
      <c r="H22">
        <v>23926</v>
      </c>
      <c r="I22">
        <v>19045</v>
      </c>
      <c r="J22">
        <v>17233</v>
      </c>
      <c r="K22">
        <v>16734</v>
      </c>
      <c r="L22">
        <v>16985</v>
      </c>
      <c r="M22">
        <v>17204</v>
      </c>
      <c r="N22">
        <v>15026</v>
      </c>
      <c r="O22" s="143">
        <v>14797</v>
      </c>
      <c r="P22" s="224"/>
      <c r="Q22" s="160">
        <f>C22/'Численность населения'!B21*100000</f>
        <v>2176.0279153484726</v>
      </c>
      <c r="R22" s="160">
        <f>D22/'Численность населения'!C21*100000</f>
        <v>1928.060224073979</v>
      </c>
      <c r="S22" s="160">
        <f>E22/'Численность населения'!D21*100000</f>
        <v>1986.0218224046214</v>
      </c>
      <c r="T22" s="160">
        <f>F22/'Численность населения'!E21*100000</f>
        <v>2248.9949757344975</v>
      </c>
      <c r="U22" s="160">
        <f>G22/'Численность населения'!F21*100000</f>
        <v>2387.5914350772077</v>
      </c>
      <c r="V22" s="160">
        <f>H22/'Численность населения'!G21*100000</f>
        <v>2780.0661610662924</v>
      </c>
      <c r="W22" s="160">
        <f>I22/'Численность населения'!H21*100000</f>
        <v>2230.8982630738019</v>
      </c>
      <c r="X22" s="160">
        <f>J22/'Численность населения'!I21*100000</f>
        <v>2037.6913180846434</v>
      </c>
      <c r="Y22" s="160">
        <f>K22/'Численность населения'!J21*100000</f>
        <v>2002.7454871205059</v>
      </c>
      <c r="Z22" s="160">
        <f>L22/'Численность населения'!K21*100000</f>
        <v>2057.9073438880091</v>
      </c>
      <c r="AA22" s="160">
        <f>M22/'Численность населения'!L21*100000</f>
        <v>2105.6728569662596</v>
      </c>
      <c r="AB22" s="160">
        <f>N22/'Численность населения'!M21*100000</f>
        <v>1858.4275471749452</v>
      </c>
      <c r="AC22" s="161">
        <f>O22/'Численность населения'!N21*100000</f>
        <v>2025.881779522945</v>
      </c>
      <c r="AD22" s="217">
        <f t="shared" si="0"/>
        <v>921.63861389134718</v>
      </c>
      <c r="AE22" s="217">
        <f t="shared" si="1"/>
        <v>2140.4605484258595</v>
      </c>
      <c r="AF22" s="217">
        <f t="shared" si="2"/>
        <v>2057.9073438880091</v>
      </c>
    </row>
    <row r="23" spans="1:32">
      <c r="A23" s="62" t="s">
        <v>23</v>
      </c>
      <c r="B23" s="16" t="s">
        <v>23</v>
      </c>
      <c r="C23" s="27">
        <v>23474</v>
      </c>
      <c r="D23">
        <v>24015</v>
      </c>
      <c r="E23">
        <v>22365</v>
      </c>
      <c r="F23">
        <v>20680</v>
      </c>
      <c r="G23">
        <v>19068</v>
      </c>
      <c r="H23">
        <v>22311</v>
      </c>
      <c r="I23">
        <v>19994</v>
      </c>
      <c r="J23">
        <v>19193</v>
      </c>
      <c r="K23">
        <v>18962</v>
      </c>
      <c r="L23">
        <v>19150</v>
      </c>
      <c r="M23">
        <v>19074</v>
      </c>
      <c r="N23">
        <v>16996</v>
      </c>
      <c r="O23" s="143">
        <v>16786</v>
      </c>
      <c r="P23" s="224"/>
      <c r="Q23" s="160">
        <f>C23/'Численность населения'!B22*100000</f>
        <v>1906.616871861766</v>
      </c>
      <c r="R23" s="160">
        <f>D23/'Численность населения'!C22*100000</f>
        <v>1969.7229428636811</v>
      </c>
      <c r="S23" s="160">
        <f>E23/'Численность населения'!D22*100000</f>
        <v>1851.5390996378883</v>
      </c>
      <c r="T23" s="160">
        <f>F23/'Численность населения'!E22*100000</f>
        <v>1727.594733676402</v>
      </c>
      <c r="U23" s="160">
        <f>G23/'Численность населения'!F22*100000</f>
        <v>1605.6533008183205</v>
      </c>
      <c r="V23" s="160">
        <f>H23/'Численность населения'!G22*100000</f>
        <v>1892.8464470633351</v>
      </c>
      <c r="W23" s="160">
        <f>I23/'Численность населения'!H22*100000</f>
        <v>1709.0145087587637</v>
      </c>
      <c r="X23" s="160">
        <f>J23/'Численность населения'!I22*100000</f>
        <v>1654.0143003768565</v>
      </c>
      <c r="Y23" s="160">
        <f>K23/'Численность населения'!J22*100000</f>
        <v>1649.4805902012397</v>
      </c>
      <c r="Z23" s="160">
        <f>L23/'Численность населения'!K22*100000</f>
        <v>1679.3428551634752</v>
      </c>
      <c r="AA23" s="160">
        <f>M23/'Численность населения'!L22*100000</f>
        <v>1685.2905080699386</v>
      </c>
      <c r="AB23" s="160">
        <f>N23/'Численность населения'!M22*100000</f>
        <v>1516.5697469498618</v>
      </c>
      <c r="AC23" s="161">
        <f>O23/'Численность населения'!N22*100000</f>
        <v>1660.5678932472283</v>
      </c>
      <c r="AD23" s="217">
        <f t="shared" si="0"/>
        <v>453.15319591381922</v>
      </c>
      <c r="AE23" s="217">
        <f t="shared" si="1"/>
        <v>1731.4041383606736</v>
      </c>
      <c r="AF23" s="217">
        <f t="shared" si="2"/>
        <v>1685.2905080699386</v>
      </c>
    </row>
    <row r="24" spans="1:32">
      <c r="A24" s="62" t="s">
        <v>24</v>
      </c>
      <c r="B24" s="16" t="s">
        <v>24</v>
      </c>
      <c r="C24" s="27">
        <v>24419</v>
      </c>
      <c r="D24">
        <v>25289</v>
      </c>
      <c r="E24">
        <v>23826</v>
      </c>
      <c r="F24">
        <v>24429</v>
      </c>
      <c r="G24">
        <v>24460</v>
      </c>
      <c r="H24">
        <v>29230</v>
      </c>
      <c r="I24">
        <v>25724</v>
      </c>
      <c r="J24">
        <v>20492</v>
      </c>
      <c r="K24">
        <v>17866</v>
      </c>
      <c r="L24">
        <v>17726</v>
      </c>
      <c r="M24">
        <v>17314</v>
      </c>
      <c r="N24">
        <v>17775</v>
      </c>
      <c r="O24" s="143">
        <v>17411</v>
      </c>
      <c r="P24" s="224"/>
      <c r="Q24" s="160">
        <f>C24/'Численность населения'!B23*100000</f>
        <v>2026.8481221006045</v>
      </c>
      <c r="R24" s="160">
        <f>D24/'Численность населения'!C23*100000</f>
        <v>2107.6485080025468</v>
      </c>
      <c r="S24" s="160">
        <f>E24/'Численность населения'!D23*100000</f>
        <v>1989.8594504126122</v>
      </c>
      <c r="T24" s="160">
        <f>F24/'Численность населения'!E23*100000</f>
        <v>2044.6390683496502</v>
      </c>
      <c r="U24" s="160">
        <f>G24/'Численность населения'!F23*100000</f>
        <v>2051.6863922696884</v>
      </c>
      <c r="V24" s="160">
        <f>H24/'Численность населения'!G23*100000</f>
        <v>2457.6511312510142</v>
      </c>
      <c r="W24" s="160">
        <f>I24/'Численность населения'!H23*100000</f>
        <v>2169.3865520635063</v>
      </c>
      <c r="X24" s="160">
        <f>J24/'Численность населения'!I23*100000</f>
        <v>1736.2070163368846</v>
      </c>
      <c r="Y24" s="160">
        <f>K24/'Численность населения'!J23*100000</f>
        <v>1524.1413375351156</v>
      </c>
      <c r="Z24" s="160">
        <f>L24/'Численность населения'!K23*100000</f>
        <v>1522.7488855996887</v>
      </c>
      <c r="AA24" s="160">
        <f>M24/'Численность населения'!L23*100000</f>
        <v>1498.0826203726779</v>
      </c>
      <c r="AB24" s="160">
        <f>N24/'Численность населения'!M23*100000</f>
        <v>1552.0344093232081</v>
      </c>
      <c r="AC24" s="161">
        <f>O24/'Численность населения'!N23*100000</f>
        <v>1535.8992522073424</v>
      </c>
      <c r="AD24" s="217">
        <f t="shared" si="0"/>
        <v>959.56851087833638</v>
      </c>
      <c r="AE24" s="217">
        <f t="shared" si="1"/>
        <v>1862.8332881403492</v>
      </c>
      <c r="AF24" s="217">
        <f t="shared" si="2"/>
        <v>1989.8594504126122</v>
      </c>
    </row>
    <row r="25" spans="1:32">
      <c r="A25" s="62" t="s">
        <v>25</v>
      </c>
      <c r="B25" s="16" t="s">
        <v>25</v>
      </c>
      <c r="C25" s="27">
        <v>16853</v>
      </c>
      <c r="D25">
        <v>15192</v>
      </c>
      <c r="E25">
        <v>15041</v>
      </c>
      <c r="F25">
        <v>14521</v>
      </c>
      <c r="G25">
        <v>15573</v>
      </c>
      <c r="H25">
        <v>16502</v>
      </c>
      <c r="I25">
        <v>13224</v>
      </c>
      <c r="J25">
        <v>17231</v>
      </c>
      <c r="K25">
        <v>13734</v>
      </c>
      <c r="L25">
        <v>14911</v>
      </c>
      <c r="M25">
        <v>13573</v>
      </c>
      <c r="N25">
        <v>13269</v>
      </c>
      <c r="O25" s="143">
        <v>12645</v>
      </c>
      <c r="P25" s="224"/>
      <c r="Q25" s="160">
        <f>C25/'Численность населения'!B24*100000</f>
        <v>1792.4394853583231</v>
      </c>
      <c r="R25" s="160">
        <f>D25/'Численность населения'!C24*100000</f>
        <v>1608.7937224004829</v>
      </c>
      <c r="S25" s="160">
        <f>E25/'Численность населения'!D24*100000</f>
        <v>1581.9576265481962</v>
      </c>
      <c r="T25" s="160">
        <f>F25/'Численность населения'!E24*100000</f>
        <v>1514.2588098870538</v>
      </c>
      <c r="U25" s="160">
        <f>G25/'Численность населения'!F24*100000</f>
        <v>1612.051724780443</v>
      </c>
      <c r="V25" s="160">
        <f>H25/'Численность населения'!G24*100000</f>
        <v>1696.53055286828</v>
      </c>
      <c r="W25" s="160">
        <f>I25/'Численность населения'!H24*100000</f>
        <v>1347.5314617618587</v>
      </c>
      <c r="X25" s="160">
        <f>J25/'Численность населения'!I24*100000</f>
        <v>1739.7511583364383</v>
      </c>
      <c r="Y25" s="160">
        <f>K25/'Численность населения'!J24*100000</f>
        <v>1375.611984070385</v>
      </c>
      <c r="Z25" s="160">
        <f>L25/'Численность населения'!K24*100000</f>
        <v>1480.2218496270905</v>
      </c>
      <c r="AA25" s="160">
        <f>M25/'Численность населения'!L24*100000</f>
        <v>1336.4934696642667</v>
      </c>
      <c r="AB25" s="160">
        <f>N25/'Численность населения'!M24*100000</f>
        <v>1296.8760231871931</v>
      </c>
      <c r="AC25" s="161">
        <f>O25/'Численность населения'!N24*100000</f>
        <v>1225.6933236789991</v>
      </c>
      <c r="AD25" s="217">
        <f t="shared" si="0"/>
        <v>566.7461616793239</v>
      </c>
      <c r="AE25" s="217">
        <f t="shared" si="1"/>
        <v>1508.3239378591545</v>
      </c>
      <c r="AF25" s="217">
        <f t="shared" si="2"/>
        <v>1514.2588098870538</v>
      </c>
    </row>
    <row r="26" spans="1:32">
      <c r="A26" s="62" t="s">
        <v>26</v>
      </c>
      <c r="B26" s="16" t="s">
        <v>26</v>
      </c>
      <c r="C26" s="27">
        <v>28387</v>
      </c>
      <c r="D26">
        <v>24665</v>
      </c>
      <c r="E26">
        <v>20737</v>
      </c>
      <c r="F26">
        <v>20141</v>
      </c>
      <c r="G26">
        <v>19498</v>
      </c>
      <c r="H26">
        <v>20322</v>
      </c>
      <c r="I26">
        <v>17535</v>
      </c>
      <c r="J26">
        <v>18409</v>
      </c>
      <c r="K26">
        <v>21677</v>
      </c>
      <c r="L26">
        <v>24313</v>
      </c>
      <c r="M26">
        <v>27427</v>
      </c>
      <c r="N26">
        <v>27092</v>
      </c>
      <c r="O26" s="143">
        <v>28569</v>
      </c>
      <c r="P26" s="224"/>
      <c r="Q26" s="160">
        <f>C26/'Численность населения'!B25*100000</f>
        <v>1658.3681078292711</v>
      </c>
      <c r="R26" s="160">
        <f>D26/'Численность населения'!C25*100000</f>
        <v>1428.8246620987532</v>
      </c>
      <c r="S26" s="160">
        <f>E26/'Численность населения'!D25*100000</f>
        <v>1190.0573938563725</v>
      </c>
      <c r="T26" s="160">
        <f>F26/'Численность населения'!E25*100000</f>
        <v>1145.9845874432726</v>
      </c>
      <c r="U26" s="160">
        <f>G26/'Численность населения'!F25*100000</f>
        <v>1101.7487393571455</v>
      </c>
      <c r="V26" s="160">
        <f>H26/'Численность населения'!G25*100000</f>
        <v>1143.4854191823308</v>
      </c>
      <c r="W26" s="160">
        <f>I26/'Численность населения'!H25*100000</f>
        <v>982.14055671994731</v>
      </c>
      <c r="X26" s="160">
        <f>J26/'Численность населения'!I25*100000</f>
        <v>1021.0964098274636</v>
      </c>
      <c r="Y26" s="160">
        <f>K26/'Численность населения'!J25*100000</f>
        <v>1183.9914006732424</v>
      </c>
      <c r="Z26" s="160">
        <f>L26/'Численность населения'!K25*100000</f>
        <v>1305.8383806809179</v>
      </c>
      <c r="AA26" s="160">
        <f>M26/'Численность населения'!L25*100000</f>
        <v>1455.5599662897259</v>
      </c>
      <c r="AB26" s="160">
        <f>N26/'Численность населения'!M25*100000</f>
        <v>1424.2845456820394</v>
      </c>
      <c r="AC26" s="161">
        <f>O26/'Численность населения'!N25*100000</f>
        <v>1417.890965976374</v>
      </c>
      <c r="AD26" s="217">
        <f t="shared" si="0"/>
        <v>676.22755110932383</v>
      </c>
      <c r="AE26" s="217">
        <f t="shared" si="1"/>
        <v>1266.0977796628349</v>
      </c>
      <c r="AF26" s="217">
        <f t="shared" si="2"/>
        <v>1190.0573938563725</v>
      </c>
    </row>
    <row r="27" spans="1:32">
      <c r="A27" s="62" t="s">
        <v>27</v>
      </c>
      <c r="B27" s="16" t="s">
        <v>27</v>
      </c>
      <c r="C27" s="27">
        <v>16836</v>
      </c>
      <c r="D27">
        <v>15970</v>
      </c>
      <c r="E27">
        <v>14379</v>
      </c>
      <c r="F27">
        <v>13312</v>
      </c>
      <c r="G27">
        <v>12881</v>
      </c>
      <c r="H27">
        <v>18556</v>
      </c>
      <c r="I27">
        <v>15061</v>
      </c>
      <c r="J27">
        <v>12773</v>
      </c>
      <c r="K27">
        <v>12085</v>
      </c>
      <c r="L27">
        <v>12117</v>
      </c>
      <c r="M27">
        <v>12228</v>
      </c>
      <c r="N27">
        <v>12096</v>
      </c>
      <c r="O27" s="143">
        <v>12075</v>
      </c>
      <c r="P27" s="224"/>
      <c r="Q27" s="160">
        <f>C27/'Численность населения'!B26*100000</f>
        <v>2112.6309885170549</v>
      </c>
      <c r="R27" s="160">
        <f>D27/'Численность населения'!C26*100000</f>
        <v>2018.9327089854517</v>
      </c>
      <c r="S27" s="160">
        <f>E27/'Численность населения'!D26*100000</f>
        <v>1833.6491645986732</v>
      </c>
      <c r="T27" s="160">
        <f>F27/'Численность населения'!E26*100000</f>
        <v>1716.0654249943279</v>
      </c>
      <c r="U27" s="160">
        <f>G27/'Численность населения'!F26*100000</f>
        <v>1675.7538030023327</v>
      </c>
      <c r="V27" s="160">
        <f>H27/'Численность населения'!G26*100000</f>
        <v>2428.077558209221</v>
      </c>
      <c r="W27" s="160">
        <f>I27/'Численность населения'!H26*100000</f>
        <v>1981.9817448703509</v>
      </c>
      <c r="X27" s="160">
        <f>J27/'Численность населения'!I26*100000</f>
        <v>1690.4715268109073</v>
      </c>
      <c r="Y27" s="160">
        <f>K27/'Численность населения'!J26*100000</f>
        <v>1609.6035460558387</v>
      </c>
      <c r="Z27" s="160">
        <f>L27/'Численность населения'!K26*100000</f>
        <v>1627.0348005784654</v>
      </c>
      <c r="AA27" s="160">
        <f>M27/'Численность населения'!L26*100000</f>
        <v>1658.8571413067366</v>
      </c>
      <c r="AB27" s="160">
        <f>N27/'Численность населения'!M26*100000</f>
        <v>1660.0380425384749</v>
      </c>
      <c r="AC27" s="161">
        <f>O27/'Численность населения'!N26*100000</f>
        <v>1824.1035456343122</v>
      </c>
      <c r="AD27" s="217">
        <f t="shared" si="0"/>
        <v>818.47401215338232</v>
      </c>
      <c r="AE27" s="217">
        <f t="shared" si="1"/>
        <v>1833.6307689309344</v>
      </c>
      <c r="AF27" s="217">
        <f t="shared" si="2"/>
        <v>1716.0654249943279</v>
      </c>
    </row>
    <row r="28" spans="1:32">
      <c r="A28" s="62" t="s">
        <v>28</v>
      </c>
      <c r="B28" s="16" t="s">
        <v>28</v>
      </c>
      <c r="C28" s="27">
        <v>11713</v>
      </c>
      <c r="D28">
        <v>11193</v>
      </c>
      <c r="E28">
        <v>12669</v>
      </c>
      <c r="F28">
        <v>11838</v>
      </c>
      <c r="G28">
        <v>12820</v>
      </c>
      <c r="H28">
        <v>13068</v>
      </c>
      <c r="I28">
        <v>11986</v>
      </c>
      <c r="J28">
        <v>11103</v>
      </c>
      <c r="K28">
        <v>10887</v>
      </c>
      <c r="L28">
        <v>10909</v>
      </c>
      <c r="M28">
        <v>11318</v>
      </c>
      <c r="N28">
        <v>10630</v>
      </c>
      <c r="O28" s="143">
        <v>10615</v>
      </c>
      <c r="P28" s="224"/>
      <c r="Q28" s="160">
        <f>C28/'Численность населения'!B27*100000</f>
        <v>1840.9517058626604</v>
      </c>
      <c r="R28" s="160">
        <f>D28/'Численность населения'!C27*100000</f>
        <v>1773.0839113980799</v>
      </c>
      <c r="S28" s="160">
        <f>E28/'Численность населения'!D27*100000</f>
        <v>2017.9961484610569</v>
      </c>
      <c r="T28" s="160">
        <f>F28/'Численность населения'!E27*100000</f>
        <v>1896.6807286150768</v>
      </c>
      <c r="U28" s="160">
        <f>G28/'Численность населения'!F27*100000</f>
        <v>2065.8560088693225</v>
      </c>
      <c r="V28" s="160">
        <f>H28/'Численность населения'!G27*100000</f>
        <v>2117.3142448845347</v>
      </c>
      <c r="W28" s="160">
        <f>I28/'Численность населения'!H27*100000</f>
        <v>1951.7803115423071</v>
      </c>
      <c r="X28" s="160">
        <f>J28/'Численность населения'!I27*100000</f>
        <v>1821.6600847581374</v>
      </c>
      <c r="Y28" s="160">
        <f>K28/'Численность населения'!J27*100000</f>
        <v>1804.3176341512728</v>
      </c>
      <c r="Z28" s="160">
        <f>L28/'Численность населения'!K27*100000</f>
        <v>1823.0250283672656</v>
      </c>
      <c r="AA28" s="160">
        <f>M28/'Численность населения'!L27*100000</f>
        <v>1903.9127948053697</v>
      </c>
      <c r="AB28" s="160">
        <f>N28/'Численность населения'!M27*100000</f>
        <v>1803.9238313102119</v>
      </c>
      <c r="AC28" s="161">
        <f>O28/'Численность населения'!N27*100000</f>
        <v>1834.1189317704302</v>
      </c>
      <c r="AD28" s="217">
        <f t="shared" si="0"/>
        <v>344.23033348645481</v>
      </c>
      <c r="AE28" s="217">
        <f t="shared" si="1"/>
        <v>1896.5093357535172</v>
      </c>
      <c r="AF28" s="217">
        <f t="shared" si="2"/>
        <v>1840.9517058626604</v>
      </c>
    </row>
    <row r="29" spans="1:32">
      <c r="A29" s="60" t="s">
        <v>29</v>
      </c>
      <c r="B29" s="15" t="s">
        <v>29</v>
      </c>
      <c r="C29" s="27">
        <v>12312</v>
      </c>
      <c r="D29">
        <v>11301</v>
      </c>
      <c r="E29">
        <v>10411</v>
      </c>
      <c r="F29">
        <v>9293</v>
      </c>
      <c r="G29">
        <v>8878</v>
      </c>
      <c r="H29">
        <v>10944</v>
      </c>
      <c r="I29">
        <v>9498</v>
      </c>
      <c r="J29">
        <v>8280</v>
      </c>
      <c r="K29">
        <v>7963</v>
      </c>
      <c r="L29">
        <v>8206</v>
      </c>
      <c r="M29">
        <v>9031</v>
      </c>
      <c r="N29">
        <v>8377</v>
      </c>
      <c r="O29" s="143">
        <v>8714</v>
      </c>
      <c r="P29" s="224"/>
      <c r="Q29" s="160">
        <f>C29/'Численность населения'!B28*100000</f>
        <v>1819.7350801528862</v>
      </c>
      <c r="R29" s="160">
        <f>D29/'Численность населения'!C28*100000</f>
        <v>1688.990252548954</v>
      </c>
      <c r="S29" s="160">
        <f>E29/'Численность населения'!D28*100000</f>
        <v>1567.4165253969352</v>
      </c>
      <c r="T29" s="160">
        <f>F29/'Численность населения'!E28*100000</f>
        <v>1410.0963077721451</v>
      </c>
      <c r="U29" s="160">
        <f>G29/'Численность населения'!F28*100000</f>
        <v>1357.8390812332814</v>
      </c>
      <c r="V29" s="160">
        <f>H29/'Численность населения'!G28*100000</f>
        <v>1686.9598190957561</v>
      </c>
      <c r="W29" s="160">
        <f>I29/'Численность населения'!H28*100000</f>
        <v>1474.2289323248519</v>
      </c>
      <c r="X29" s="160">
        <f>J29/'Численность населения'!I28*100000</f>
        <v>1295.0551727913289</v>
      </c>
      <c r="Y29" s="160">
        <f>K29/'Численность населения'!J28*100000</f>
        <v>1257.7831552145167</v>
      </c>
      <c r="Z29" s="160">
        <f>L29/'Численность населения'!K28*100000</f>
        <v>1306.9334683905574</v>
      </c>
      <c r="AA29" s="160">
        <f>M29/'Численность населения'!L28*100000</f>
        <v>1449.1753612909231</v>
      </c>
      <c r="AB29" s="160">
        <f>N29/'Численность населения'!M28*100000</f>
        <v>1358.1343769961834</v>
      </c>
      <c r="AC29" s="161">
        <f>O29/'Численность населения'!N28*100000</f>
        <v>1471.1095954701843</v>
      </c>
      <c r="AD29" s="217">
        <f t="shared" si="0"/>
        <v>561.95192493836953</v>
      </c>
      <c r="AE29" s="217">
        <f t="shared" si="1"/>
        <v>1472.573625282962</v>
      </c>
      <c r="AF29" s="217">
        <f t="shared" si="2"/>
        <v>1449.1753612909231</v>
      </c>
    </row>
    <row r="30" spans="1:32">
      <c r="A30" s="60" t="s">
        <v>109</v>
      </c>
      <c r="B30" s="15" t="s">
        <v>30</v>
      </c>
      <c r="C30" s="27">
        <v>64370</v>
      </c>
      <c r="D30">
        <v>59318</v>
      </c>
      <c r="E30">
        <v>56439</v>
      </c>
      <c r="F30">
        <v>55110</v>
      </c>
      <c r="G30">
        <v>56463</v>
      </c>
      <c r="H30">
        <v>56480</v>
      </c>
      <c r="I30">
        <v>52351</v>
      </c>
      <c r="J30">
        <v>52138</v>
      </c>
      <c r="K30">
        <v>51420</v>
      </c>
      <c r="L30">
        <v>48627</v>
      </c>
      <c r="M30">
        <v>61309</v>
      </c>
      <c r="N30">
        <v>62755</v>
      </c>
      <c r="O30" s="143">
        <v>62971</v>
      </c>
      <c r="P30" s="224"/>
      <c r="Q30" s="160">
        <f>C30/'Численность населения'!B29*100000</f>
        <v>1322.8383091672674</v>
      </c>
      <c r="R30" s="160">
        <f>D30/'Численность населения'!C29*100000</f>
        <v>1204.1132042609829</v>
      </c>
      <c r="S30" s="160">
        <f>E30/'Численность населения'!D29*100000</f>
        <v>1130.9040640130293</v>
      </c>
      <c r="T30" s="160">
        <f>F30/'Численность населения'!E29*100000</f>
        <v>1084.8487127190294</v>
      </c>
      <c r="U30" s="160">
        <f>G30/'Численность населения'!F29*100000</f>
        <v>1093.8592154389075</v>
      </c>
      <c r="V30" s="160">
        <f>H30/'Численность населения'!G29*100000</f>
        <v>1084.3417442773518</v>
      </c>
      <c r="W30" s="160">
        <f>I30/'Численность населения'!H29*100000</f>
        <v>996.47215622557633</v>
      </c>
      <c r="X30" s="160">
        <f>J30/'Численность населения'!I29*100000</f>
        <v>980.63537603843838</v>
      </c>
      <c r="Y30" s="160">
        <f>K30/'Численность населения'!J29*100000</f>
        <v>957.91436223246592</v>
      </c>
      <c r="Z30" s="160">
        <f>L30/'Численность населения'!K29*100000</f>
        <v>902.00718719445467</v>
      </c>
      <c r="AA30" s="160">
        <f>M30/'Численность населения'!L29*100000</f>
        <v>1137.2044421254402</v>
      </c>
      <c r="AB30" s="160">
        <f>N30/'Численность населения'!M29*100000</f>
        <v>1166.2499474997037</v>
      </c>
      <c r="AC30" s="161">
        <f>O30/'Численность населения'!N29*100000</f>
        <v>1123.6835249233582</v>
      </c>
      <c r="AD30" s="217">
        <f t="shared" si="0"/>
        <v>420.83112197281275</v>
      </c>
      <c r="AE30" s="217">
        <f t="shared" si="1"/>
        <v>1091.1594035473852</v>
      </c>
      <c r="AF30" s="217">
        <f t="shared" si="2"/>
        <v>1093.8592154389075</v>
      </c>
    </row>
    <row r="31" spans="1:32">
      <c r="A31" s="60" t="s">
        <v>32</v>
      </c>
      <c r="B31" s="15" t="s">
        <v>32</v>
      </c>
      <c r="C31" s="27">
        <v>4674</v>
      </c>
      <c r="D31">
        <v>4566</v>
      </c>
      <c r="E31">
        <v>4076</v>
      </c>
      <c r="F31">
        <v>3956</v>
      </c>
      <c r="G31">
        <v>4045</v>
      </c>
      <c r="H31">
        <v>4958</v>
      </c>
      <c r="I31">
        <v>4639</v>
      </c>
      <c r="J31">
        <v>4014</v>
      </c>
      <c r="K31">
        <v>4106</v>
      </c>
      <c r="L31">
        <v>4709</v>
      </c>
      <c r="M31">
        <v>4123</v>
      </c>
      <c r="N31">
        <v>4496</v>
      </c>
      <c r="O31" s="143">
        <v>4388</v>
      </c>
      <c r="P31" s="224"/>
      <c r="Q31" s="160">
        <f>C31/'Численность населения'!B30*100000</f>
        <v>1062.6422369596701</v>
      </c>
      <c r="R31" s="160">
        <f>D31/'Численность населения'!C30*100000</f>
        <v>1034.9212249514385</v>
      </c>
      <c r="S31" s="160">
        <f>E31/'Численность населения'!D30*100000</f>
        <v>919.20636137709562</v>
      </c>
      <c r="T31" s="160">
        <f>F31/'Численность населения'!E30*100000</f>
        <v>888.18042006712994</v>
      </c>
      <c r="U31" s="160">
        <f>G31/'Численность населения'!F30*100000</f>
        <v>903.33127134106167</v>
      </c>
      <c r="V31" s="160">
        <f>H31/'Численность населения'!G30*100000</f>
        <v>1100.9826236606896</v>
      </c>
      <c r="W31" s="160">
        <f>I31/'Численность населения'!H30*100000</f>
        <v>1025.3701190481454</v>
      </c>
      <c r="X31" s="160">
        <f>J31/'Численность населения'!I30*100000</f>
        <v>885.36761283805095</v>
      </c>
      <c r="Y31" s="160">
        <f>K31/'Численность населения'!J30*100000</f>
        <v>904.28577721006036</v>
      </c>
      <c r="Z31" s="160">
        <f>L31/'Численность населения'!K30*100000</f>
        <v>1026.1159473976663</v>
      </c>
      <c r="AA31" s="160">
        <f>M31/'Численность населения'!L30*100000</f>
        <v>890.25064345062276</v>
      </c>
      <c r="AB31" s="160">
        <f>N31/'Численность населения'!M30*100000</f>
        <v>965.31645460908555</v>
      </c>
      <c r="AC31" s="161">
        <f>O31/'Численность населения'!N30*100000</f>
        <v>880.88747204567437</v>
      </c>
      <c r="AD31" s="217">
        <f t="shared" si="0"/>
        <v>220.0951516150152</v>
      </c>
      <c r="AE31" s="217">
        <f t="shared" si="1"/>
        <v>960.5275511504916</v>
      </c>
      <c r="AF31" s="217">
        <f t="shared" si="2"/>
        <v>919.20636137709562</v>
      </c>
    </row>
    <row r="32" spans="1:32">
      <c r="A32" s="60" t="s">
        <v>33</v>
      </c>
      <c r="B32" s="15" t="s">
        <v>33</v>
      </c>
      <c r="C32" s="27">
        <v>4052</v>
      </c>
      <c r="D32">
        <v>3799</v>
      </c>
      <c r="E32">
        <v>3741</v>
      </c>
      <c r="F32">
        <v>3454</v>
      </c>
      <c r="G32">
        <v>2895</v>
      </c>
      <c r="H32">
        <v>3173</v>
      </c>
      <c r="I32">
        <v>2951</v>
      </c>
      <c r="J32">
        <v>3028</v>
      </c>
      <c r="K32">
        <v>2749</v>
      </c>
      <c r="L32">
        <v>2797</v>
      </c>
      <c r="M32">
        <v>2867</v>
      </c>
      <c r="N32">
        <v>2940</v>
      </c>
      <c r="O32" s="143">
        <v>2693</v>
      </c>
      <c r="P32" s="224"/>
      <c r="Q32" s="160">
        <f>C32/'Численность населения'!B31*100000</f>
        <v>1400.6899746271854</v>
      </c>
      <c r="R32" s="160">
        <f>D32/'Численность населения'!C31*100000</f>
        <v>1320.0322450624749</v>
      </c>
      <c r="S32" s="160">
        <f>E32/'Численность населения'!D31*100000</f>
        <v>1310.7229823239843</v>
      </c>
      <c r="T32" s="160">
        <f>F32/'Численность населения'!E31*100000</f>
        <v>1220.1454707309922</v>
      </c>
      <c r="U32" s="160">
        <f>G32/'Численность населения'!F31*100000</f>
        <v>1029.1796425067191</v>
      </c>
      <c r="V32" s="160">
        <f>H32/'Численность населения'!G31*100000</f>
        <v>1134.6366337802031</v>
      </c>
      <c r="W32" s="160">
        <f>I32/'Численность населения'!H31*100000</f>
        <v>1060.4884499834691</v>
      </c>
      <c r="X32" s="160">
        <f>J32/'Численность населения'!I31*100000</f>
        <v>1094.6939159168062</v>
      </c>
      <c r="Y32" s="160">
        <f>K32/'Численность населения'!J31*100000</f>
        <v>1003.1784957066587</v>
      </c>
      <c r="Z32" s="160">
        <f>L32/'Численность населения'!K31*100000</f>
        <v>1028.7210683693099</v>
      </c>
      <c r="AA32" s="160">
        <f>M32/'Численность населения'!L31*100000</f>
        <v>1059.6540508574808</v>
      </c>
      <c r="AB32" s="160">
        <f>N32/'Численность населения'!M31*100000</f>
        <v>1093.4652434261911</v>
      </c>
      <c r="AC32" s="161">
        <f>O32/'Численность населения'!N31*100000</f>
        <v>1014.47309932268</v>
      </c>
      <c r="AD32" s="217">
        <f t="shared" si="0"/>
        <v>397.51147892052666</v>
      </c>
      <c r="AE32" s="217">
        <f t="shared" si="1"/>
        <v>1136.1600978933966</v>
      </c>
      <c r="AF32" s="217">
        <f t="shared" si="2"/>
        <v>1093.4652434261911</v>
      </c>
    </row>
    <row r="33" spans="1:32">
      <c r="A33" s="60" t="s">
        <v>34</v>
      </c>
      <c r="B33" s="15" t="s">
        <v>34</v>
      </c>
      <c r="C33" s="27">
        <v>65811</v>
      </c>
      <c r="D33">
        <v>66351</v>
      </c>
      <c r="E33">
        <v>65959</v>
      </c>
      <c r="F33">
        <v>64141</v>
      </c>
      <c r="G33">
        <v>68959</v>
      </c>
      <c r="H33">
        <v>75047</v>
      </c>
      <c r="I33">
        <v>71509</v>
      </c>
      <c r="J33">
        <v>67662</v>
      </c>
      <c r="K33">
        <v>68120</v>
      </c>
      <c r="L33">
        <v>71588</v>
      </c>
      <c r="M33">
        <v>73519</v>
      </c>
      <c r="N33">
        <v>78183</v>
      </c>
      <c r="O33" s="143">
        <v>77125</v>
      </c>
      <c r="P33" s="224"/>
      <c r="Q33" s="160">
        <f>C33/'Численность населения'!B32*100000</f>
        <v>1260.2377200020683</v>
      </c>
      <c r="R33" s="160">
        <f>D33/'Численность населения'!C32*100000</f>
        <v>1262.0902524541912</v>
      </c>
      <c r="S33" s="160">
        <f>E33/'Численность населения'!D32*100000</f>
        <v>1242.7925043929877</v>
      </c>
      <c r="T33" s="160">
        <f>F33/'Численность населения'!E32*100000</f>
        <v>1195.0493606939601</v>
      </c>
      <c r="U33" s="160">
        <f>G33/'Численность населения'!F32*100000</f>
        <v>1270.243650485623</v>
      </c>
      <c r="V33" s="160">
        <f>H33/'Численность населения'!G32*100000</f>
        <v>1368.5802268086131</v>
      </c>
      <c r="W33" s="160">
        <f>I33/'Численность населения'!H32*100000</f>
        <v>1290.223286988572</v>
      </c>
      <c r="X33" s="160">
        <f>J33/'Численность населения'!I32*100000</f>
        <v>1211.021942725331</v>
      </c>
      <c r="Y33" s="160">
        <f>K33/'Численность населения'!J32*100000</f>
        <v>1210.8442012169944</v>
      </c>
      <c r="Z33" s="160">
        <f>L33/'Численность населения'!K32*100000</f>
        <v>1264.3928272182509</v>
      </c>
      <c r="AA33" s="160">
        <f>M33/'Численность населения'!L32*100000</f>
        <v>1294.4160470334371</v>
      </c>
      <c r="AB33" s="160">
        <f>N33/'Численность населения'!M32*100000</f>
        <v>1375.0905347521539</v>
      </c>
      <c r="AC33" s="161">
        <f>O33/'Численность населения'!N32*100000</f>
        <v>1323.8770604419183</v>
      </c>
      <c r="AD33" s="217">
        <f t="shared" si="0"/>
        <v>180.04117405819375</v>
      </c>
      <c r="AE33" s="217">
        <f t="shared" si="1"/>
        <v>1274.5276627087769</v>
      </c>
      <c r="AF33" s="217">
        <f t="shared" si="2"/>
        <v>1264.3928272182509</v>
      </c>
    </row>
    <row r="34" spans="1:32">
      <c r="A34" s="62" t="s">
        <v>35</v>
      </c>
      <c r="B34" s="16" t="s">
        <v>35</v>
      </c>
      <c r="C34" s="27">
        <v>26011</v>
      </c>
      <c r="D34">
        <v>22687</v>
      </c>
      <c r="E34">
        <v>20742</v>
      </c>
      <c r="F34">
        <v>17295</v>
      </c>
      <c r="G34">
        <v>15799</v>
      </c>
      <c r="H34">
        <v>14774</v>
      </c>
      <c r="I34">
        <v>13893</v>
      </c>
      <c r="J34">
        <v>13432</v>
      </c>
      <c r="K34">
        <v>13427</v>
      </c>
      <c r="L34">
        <v>13110</v>
      </c>
      <c r="M34">
        <v>14059</v>
      </c>
      <c r="N34">
        <v>13801</v>
      </c>
      <c r="O34" s="143">
        <v>13062</v>
      </c>
      <c r="P34" s="224"/>
      <c r="Q34" s="160">
        <f>C34/'Численность населения'!B33*100000</f>
        <v>2574.171590986688</v>
      </c>
      <c r="R34" s="160">
        <f>D34/'Численность населения'!C33*100000</f>
        <v>2240.9436716825398</v>
      </c>
      <c r="S34" s="160">
        <f>E34/'Численность населения'!D33*100000</f>
        <v>2044.7434262021322</v>
      </c>
      <c r="T34" s="160">
        <f>F34/'Численность населения'!E33*100000</f>
        <v>1703.6421199040956</v>
      </c>
      <c r="U34" s="160">
        <f>G34/'Численность населения'!F33*100000</f>
        <v>1550.590733946935</v>
      </c>
      <c r="V34" s="160">
        <f>H34/'Численность населения'!G33*100000</f>
        <v>1448.4938565977357</v>
      </c>
      <c r="W34" s="160">
        <f>I34/'Численность населения'!H33*100000</f>
        <v>1363.7354158936575</v>
      </c>
      <c r="X34" s="160">
        <f>J34/'Численность населения'!I33*100000</f>
        <v>1319.2036849703886</v>
      </c>
      <c r="Y34" s="160">
        <f>K34/'Численность населения'!J33*100000</f>
        <v>1321.828330658896</v>
      </c>
      <c r="Z34" s="160">
        <f>L34/'Численность населения'!K33*100000</f>
        <v>1298.1174821075645</v>
      </c>
      <c r="AA34" s="160">
        <f>M34/'Численность населения'!L33*100000</f>
        <v>1403.4019445387212</v>
      </c>
      <c r="AB34" s="160">
        <f>N34/'Численность населения'!M33*100000</f>
        <v>1388.985339214958</v>
      </c>
      <c r="AC34" s="161">
        <f>O34/'Численность населения'!N33*100000</f>
        <v>1368.9470573192868</v>
      </c>
      <c r="AD34" s="217">
        <f t="shared" si="0"/>
        <v>1276.0541088791235</v>
      </c>
      <c r="AE34" s="217">
        <f t="shared" si="1"/>
        <v>1617.4465118479695</v>
      </c>
      <c r="AF34" s="217">
        <f t="shared" si="2"/>
        <v>1403.4019445387212</v>
      </c>
    </row>
    <row r="35" spans="1:32">
      <c r="A35" s="60" t="s">
        <v>36</v>
      </c>
      <c r="B35" s="15" t="s">
        <v>36</v>
      </c>
      <c r="C35" s="27">
        <v>45193</v>
      </c>
      <c r="D35">
        <v>40017</v>
      </c>
      <c r="E35">
        <v>39143</v>
      </c>
      <c r="F35">
        <v>36507</v>
      </c>
      <c r="G35">
        <v>36417</v>
      </c>
      <c r="H35">
        <v>41696</v>
      </c>
      <c r="I35">
        <v>38742</v>
      </c>
      <c r="J35">
        <v>39881</v>
      </c>
      <c r="K35">
        <v>38539</v>
      </c>
      <c r="L35">
        <v>41122</v>
      </c>
      <c r="M35">
        <v>38687</v>
      </c>
      <c r="N35">
        <v>37910</v>
      </c>
      <c r="O35" s="143">
        <v>36031</v>
      </c>
      <c r="P35" s="224"/>
      <c r="Q35" s="160">
        <f>C35/'Численность населения'!B34*100000</f>
        <v>1730.9787864801872</v>
      </c>
      <c r="R35" s="160">
        <f>D35/'Численность населения'!C34*100000</f>
        <v>1538.4260514038901</v>
      </c>
      <c r="S35" s="160">
        <f>E35/'Численность населения'!D34*100000</f>
        <v>1511.946708156393</v>
      </c>
      <c r="T35" s="160">
        <f>F35/'Численность населения'!E34*100000</f>
        <v>1417.1619959752554</v>
      </c>
      <c r="U35" s="160">
        <f>G35/'Численность населения'!F34*100000</f>
        <v>1420.7292975627529</v>
      </c>
      <c r="V35" s="160">
        <f>H35/'Численность населения'!G34*100000</f>
        <v>1634.0690223293243</v>
      </c>
      <c r="W35" s="160">
        <f>I35/'Численность населения'!H34*100000</f>
        <v>1524.9333810916446</v>
      </c>
      <c r="X35" s="160">
        <f>J35/'Численность населения'!I34*100000</f>
        <v>1577.4220712519664</v>
      </c>
      <c r="Y35" s="160">
        <f>K35/'Численность населения'!J34*100000</f>
        <v>1532.73634341821</v>
      </c>
      <c r="Z35" s="160">
        <f>L35/'Численность населения'!K34*100000</f>
        <v>1645.3591285782418</v>
      </c>
      <c r="AA35" s="160">
        <f>M35/'Численность населения'!L34*100000</f>
        <v>1558.2029292781203</v>
      </c>
      <c r="AB35" s="160">
        <f>N35/'Численность населения'!M34*100000</f>
        <v>1539.6999717322294</v>
      </c>
      <c r="AC35" s="161">
        <f>O35/'Численность населения'!N34*100000</f>
        <v>1452.0244761895549</v>
      </c>
      <c r="AD35" s="217">
        <f t="shared" si="0"/>
        <v>313.81679050493176</v>
      </c>
      <c r="AE35" s="217">
        <f t="shared" si="1"/>
        <v>1544.8992433421363</v>
      </c>
      <c r="AF35" s="217">
        <f t="shared" si="2"/>
        <v>1538.4260514038901</v>
      </c>
    </row>
    <row r="36" spans="1:32">
      <c r="A36" s="62" t="s">
        <v>37</v>
      </c>
      <c r="B36" s="16" t="s">
        <v>37</v>
      </c>
      <c r="C36" s="27">
        <v>59338</v>
      </c>
      <c r="D36">
        <v>56282</v>
      </c>
      <c r="E36">
        <v>52446</v>
      </c>
      <c r="F36">
        <v>51829</v>
      </c>
      <c r="G36">
        <v>54081</v>
      </c>
      <c r="H36">
        <v>62271</v>
      </c>
      <c r="I36">
        <v>57691</v>
      </c>
      <c r="J36">
        <v>59113</v>
      </c>
      <c r="K36">
        <v>55460</v>
      </c>
      <c r="L36">
        <v>60914</v>
      </c>
      <c r="M36">
        <v>61753</v>
      </c>
      <c r="N36">
        <v>58538</v>
      </c>
      <c r="O36" s="143">
        <v>57250</v>
      </c>
      <c r="P36" s="224"/>
      <c r="Q36" s="160">
        <f>C36/'Численность населения'!B35*100000</f>
        <v>1386.4021930846245</v>
      </c>
      <c r="R36" s="160">
        <f>D36/'Численность населения'!C35*100000</f>
        <v>1318.7179836234543</v>
      </c>
      <c r="S36" s="160">
        <f>E36/'Численность населения'!D35*100000</f>
        <v>1231.8126430961088</v>
      </c>
      <c r="T36" s="160">
        <f>F36/'Численность населения'!E35*100000</f>
        <v>1219.4852228385778</v>
      </c>
      <c r="U36" s="160">
        <f>G36/'Численность населения'!F35*100000</f>
        <v>1274.3513723294609</v>
      </c>
      <c r="V36" s="160">
        <f>H36/'Численность населения'!G35*100000</f>
        <v>1468.9882614931682</v>
      </c>
      <c r="W36" s="160">
        <f>I36/'Численность населения'!H35*100000</f>
        <v>1362.6685827311383</v>
      </c>
      <c r="X36" s="160">
        <f>J36/'Численность населения'!I35*100000</f>
        <v>1398.8252924877829</v>
      </c>
      <c r="Y36" s="160">
        <f>K36/'Численность населения'!J35*100000</f>
        <v>1316.9061206928075</v>
      </c>
      <c r="Z36" s="160">
        <f>L36/'Численность населения'!K35*100000</f>
        <v>1450.3088162081069</v>
      </c>
      <c r="AA36" s="160">
        <f>M36/'Численность населения'!L35*100000</f>
        <v>1473.9406819610122</v>
      </c>
      <c r="AB36" s="160">
        <f>N36/'Численность населения'!M35*100000</f>
        <v>1404.5889445427551</v>
      </c>
      <c r="AC36" s="161">
        <f>O36/'Численность населения'!N35*100000</f>
        <v>1370.1302042511131</v>
      </c>
      <c r="AD36" s="217">
        <f t="shared" si="0"/>
        <v>254.45545912243438</v>
      </c>
      <c r="AE36" s="217">
        <f t="shared" si="1"/>
        <v>1359.7789476415469</v>
      </c>
      <c r="AF36" s="217">
        <f t="shared" si="2"/>
        <v>1370.1302042511131</v>
      </c>
    </row>
    <row r="37" spans="1:32">
      <c r="A37" s="62" t="s">
        <v>39</v>
      </c>
      <c r="B37" s="16" t="s">
        <v>39</v>
      </c>
      <c r="C37" s="27">
        <v>11640</v>
      </c>
      <c r="D37">
        <v>12550</v>
      </c>
      <c r="E37">
        <v>13647</v>
      </c>
      <c r="F37">
        <v>14003</v>
      </c>
      <c r="G37">
        <v>13817</v>
      </c>
      <c r="H37">
        <v>15130</v>
      </c>
      <c r="I37">
        <v>15810</v>
      </c>
      <c r="J37">
        <v>14608</v>
      </c>
      <c r="K37">
        <v>14809</v>
      </c>
      <c r="L37">
        <v>13627</v>
      </c>
      <c r="M37">
        <v>14143</v>
      </c>
      <c r="N37">
        <v>14852</v>
      </c>
      <c r="O37" s="143">
        <v>14357</v>
      </c>
      <c r="P37" s="224"/>
      <c r="Q37" s="160">
        <f>C37/'Численность населения'!B36*100000</f>
        <v>402.56187054315768</v>
      </c>
      <c r="R37" s="160">
        <f>D37/'Численность населения'!C36*100000</f>
        <v>429.45242933197733</v>
      </c>
      <c r="S37" s="160">
        <f>E37/'Численность населения'!D36*100000</f>
        <v>464.46140243043283</v>
      </c>
      <c r="T37" s="160">
        <f>F37/'Численность населения'!E36*100000</f>
        <v>473.87863725458345</v>
      </c>
      <c r="U37" s="160">
        <f>G37/'Численность населения'!F36*100000</f>
        <v>464.10250898176236</v>
      </c>
      <c r="V37" s="160">
        <f>H37/'Численность населения'!G36*100000</f>
        <v>503.82698721118606</v>
      </c>
      <c r="W37" s="160">
        <f>I37/'Численность населения'!H36*100000</f>
        <v>521.99235335679714</v>
      </c>
      <c r="X37" s="160">
        <f>J37/'Численность населения'!I36*100000</f>
        <v>478.49711028100575</v>
      </c>
      <c r="Y37" s="160">
        <f>K37/'Численность населения'!J36*100000</f>
        <v>481.59255624216672</v>
      </c>
      <c r="Z37" s="160">
        <f>L37/'Численность населения'!K36*100000</f>
        <v>439.79458394599698</v>
      </c>
      <c r="AA37" s="160">
        <f>M37/'Численность населения'!L36*100000</f>
        <v>452.99928252959569</v>
      </c>
      <c r="AB37" s="160">
        <f>N37/'Численность населения'!M36*100000</f>
        <v>472.45497172014075</v>
      </c>
      <c r="AC37" s="161">
        <f>O37/'Численность населения'!N36*100000</f>
        <v>448.88883052531594</v>
      </c>
      <c r="AD37" s="217">
        <f t="shared" si="0"/>
        <v>119.43048281363946</v>
      </c>
      <c r="AE37" s="217">
        <f t="shared" si="1"/>
        <v>464.19257879647068</v>
      </c>
      <c r="AF37" s="217">
        <f t="shared" si="2"/>
        <v>464.46140243043283</v>
      </c>
    </row>
    <row r="38" spans="1:32" ht="24">
      <c r="A38" s="62" t="s">
        <v>41</v>
      </c>
      <c r="B38" s="16" t="s">
        <v>41</v>
      </c>
      <c r="C38" s="27">
        <v>9315</v>
      </c>
      <c r="D38">
        <v>8285</v>
      </c>
      <c r="E38">
        <v>8798</v>
      </c>
      <c r="F38">
        <v>8668</v>
      </c>
      <c r="G38">
        <v>7881</v>
      </c>
      <c r="H38">
        <v>8647</v>
      </c>
      <c r="I38">
        <v>7671</v>
      </c>
      <c r="J38">
        <v>6729</v>
      </c>
      <c r="K38">
        <v>6620</v>
      </c>
      <c r="L38">
        <v>7491</v>
      </c>
      <c r="M38">
        <v>7423</v>
      </c>
      <c r="N38">
        <v>7557</v>
      </c>
      <c r="O38" s="143">
        <v>7416</v>
      </c>
      <c r="P38" s="224"/>
      <c r="Q38" s="160">
        <f>C38/'Численность населения'!B37*100000</f>
        <v>1083.537671981798</v>
      </c>
      <c r="R38" s="160">
        <f>D38/'Численность населения'!C37*100000</f>
        <v>964.01551733366216</v>
      </c>
      <c r="S38" s="160">
        <f>E38/'Численность населения'!D37*100000</f>
        <v>1024.208240929913</v>
      </c>
      <c r="T38" s="160">
        <f>F38/'Численность населения'!E37*100000</f>
        <v>1009.4669553298063</v>
      </c>
      <c r="U38" s="160">
        <f>G38/'Численность населения'!F37*100000</f>
        <v>916.87297568966153</v>
      </c>
      <c r="V38" s="160">
        <f>H38/'Численность населения'!G37*100000</f>
        <v>1003.7354233750677</v>
      </c>
      <c r="W38" s="160">
        <f>I38/'Численность населения'!H37*100000</f>
        <v>888.51154914438348</v>
      </c>
      <c r="X38" s="160">
        <f>J38/'Численность населения'!I37*100000</f>
        <v>777.79318954157714</v>
      </c>
      <c r="Y38" s="160">
        <f>K38/'Численность населения'!J37*100000</f>
        <v>764.41387815335156</v>
      </c>
      <c r="Z38" s="160">
        <f>L38/'Численность населения'!K37*100000</f>
        <v>863.73091167368466</v>
      </c>
      <c r="AA38" s="160">
        <f>M38/'Численность населения'!L37*100000</f>
        <v>854.42538942943543</v>
      </c>
      <c r="AB38" s="160">
        <f>N38/'Численность населения'!M37*100000</f>
        <v>868.78146415601043</v>
      </c>
      <c r="AC38" s="161">
        <f>O38/'Численность населения'!N37*100000</f>
        <v>820.53460883535195</v>
      </c>
      <c r="AD38" s="217">
        <f t="shared" si="0"/>
        <v>319.12379382844642</v>
      </c>
      <c r="AE38" s="217">
        <f t="shared" si="1"/>
        <v>910.77136735182341</v>
      </c>
      <c r="AF38" s="217">
        <f t="shared" si="2"/>
        <v>888.51154914438348</v>
      </c>
    </row>
    <row r="39" spans="1:32" ht="24">
      <c r="A39" s="62" t="s">
        <v>42</v>
      </c>
      <c r="B39" s="16" t="s">
        <v>42</v>
      </c>
      <c r="C39" s="27">
        <v>4356</v>
      </c>
      <c r="D39">
        <v>3960</v>
      </c>
      <c r="E39">
        <v>3679</v>
      </c>
      <c r="F39">
        <v>3605</v>
      </c>
      <c r="G39">
        <v>3421</v>
      </c>
      <c r="H39">
        <v>4052</v>
      </c>
      <c r="I39">
        <v>3519</v>
      </c>
      <c r="J39">
        <v>4053</v>
      </c>
      <c r="K39">
        <v>4066</v>
      </c>
      <c r="L39">
        <v>4553</v>
      </c>
      <c r="M39">
        <v>4667</v>
      </c>
      <c r="N39">
        <v>4345</v>
      </c>
      <c r="O39" s="143">
        <v>4436</v>
      </c>
      <c r="P39" s="224"/>
      <c r="Q39" s="160">
        <f>C39/'Численность населения'!B38*100000</f>
        <v>915.90148802452495</v>
      </c>
      <c r="R39" s="160">
        <f>D39/'Численность населения'!C38*100000</f>
        <v>831.8663636096278</v>
      </c>
      <c r="S39" s="160">
        <f>E39/'Численность населения'!D38*100000</f>
        <v>777.37395934581411</v>
      </c>
      <c r="T39" s="160">
        <f>F39/'Численность населения'!E38*100000</f>
        <v>765.65124957257331</v>
      </c>
      <c r="U39" s="160">
        <f>G39/'Численность населения'!F38*100000</f>
        <v>728.7266561436918</v>
      </c>
      <c r="V39" s="160">
        <f>H39/'Численность населения'!G38*100000</f>
        <v>865.02087834202916</v>
      </c>
      <c r="W39" s="160">
        <f>I39/'Численность населения'!H38*100000</f>
        <v>753.34767669631674</v>
      </c>
      <c r="X39" s="160">
        <f>J39/'Численность населения'!I38*100000</f>
        <v>869.05619596541783</v>
      </c>
      <c r="Y39" s="160">
        <f>K39/'Численность населения'!J38*100000</f>
        <v>872.65578386638447</v>
      </c>
      <c r="Z39" s="160">
        <f>L39/'Численность населения'!K38*100000</f>
        <v>977.99143371439129</v>
      </c>
      <c r="AA39" s="160">
        <f>M39/'Численность населения'!L38*100000</f>
        <v>1002.7006529263518</v>
      </c>
      <c r="AB39" s="160">
        <f>N39/'Численность населения'!M38*100000</f>
        <v>934.8368177251084</v>
      </c>
      <c r="AC39" s="161">
        <f>O39/'Численность населения'!N38*100000</f>
        <v>946.30629093158689</v>
      </c>
      <c r="AD39" s="217">
        <f t="shared" si="0"/>
        <v>273.97399678266004</v>
      </c>
      <c r="AE39" s="217">
        <f t="shared" si="1"/>
        <v>864.72580360490917</v>
      </c>
      <c r="AF39" s="217">
        <f t="shared" si="2"/>
        <v>869.05619596541783</v>
      </c>
    </row>
    <row r="40" spans="1:32" ht="24">
      <c r="A40" s="62" t="s">
        <v>43</v>
      </c>
      <c r="B40" s="16" t="s">
        <v>43</v>
      </c>
      <c r="C40" s="27">
        <v>7028</v>
      </c>
      <c r="D40">
        <v>6618</v>
      </c>
      <c r="E40">
        <v>6271</v>
      </c>
      <c r="F40">
        <v>6042</v>
      </c>
      <c r="G40">
        <v>5977</v>
      </c>
      <c r="H40">
        <v>6728</v>
      </c>
      <c r="I40">
        <v>7036</v>
      </c>
      <c r="J40">
        <v>7145</v>
      </c>
      <c r="K40">
        <v>7204</v>
      </c>
      <c r="L40">
        <v>9503</v>
      </c>
      <c r="M40">
        <v>8075</v>
      </c>
      <c r="N40">
        <v>8152</v>
      </c>
      <c r="O40" s="143">
        <v>8065</v>
      </c>
      <c r="P40" s="224"/>
      <c r="Q40" s="160">
        <f>C40/'Численность населения'!B39*100000</f>
        <v>986.9372646053514</v>
      </c>
      <c r="R40" s="160">
        <f>D40/'Численность населения'!C39*100000</f>
        <v>931.12122866356378</v>
      </c>
      <c r="S40" s="160">
        <f>E40/'Численность населения'!D39*100000</f>
        <v>886.26396844442377</v>
      </c>
      <c r="T40" s="160">
        <f>F40/'Численность населения'!E39*100000</f>
        <v>856.96049925537193</v>
      </c>
      <c r="U40" s="160">
        <f>G40/'Численность населения'!F39*100000</f>
        <v>848.2538204773042</v>
      </c>
      <c r="V40" s="160">
        <f>H40/'Численность населения'!G39*100000</f>
        <v>954.99405967577331</v>
      </c>
      <c r="W40" s="160">
        <f>I40/'Численность населения'!H39*100000</f>
        <v>1000.1364597784803</v>
      </c>
      <c r="X40" s="160">
        <f>J40/'Численность населения'!I39*100000</f>
        <v>1017.0644771904252</v>
      </c>
      <c r="Y40" s="160">
        <f>K40/'Численность населения'!J39*100000</f>
        <v>1028.3965350859662</v>
      </c>
      <c r="Z40" s="160">
        <f>L40/'Численность населения'!K39*100000</f>
        <v>1361.3755006847707</v>
      </c>
      <c r="AA40" s="160">
        <f>M40/'Численность населения'!L39*100000</f>
        <v>1161.9273460859956</v>
      </c>
      <c r="AB40" s="160">
        <f>N40/'Численность населения'!M39*100000</f>
        <v>1180.4040190497979</v>
      </c>
      <c r="AC40" s="161">
        <f>O40/'Численность населения'!N39*100000</f>
        <v>1180.6989034798776</v>
      </c>
      <c r="AD40" s="217">
        <f t="shared" si="0"/>
        <v>513.12168020746651</v>
      </c>
      <c r="AE40" s="217">
        <f t="shared" si="1"/>
        <v>1030.3487755751617</v>
      </c>
      <c r="AF40" s="217">
        <f t="shared" si="2"/>
        <v>1000.1364597784803</v>
      </c>
    </row>
    <row r="41" spans="1:32">
      <c r="A41" s="62" t="s">
        <v>44</v>
      </c>
      <c r="B41" s="16" t="s">
        <v>44</v>
      </c>
      <c r="C41" s="27">
        <v>4581</v>
      </c>
      <c r="D41">
        <v>4254</v>
      </c>
      <c r="E41">
        <v>3919</v>
      </c>
      <c r="F41">
        <v>3636</v>
      </c>
      <c r="G41">
        <v>3500</v>
      </c>
      <c r="H41">
        <v>3425</v>
      </c>
      <c r="I41">
        <v>3723</v>
      </c>
      <c r="J41">
        <v>3953</v>
      </c>
      <c r="K41">
        <v>3330</v>
      </c>
      <c r="L41">
        <v>3779</v>
      </c>
      <c r="M41">
        <v>3139</v>
      </c>
      <c r="N41">
        <v>3128</v>
      </c>
      <c r="O41" s="143">
        <v>2416</v>
      </c>
      <c r="P41" s="224"/>
      <c r="Q41" s="160">
        <f>C41/'Численность населения'!B40*100000</f>
        <v>362.85004811862132</v>
      </c>
      <c r="R41" s="160">
        <f>D41/'Численность населения'!C40*100000</f>
        <v>330.11572674736681</v>
      </c>
      <c r="S41" s="160">
        <f>E41/'Численность населения'!D40*100000</f>
        <v>298.37087522630964</v>
      </c>
      <c r="T41" s="160">
        <f>F41/'Численность населения'!E40*100000</f>
        <v>272.23678910334064</v>
      </c>
      <c r="U41" s="160">
        <f>G41/'Численность населения'!F40*100000</f>
        <v>257.66498104690015</v>
      </c>
      <c r="V41" s="160">
        <f>H41/'Численность населения'!G40*100000</f>
        <v>247.78978744338818</v>
      </c>
      <c r="W41" s="160">
        <f>I41/'Численность населения'!H40*100000</f>
        <v>265.07314253003523</v>
      </c>
      <c r="X41" s="160">
        <f>J41/'Численность населения'!I40*100000</f>
        <v>277.2239454725115</v>
      </c>
      <c r="Y41" s="160">
        <f>K41/'Численность населения'!J40*100000</f>
        <v>230.13671364772912</v>
      </c>
      <c r="Z41" s="160">
        <f>L41/'Численность населения'!K40*100000</f>
        <v>257.45347919865816</v>
      </c>
      <c r="AA41" s="160">
        <f>M41/'Численность населения'!L40*100000</f>
        <v>210.90341779100339</v>
      </c>
      <c r="AB41" s="160">
        <f>N41/'Численность населения'!M40*100000</f>
        <v>207.53866966916561</v>
      </c>
      <c r="AC41" s="161">
        <f>O41/'Численность населения'!N40*100000</f>
        <v>158.53996243862812</v>
      </c>
      <c r="AD41" s="217">
        <f t="shared" si="0"/>
        <v>204.31008567999319</v>
      </c>
      <c r="AE41" s="217">
        <f t="shared" si="1"/>
        <v>259.68442603335831</v>
      </c>
      <c r="AF41" s="217">
        <f t="shared" si="2"/>
        <v>257.66498104690015</v>
      </c>
    </row>
    <row r="42" spans="1:32">
      <c r="A42" s="62" t="s">
        <v>45</v>
      </c>
      <c r="B42" s="16" t="s">
        <v>45</v>
      </c>
      <c r="C42" s="27">
        <v>36126</v>
      </c>
      <c r="D42">
        <v>34706</v>
      </c>
      <c r="E42">
        <v>35584</v>
      </c>
      <c r="F42">
        <v>33839</v>
      </c>
      <c r="G42">
        <v>33476</v>
      </c>
      <c r="H42">
        <v>36259</v>
      </c>
      <c r="I42">
        <v>34336</v>
      </c>
      <c r="J42">
        <v>31726</v>
      </c>
      <c r="K42">
        <v>32303</v>
      </c>
      <c r="L42">
        <v>34744</v>
      </c>
      <c r="M42">
        <v>35177</v>
      </c>
      <c r="N42">
        <v>34008</v>
      </c>
      <c r="O42" s="143">
        <v>33569</v>
      </c>
      <c r="P42" s="224"/>
      <c r="Q42" s="160">
        <f>C42/'Численность населения'!B41*100000</f>
        <v>1298.7442524293485</v>
      </c>
      <c r="R42" s="160">
        <f>D42/'Численность населения'!C41*100000</f>
        <v>1245.6047980871967</v>
      </c>
      <c r="S42" s="160">
        <f>E42/'Численность населения'!D41*100000</f>
        <v>1275.9120329218581</v>
      </c>
      <c r="T42" s="160">
        <f>F42/'Численность населения'!E41*100000</f>
        <v>1211.718205601426</v>
      </c>
      <c r="U42" s="160">
        <f>G42/'Численность населения'!F41*100000</f>
        <v>1196.858050976228</v>
      </c>
      <c r="V42" s="160">
        <f>H42/'Численность населения'!G41*100000</f>
        <v>1294.7169023061665</v>
      </c>
      <c r="W42" s="160">
        <f>I42/'Численность населения'!H41*100000</f>
        <v>1224.9776131916276</v>
      </c>
      <c r="X42" s="160">
        <f>J42/'Численность населения'!I41*100000</f>
        <v>1132.0493497299581</v>
      </c>
      <c r="Y42" s="160">
        <f>K42/'Численность населения'!J41*100000</f>
        <v>1154.5205467701801</v>
      </c>
      <c r="Z42" s="160">
        <f>L42/'Численность населения'!K41*100000</f>
        <v>1241.1195509907809</v>
      </c>
      <c r="AA42" s="160">
        <f>M42/'Численность населения'!L41*100000</f>
        <v>1257.1367715632712</v>
      </c>
      <c r="AB42" s="160">
        <f>N42/'Численность населения'!M41*100000</f>
        <v>1220.4557688856989</v>
      </c>
      <c r="AC42" s="161">
        <f>O42/'Численность населения'!N41*100000</f>
        <v>1158.8188325924657</v>
      </c>
      <c r="AD42" s="217">
        <f t="shared" si="0"/>
        <v>166.69490269939047</v>
      </c>
      <c r="AE42" s="217">
        <f t="shared" si="1"/>
        <v>1224.0486673881696</v>
      </c>
      <c r="AF42" s="217">
        <f t="shared" si="2"/>
        <v>1224.9776131916276</v>
      </c>
    </row>
    <row r="43" spans="1:32">
      <c r="A43" s="62" t="s">
        <v>47</v>
      </c>
      <c r="B43" s="16" t="s">
        <v>47</v>
      </c>
      <c r="C43" s="27">
        <v>72297</v>
      </c>
      <c r="D43">
        <v>68471</v>
      </c>
      <c r="E43">
        <v>65418</v>
      </c>
      <c r="F43">
        <v>52378</v>
      </c>
      <c r="G43">
        <v>53111</v>
      </c>
      <c r="H43">
        <v>70938</v>
      </c>
      <c r="I43">
        <v>65343</v>
      </c>
      <c r="J43">
        <v>60996</v>
      </c>
      <c r="K43">
        <v>57428</v>
      </c>
      <c r="L43">
        <v>55347</v>
      </c>
      <c r="M43">
        <v>55883</v>
      </c>
      <c r="N43">
        <v>52437</v>
      </c>
      <c r="O43" s="143">
        <v>50751</v>
      </c>
      <c r="P43" s="224"/>
      <c r="Q43" s="160">
        <f>C43/'Численность населения'!B42*100000</f>
        <v>1776.2015961909583</v>
      </c>
      <c r="R43" s="160">
        <f>D43/'Численность населения'!C42*100000</f>
        <v>1683.0929915576185</v>
      </c>
      <c r="S43" s="160">
        <f>E43/'Численность населения'!D42*100000</f>
        <v>1610.2491974968746</v>
      </c>
      <c r="T43" s="160">
        <f>F43/'Численность населения'!E42*100000</f>
        <v>1288.4080419607083</v>
      </c>
      <c r="U43" s="160">
        <f>G43/'Численность населения'!F42*100000</f>
        <v>1304.6689860891152</v>
      </c>
      <c r="V43" s="160">
        <f>H43/'Численность населения'!G42*100000</f>
        <v>1742.2955772100133</v>
      </c>
      <c r="W43" s="160">
        <f>I43/'Численность населения'!H42*100000</f>
        <v>1605.8665751785811</v>
      </c>
      <c r="X43" s="160">
        <f>J43/'Численность населения'!I42*100000</f>
        <v>1500.4678814857673</v>
      </c>
      <c r="Y43" s="160">
        <f>K43/'Численность населения'!J42*100000</f>
        <v>1415.4770789727168</v>
      </c>
      <c r="Z43" s="160">
        <f>L43/'Численность населения'!K42*100000</f>
        <v>1368.4245921329741</v>
      </c>
      <c r="AA43" s="160">
        <f>M43/'Численность населения'!L42*100000</f>
        <v>1388.0636905211368</v>
      </c>
      <c r="AB43" s="160">
        <f>N43/'Численность населения'!M42*100000</f>
        <v>1308.3958707817787</v>
      </c>
      <c r="AC43" s="161">
        <f>O43/'Численность населения'!N42*100000</f>
        <v>1242.4931633619856</v>
      </c>
      <c r="AD43" s="217">
        <f t="shared" si="0"/>
        <v>533.70843282897272</v>
      </c>
      <c r="AE43" s="217">
        <f t="shared" si="1"/>
        <v>1479.5465571492484</v>
      </c>
      <c r="AF43" s="217">
        <f t="shared" si="2"/>
        <v>1415.4770789727168</v>
      </c>
    </row>
    <row r="44" spans="1:32">
      <c r="A44" s="62" t="s">
        <v>48</v>
      </c>
      <c r="B44" s="16" t="s">
        <v>48</v>
      </c>
      <c r="C44" s="27">
        <v>12430</v>
      </c>
      <c r="D44">
        <v>10842</v>
      </c>
      <c r="E44">
        <v>9495</v>
      </c>
      <c r="F44">
        <v>8248</v>
      </c>
      <c r="G44">
        <v>7419</v>
      </c>
      <c r="H44">
        <v>8360</v>
      </c>
      <c r="I44">
        <v>7214</v>
      </c>
      <c r="J44">
        <v>7352</v>
      </c>
      <c r="K44">
        <v>7664</v>
      </c>
      <c r="L44">
        <v>7754</v>
      </c>
      <c r="M44">
        <v>7597</v>
      </c>
      <c r="N44">
        <v>7656</v>
      </c>
      <c r="O44" s="143">
        <v>7741</v>
      </c>
      <c r="P44" s="224"/>
      <c r="Q44" s="160">
        <f>C44/'Численность населения'!B43*100000</f>
        <v>1782.2449403887101</v>
      </c>
      <c r="R44" s="160">
        <f>D44/'Численность населения'!C43*100000</f>
        <v>1562.342389597065</v>
      </c>
      <c r="S44" s="160">
        <f>E44/'Численность населения'!D43*100000</f>
        <v>1373.3184261872079</v>
      </c>
      <c r="T44" s="160">
        <f>F44/'Численность населения'!E43*100000</f>
        <v>1196.199658601601</v>
      </c>
      <c r="U44" s="160">
        <f>G44/'Численность населения'!F43*100000</f>
        <v>1078.2489899136704</v>
      </c>
      <c r="V44" s="160">
        <f>H44/'Численность населения'!G43*100000</f>
        <v>1217.5052792543509</v>
      </c>
      <c r="W44" s="160">
        <f>I44/'Численность населения'!H43*100000</f>
        <v>1052.7160628944584</v>
      </c>
      <c r="X44" s="160">
        <f>J44/'Численность населения'!I43*100000</f>
        <v>1075.6274981419383</v>
      </c>
      <c r="Y44" s="160">
        <f>K44/'Численность населения'!J43*100000</f>
        <v>1124.8158084760389</v>
      </c>
      <c r="Z44" s="160">
        <f>L44/'Численность населения'!K43*100000</f>
        <v>1140.4635100213413</v>
      </c>
      <c r="AA44" s="160">
        <f>M44/'Численность населения'!L43*100000</f>
        <v>1121.5353386233621</v>
      </c>
      <c r="AB44" s="160">
        <f>N44/'Численность населения'!M43*100000</f>
        <v>1136.9272669492154</v>
      </c>
      <c r="AC44" s="161">
        <f>O44/'Численность населения'!N43*100000</f>
        <v>1147.9440516300479</v>
      </c>
      <c r="AD44" s="217">
        <f t="shared" si="0"/>
        <v>729.52887749425167</v>
      </c>
      <c r="AE44" s="217">
        <f t="shared" si="1"/>
        <v>1231.5299400522313</v>
      </c>
      <c r="AF44" s="217">
        <f t="shared" si="2"/>
        <v>1140.4635100213413</v>
      </c>
    </row>
    <row r="45" spans="1:32">
      <c r="A45" s="62" t="s">
        <v>49</v>
      </c>
      <c r="B45" s="16" t="s">
        <v>49</v>
      </c>
      <c r="C45" s="27">
        <v>8523</v>
      </c>
      <c r="D45">
        <v>7767</v>
      </c>
      <c r="E45">
        <v>7806</v>
      </c>
      <c r="F45">
        <v>8410</v>
      </c>
      <c r="G45">
        <v>8908</v>
      </c>
      <c r="H45">
        <v>9190</v>
      </c>
      <c r="I45">
        <v>8501</v>
      </c>
      <c r="J45">
        <v>7962</v>
      </c>
      <c r="K45">
        <v>7730</v>
      </c>
      <c r="L45">
        <v>8060</v>
      </c>
      <c r="M45">
        <v>8258</v>
      </c>
      <c r="N45">
        <v>8533</v>
      </c>
      <c r="O45" s="143">
        <v>8107</v>
      </c>
      <c r="P45" s="224"/>
      <c r="Q45" s="160">
        <f>C45/'Численность населения'!B44*100000</f>
        <v>1019.2245140058166</v>
      </c>
      <c r="R45" s="160">
        <f>D45/'Численность населения'!C44*100000</f>
        <v>936.50751545171079</v>
      </c>
      <c r="S45" s="160">
        <f>E45/'Численность населения'!D44*100000</f>
        <v>949.62348389922261</v>
      </c>
      <c r="T45" s="160">
        <f>F45/'Численность населения'!E44*100000</f>
        <v>1031.4462323390896</v>
      </c>
      <c r="U45" s="160">
        <f>G45/'Численность населения'!F44*100000</f>
        <v>1099.0461690690308</v>
      </c>
      <c r="V45" s="160">
        <f>H45/'Численность населения'!G44*100000</f>
        <v>1137.1355814549149</v>
      </c>
      <c r="W45" s="160">
        <f>I45/'Численность населения'!H44*100000</f>
        <v>1052.1078667371289</v>
      </c>
      <c r="X45" s="160">
        <f>J45/'Численность населения'!I44*100000</f>
        <v>986.86289893765365</v>
      </c>
      <c r="Y45" s="160">
        <f>K45/'Численность населения'!J44*100000</f>
        <v>965.91193082421148</v>
      </c>
      <c r="Z45" s="160">
        <f>L45/'Численность населения'!K44*100000</f>
        <v>1016.5857350066216</v>
      </c>
      <c r="AA45" s="160">
        <f>M45/'Численность населения'!L44*100000</f>
        <v>1052.5363219348926</v>
      </c>
      <c r="AB45" s="160">
        <f>N45/'Численность населения'!M44*100000</f>
        <v>1101.2894624421963</v>
      </c>
      <c r="AC45" s="161">
        <f>O45/'Численность населения'!N44*100000</f>
        <v>1044.1688444333965</v>
      </c>
      <c r="AD45" s="217">
        <f t="shared" si="0"/>
        <v>200.62806600320414</v>
      </c>
      <c r="AE45" s="217">
        <f t="shared" si="1"/>
        <v>1030.1881966566068</v>
      </c>
      <c r="AF45" s="217">
        <f t="shared" si="2"/>
        <v>1031.4462323390896</v>
      </c>
    </row>
    <row r="46" spans="1:32">
      <c r="A46" s="62" t="s">
        <v>50</v>
      </c>
      <c r="B46" s="16" t="s">
        <v>50</v>
      </c>
      <c r="C46" s="27">
        <v>58769</v>
      </c>
      <c r="D46">
        <v>55318</v>
      </c>
      <c r="E46">
        <v>51584</v>
      </c>
      <c r="F46">
        <v>46021</v>
      </c>
      <c r="G46">
        <v>44781</v>
      </c>
      <c r="H46">
        <v>52080</v>
      </c>
      <c r="I46">
        <v>48150</v>
      </c>
      <c r="J46">
        <v>46093</v>
      </c>
      <c r="K46">
        <v>43586</v>
      </c>
      <c r="L46">
        <v>49839</v>
      </c>
      <c r="M46">
        <v>53856</v>
      </c>
      <c r="N46">
        <v>51933</v>
      </c>
      <c r="O46" s="143">
        <v>52189</v>
      </c>
      <c r="P46" s="224"/>
      <c r="Q46" s="160">
        <f>C46/'Численность населения'!B45*100000</f>
        <v>1552.2834168566003</v>
      </c>
      <c r="R46" s="160">
        <f>D46/'Численность населения'!C45*100000</f>
        <v>1457.525379169228</v>
      </c>
      <c r="S46" s="160">
        <f>E46/'Численность населения'!D45*100000</f>
        <v>1352.9828492952208</v>
      </c>
      <c r="T46" s="160">
        <f>F46/'Численность населения'!E45*100000</f>
        <v>1201.5506507083044</v>
      </c>
      <c r="U46" s="160">
        <f>G46/'Численность населения'!F45*100000</f>
        <v>1164.1609688265037</v>
      </c>
      <c r="V46" s="160">
        <f>H46/'Численность населения'!G45*100000</f>
        <v>1348.564935809811</v>
      </c>
      <c r="W46" s="160">
        <f>I46/'Численность населения'!H45*100000</f>
        <v>1241.9425270783452</v>
      </c>
      <c r="X46" s="160">
        <f>J46/'Численность населения'!I45*100000</f>
        <v>1184.9806980776232</v>
      </c>
      <c r="Y46" s="160">
        <f>K46/'Численность населения'!J45*100000</f>
        <v>1118.6062411586324</v>
      </c>
      <c r="Z46" s="160">
        <f>L46/'Численность населения'!K45*100000</f>
        <v>1277.6747493692251</v>
      </c>
      <c r="AA46" s="160">
        <f>M46/'Численность населения'!L45*100000</f>
        <v>1381.4529881205713</v>
      </c>
      <c r="AB46" s="160">
        <f>N46/'Численность населения'!M45*100000</f>
        <v>1334.9503644617823</v>
      </c>
      <c r="AC46" s="161">
        <f>O46/'Численность населения'!N45*100000</f>
        <v>1304.4465006721064</v>
      </c>
      <c r="AD46" s="217">
        <f t="shared" si="0"/>
        <v>433.67717569796787</v>
      </c>
      <c r="AE46" s="217">
        <f t="shared" si="1"/>
        <v>1301.6247899695347</v>
      </c>
      <c r="AF46" s="217">
        <f t="shared" si="2"/>
        <v>1304.4465006721064</v>
      </c>
    </row>
    <row r="47" spans="1:32">
      <c r="A47" s="62" t="s">
        <v>51</v>
      </c>
      <c r="B47" s="16" t="s">
        <v>51</v>
      </c>
      <c r="C47" s="27">
        <v>32720</v>
      </c>
      <c r="D47">
        <v>27965</v>
      </c>
      <c r="E47">
        <v>27365</v>
      </c>
      <c r="F47">
        <v>26998</v>
      </c>
      <c r="G47">
        <v>26875</v>
      </c>
      <c r="H47">
        <v>29548</v>
      </c>
      <c r="I47">
        <v>26219</v>
      </c>
      <c r="J47">
        <v>24173</v>
      </c>
      <c r="K47">
        <v>25293</v>
      </c>
      <c r="L47">
        <v>27060</v>
      </c>
      <c r="M47">
        <v>28075</v>
      </c>
      <c r="N47">
        <v>26524</v>
      </c>
      <c r="O47" s="143">
        <v>24583</v>
      </c>
      <c r="P47" s="224"/>
      <c r="Q47" s="160">
        <f>C47/'Численность населения'!B46*100000</f>
        <v>2148.7398153213289</v>
      </c>
      <c r="R47" s="160">
        <f>D47/'Численность населения'!C46*100000</f>
        <v>1840.7229930754852</v>
      </c>
      <c r="S47" s="160">
        <f>E47/'Численность населения'!D46*100000</f>
        <v>1802.8303745130577</v>
      </c>
      <c r="T47" s="160">
        <f>F47/'Численность населения'!E46*100000</f>
        <v>1779.2616308074951</v>
      </c>
      <c r="U47" s="160">
        <f>G47/'Численность населения'!F46*100000</f>
        <v>1771.2839122603166</v>
      </c>
      <c r="V47" s="160">
        <f>H47/'Численность населения'!G46*100000</f>
        <v>1947.3834753163148</v>
      </c>
      <c r="W47" s="160">
        <f>I47/'Численность населения'!H46*100000</f>
        <v>1728.3511151981384</v>
      </c>
      <c r="X47" s="160">
        <f>J47/'Численность населения'!I46*100000</f>
        <v>1595.6460178159457</v>
      </c>
      <c r="Y47" s="160">
        <f>K47/'Численность населения'!J46*100000</f>
        <v>1674.793539467202</v>
      </c>
      <c r="Z47" s="160">
        <f>L47/'Численность населения'!K46*100000</f>
        <v>1798.9963913701358</v>
      </c>
      <c r="AA47" s="160">
        <f>M47/'Численность населения'!L46*100000</f>
        <v>1875.2233402687095</v>
      </c>
      <c r="AB47" s="160">
        <f>N47/'Численность населения'!M46*100000</f>
        <v>1781.4398203246942</v>
      </c>
      <c r="AC47" s="161">
        <f>O47/'Численность населения'!N46*100000</f>
        <v>1700.5407447016773</v>
      </c>
      <c r="AD47" s="217">
        <f t="shared" si="0"/>
        <v>553.09379750538324</v>
      </c>
      <c r="AE47" s="217">
        <f t="shared" si="1"/>
        <v>1803.4779361877304</v>
      </c>
      <c r="AF47" s="217">
        <f t="shared" si="2"/>
        <v>1781.4398203246942</v>
      </c>
    </row>
    <row r="48" spans="1:32">
      <c r="A48" s="62" t="s">
        <v>52</v>
      </c>
      <c r="B48" s="16" t="s">
        <v>52</v>
      </c>
      <c r="C48" s="27">
        <v>18223</v>
      </c>
      <c r="D48">
        <v>17990</v>
      </c>
      <c r="E48">
        <v>16534</v>
      </c>
      <c r="F48">
        <v>14156</v>
      </c>
      <c r="G48">
        <v>13782</v>
      </c>
      <c r="H48">
        <v>15688</v>
      </c>
      <c r="I48">
        <v>13836</v>
      </c>
      <c r="J48">
        <v>12794</v>
      </c>
      <c r="K48">
        <v>11824</v>
      </c>
      <c r="L48">
        <v>12430</v>
      </c>
      <c r="M48">
        <v>13048</v>
      </c>
      <c r="N48">
        <v>12567</v>
      </c>
      <c r="O48" s="143">
        <v>12730</v>
      </c>
      <c r="P48" s="224"/>
      <c r="Q48" s="160">
        <f>C48/'Численность населения'!B47*100000</f>
        <v>1454.1348643655965</v>
      </c>
      <c r="R48" s="160">
        <f>D48/'Численность населения'!C47*100000</f>
        <v>1440.6233358558254</v>
      </c>
      <c r="S48" s="160">
        <f>E48/'Численность населения'!D47*100000</f>
        <v>1327.7953650031882</v>
      </c>
      <c r="T48" s="160">
        <f>F48/'Численность населения'!E47*100000</f>
        <v>1140.0435046270979</v>
      </c>
      <c r="U48" s="160">
        <f>G48/'Численность населения'!F47*100000</f>
        <v>1112.3235310259333</v>
      </c>
      <c r="V48" s="160">
        <f>H48/'Численность населения'!G47*100000</f>
        <v>1267.8708530326908</v>
      </c>
      <c r="W48" s="160">
        <f>I48/'Численность населения'!H47*100000</f>
        <v>1119.1947233802982</v>
      </c>
      <c r="X48" s="160">
        <f>J48/'Численность населения'!I47*100000</f>
        <v>1037.2195964296427</v>
      </c>
      <c r="Y48" s="160">
        <f>K48/'Численность населения'!J47*100000</f>
        <v>963.45016850600041</v>
      </c>
      <c r="Z48" s="160">
        <f>L48/'Численность населения'!K47*100000</f>
        <v>1018.3474588421315</v>
      </c>
      <c r="AA48" s="160">
        <f>M48/'Численность населения'!L47*100000</f>
        <v>1075.8158283773632</v>
      </c>
      <c r="AB48" s="160">
        <f>N48/'Численность населения'!M47*100000</f>
        <v>1044.5064297777838</v>
      </c>
      <c r="AC48" s="161">
        <f>O48/'Численность населения'!N47*100000</f>
        <v>1080.1472665825515</v>
      </c>
      <c r="AD48" s="217">
        <f t="shared" si="0"/>
        <v>490.6846958595961</v>
      </c>
      <c r="AE48" s="217">
        <f t="shared" si="1"/>
        <v>1160.1133019850849</v>
      </c>
      <c r="AF48" s="217">
        <f t="shared" si="2"/>
        <v>1112.3235310259333</v>
      </c>
    </row>
    <row r="49" spans="1:32">
      <c r="A49" s="62" t="s">
        <v>53</v>
      </c>
      <c r="B49" s="16" t="s">
        <v>53</v>
      </c>
      <c r="C49" s="27">
        <v>73435</v>
      </c>
      <c r="D49">
        <v>58394</v>
      </c>
      <c r="E49">
        <v>64259</v>
      </c>
      <c r="F49">
        <v>56661</v>
      </c>
      <c r="G49">
        <v>51919</v>
      </c>
      <c r="H49">
        <v>58231</v>
      </c>
      <c r="I49">
        <v>50076</v>
      </c>
      <c r="J49">
        <v>43995</v>
      </c>
      <c r="K49">
        <v>42206</v>
      </c>
      <c r="L49">
        <v>42951</v>
      </c>
      <c r="M49">
        <v>39694</v>
      </c>
      <c r="N49">
        <v>40594</v>
      </c>
      <c r="O49" s="143">
        <v>41027</v>
      </c>
      <c r="P49" s="224"/>
      <c r="Q49" s="160">
        <f>C49/'Численность населения'!B48*100000</f>
        <v>2780.4681530664093</v>
      </c>
      <c r="R49" s="160">
        <f>D49/'Численность населения'!C48*100000</f>
        <v>2218.3540552943573</v>
      </c>
      <c r="S49" s="160">
        <f>E49/'Численность населения'!D48*100000</f>
        <v>2440.7401034728859</v>
      </c>
      <c r="T49" s="160">
        <f>F49/'Численность населения'!E48*100000</f>
        <v>2150.0712630174535</v>
      </c>
      <c r="U49" s="160">
        <f>G49/'Численность населения'!F48*100000</f>
        <v>1969.170061514993</v>
      </c>
      <c r="V49" s="160">
        <f>H49/'Численность населения'!G48*100000</f>
        <v>2209.3014432489035</v>
      </c>
      <c r="W49" s="160">
        <f>I49/'Численность населения'!H48*100000</f>
        <v>1901.6782663876204</v>
      </c>
      <c r="X49" s="160">
        <f>J49/'Численность населения'!I48*100000</f>
        <v>1674.3358696061705</v>
      </c>
      <c r="Y49" s="160">
        <f>K49/'Численность населения'!J48*100000</f>
        <v>1612.7867400393052</v>
      </c>
      <c r="Z49" s="160">
        <f>L49/'Численность населения'!K48*100000</f>
        <v>1648.7717991731381</v>
      </c>
      <c r="AA49" s="160">
        <f>M49/'Численность населения'!L48*100000</f>
        <v>1533.0242876249247</v>
      </c>
      <c r="AB49" s="160">
        <f>N49/'Численность населения'!M48*100000</f>
        <v>1580.7287691545669</v>
      </c>
      <c r="AC49" s="161">
        <f>O49/'Численность населения'!N48*100000</f>
        <v>1630.1572940668345</v>
      </c>
      <c r="AD49" s="217">
        <f t="shared" si="0"/>
        <v>1247.4438654414846</v>
      </c>
      <c r="AE49" s="217">
        <f t="shared" si="1"/>
        <v>1949.9683158205817</v>
      </c>
      <c r="AF49" s="217">
        <f t="shared" si="2"/>
        <v>1901.6782663876204</v>
      </c>
    </row>
    <row r="50" spans="1:32">
      <c r="A50" s="62" t="s">
        <v>54</v>
      </c>
      <c r="B50" s="16" t="s">
        <v>54</v>
      </c>
      <c r="C50" s="27">
        <v>21513</v>
      </c>
      <c r="D50">
        <v>20274</v>
      </c>
      <c r="E50">
        <v>21229</v>
      </c>
      <c r="F50">
        <v>21772</v>
      </c>
      <c r="G50">
        <v>22123</v>
      </c>
      <c r="H50">
        <v>25833</v>
      </c>
      <c r="I50">
        <v>21750</v>
      </c>
      <c r="J50">
        <v>21143</v>
      </c>
      <c r="K50">
        <v>20357</v>
      </c>
      <c r="L50">
        <v>19110</v>
      </c>
      <c r="M50">
        <v>18921</v>
      </c>
      <c r="N50">
        <v>19034</v>
      </c>
      <c r="O50" s="143">
        <v>18519</v>
      </c>
      <c r="P50" s="224"/>
      <c r="Q50" s="160">
        <f>C50/'Численность населения'!B49*100000</f>
        <v>1598.61784539932</v>
      </c>
      <c r="R50" s="160">
        <f>D50/'Численность населения'!C49*100000</f>
        <v>1520.5469589060822</v>
      </c>
      <c r="S50" s="160">
        <f>E50/'Численность населения'!D49*100000</f>
        <v>1604.0105931643113</v>
      </c>
      <c r="T50" s="160">
        <f>F50/'Численность населения'!E49*100000</f>
        <v>1655.6616220647406</v>
      </c>
      <c r="U50" s="160">
        <f>G50/'Численность населения'!F49*100000</f>
        <v>1691.8277903916905</v>
      </c>
      <c r="V50" s="160">
        <f>H50/'Численность населения'!G49*100000</f>
        <v>1985.7622850448647</v>
      </c>
      <c r="W50" s="160">
        <f>I50/'Численность населения'!H49*100000</f>
        <v>1680.0828686391483</v>
      </c>
      <c r="X50" s="160">
        <f>J50/'Численность населения'!I49*100000</f>
        <v>1642.2245023344399</v>
      </c>
      <c r="Y50" s="160">
        <f>K50/'Численность населения'!J49*100000</f>
        <v>1593.2871712871759</v>
      </c>
      <c r="Z50" s="160">
        <f>L50/'Численность населения'!K49*100000</f>
        <v>1507.983791738837</v>
      </c>
      <c r="AA50" s="160">
        <f>M50/'Численность населения'!L49*100000</f>
        <v>1506.1048948210082</v>
      </c>
      <c r="AB50" s="160">
        <f>N50/'Численность населения'!M49*100000</f>
        <v>1531.9398266527267</v>
      </c>
      <c r="AC50" s="161">
        <f>O50/'Численность населения'!N49*100000</f>
        <v>1619.297613593041</v>
      </c>
      <c r="AD50" s="217">
        <f t="shared" si="0"/>
        <v>479.65739022385651</v>
      </c>
      <c r="AE50" s="217">
        <f t="shared" si="1"/>
        <v>1625.9498280028761</v>
      </c>
      <c r="AF50" s="217">
        <f t="shared" si="2"/>
        <v>1604.0105931643113</v>
      </c>
    </row>
    <row r="51" spans="1:32">
      <c r="A51" s="62" t="s">
        <v>55</v>
      </c>
      <c r="B51" s="16" t="s">
        <v>55</v>
      </c>
      <c r="C51" s="27">
        <v>80649</v>
      </c>
      <c r="D51">
        <v>65614</v>
      </c>
      <c r="E51">
        <v>55206</v>
      </c>
      <c r="F51">
        <v>47147</v>
      </c>
      <c r="G51">
        <v>38560</v>
      </c>
      <c r="H51">
        <v>41177</v>
      </c>
      <c r="I51">
        <v>40238</v>
      </c>
      <c r="J51">
        <v>42127</v>
      </c>
      <c r="K51">
        <v>41638</v>
      </c>
      <c r="L51">
        <v>43029</v>
      </c>
      <c r="M51">
        <v>42337</v>
      </c>
      <c r="N51">
        <v>40530</v>
      </c>
      <c r="O51" s="143">
        <v>39404</v>
      </c>
      <c r="P51" s="224"/>
      <c r="Q51" s="160">
        <f>C51/'Численность населения'!B50*100000</f>
        <v>2431.215200634264</v>
      </c>
      <c r="R51" s="160">
        <f>D51/'Численность населения'!C50*100000</f>
        <v>1986.9194118762146</v>
      </c>
      <c r="S51" s="160">
        <f>E51/'Численность населения'!D50*100000</f>
        <v>1676.2646679990307</v>
      </c>
      <c r="T51" s="160">
        <f>F51/'Численность населения'!E50*100000</f>
        <v>1434.9289094333328</v>
      </c>
      <c r="U51" s="160">
        <f>G51/'Численность населения'!F50*100000</f>
        <v>1177.0990735229025</v>
      </c>
      <c r="V51" s="160">
        <f>H51/'Численность населения'!G50*100000</f>
        <v>1261.0730927483014</v>
      </c>
      <c r="W51" s="160">
        <f>I51/'Численность населения'!H50*100000</f>
        <v>1236.5741750896591</v>
      </c>
      <c r="X51" s="160">
        <f>J51/'Численность населения'!I50*100000</f>
        <v>1299.7218341667613</v>
      </c>
      <c r="Y51" s="160">
        <f>K51/'Численность населения'!J50*100000</f>
        <v>1291.2260941914674</v>
      </c>
      <c r="Z51" s="160">
        <f>L51/'Численность населения'!K50*100000</f>
        <v>1340.9748549684693</v>
      </c>
      <c r="AA51" s="160">
        <f>M51/'Численность населения'!L50*100000</f>
        <v>1327.2831185149678</v>
      </c>
      <c r="AB51" s="160">
        <f>N51/'Численность населения'!M50*100000</f>
        <v>1282.4313861238581</v>
      </c>
      <c r="AC51" s="161">
        <f>O51/'Численность населения'!N50*100000</f>
        <v>1272.99929216794</v>
      </c>
      <c r="AD51" s="217">
        <f t="shared" si="0"/>
        <v>1254.1161271113615</v>
      </c>
      <c r="AE51" s="217">
        <f t="shared" si="1"/>
        <v>1462.9777778028592</v>
      </c>
      <c r="AF51" s="217">
        <f t="shared" si="2"/>
        <v>1299.7218341667613</v>
      </c>
    </row>
    <row r="52" spans="1:32">
      <c r="A52" s="62" t="s">
        <v>56</v>
      </c>
      <c r="B52" s="16" t="s">
        <v>56</v>
      </c>
      <c r="C52" s="27">
        <v>34464</v>
      </c>
      <c r="D52">
        <v>31032</v>
      </c>
      <c r="E52">
        <v>28613</v>
      </c>
      <c r="F52">
        <v>27136</v>
      </c>
      <c r="G52">
        <v>27613</v>
      </c>
      <c r="H52">
        <v>30762</v>
      </c>
      <c r="I52">
        <v>27230</v>
      </c>
      <c r="J52">
        <v>27212</v>
      </c>
      <c r="K52">
        <v>26228</v>
      </c>
      <c r="L52">
        <v>26792</v>
      </c>
      <c r="M52">
        <v>27483</v>
      </c>
      <c r="N52">
        <v>24989</v>
      </c>
      <c r="O52" s="143">
        <v>21742</v>
      </c>
      <c r="P52" s="224"/>
      <c r="Q52" s="160">
        <f>C52/'Численность населения'!B51*100000</f>
        <v>1692.0909086445695</v>
      </c>
      <c r="R52" s="160">
        <f>D52/'Численность населения'!C51*100000</f>
        <v>1530.4937262679025</v>
      </c>
      <c r="S52" s="160">
        <f>E52/'Численность населения'!D51*100000</f>
        <v>1416.5728077232502</v>
      </c>
      <c r="T52" s="160">
        <f>F52/'Численность населения'!E51*100000</f>
        <v>1348.4892606863898</v>
      </c>
      <c r="U52" s="160">
        <f>G52/'Численность населения'!F51*100000</f>
        <v>1377.3182671118564</v>
      </c>
      <c r="V52" s="160">
        <f>H52/'Численность населения'!G51*100000</f>
        <v>1539.688959005694</v>
      </c>
      <c r="W52" s="160">
        <f>I52/'Численность населения'!H51*100000</f>
        <v>1366.8484780947849</v>
      </c>
      <c r="X52" s="160">
        <f>J52/'Численность населения'!I51*100000</f>
        <v>1371.8118179884193</v>
      </c>
      <c r="Y52" s="160">
        <f>K52/'Численность населения'!J51*100000</f>
        <v>1331.1246043878186</v>
      </c>
      <c r="Z52" s="160">
        <f>L52/'Численность населения'!K51*100000</f>
        <v>1366.9938737326659</v>
      </c>
      <c r="AA52" s="160">
        <f>M52/'Численность населения'!L51*100000</f>
        <v>1409.4756891983789</v>
      </c>
      <c r="AB52" s="160">
        <f>N52/'Численность населения'!M51*100000</f>
        <v>1292.2579841106412</v>
      </c>
      <c r="AC52" s="161">
        <f>O52/'Численность населения'!N51*100000</f>
        <v>1176.1466510222176</v>
      </c>
      <c r="AD52" s="217">
        <f t="shared" si="0"/>
        <v>515.94425762235187</v>
      </c>
      <c r="AE52" s="217">
        <f t="shared" si="1"/>
        <v>1401.4856175365069</v>
      </c>
      <c r="AF52" s="217">
        <f t="shared" si="2"/>
        <v>1371.8118179884193</v>
      </c>
    </row>
    <row r="53" spans="1:32">
      <c r="A53" s="60" t="s">
        <v>57</v>
      </c>
      <c r="B53" s="15" t="s">
        <v>57</v>
      </c>
      <c r="C53" s="27">
        <v>16976</v>
      </c>
      <c r="D53">
        <v>14969</v>
      </c>
      <c r="E53">
        <v>13733</v>
      </c>
      <c r="F53">
        <v>12958</v>
      </c>
      <c r="G53">
        <v>13420</v>
      </c>
      <c r="H53">
        <v>13818</v>
      </c>
      <c r="I53">
        <v>12319</v>
      </c>
      <c r="J53">
        <v>11819</v>
      </c>
      <c r="K53">
        <v>12829</v>
      </c>
      <c r="L53">
        <v>12923</v>
      </c>
      <c r="M53">
        <v>13520</v>
      </c>
      <c r="N53">
        <v>13470</v>
      </c>
      <c r="O53" s="143">
        <v>13274</v>
      </c>
      <c r="P53" s="224"/>
      <c r="Q53" s="160">
        <f>C53/'Численность населения'!B52*100000</f>
        <v>1222.8697387282905</v>
      </c>
      <c r="R53" s="160">
        <f>D53/'Численность населения'!C52*100000</f>
        <v>1084.4963891175073</v>
      </c>
      <c r="S53" s="160">
        <f>E53/'Численность населения'!D52*100000</f>
        <v>1000.5114388917949</v>
      </c>
      <c r="T53" s="160">
        <f>F53/'Численность населения'!E52*100000</f>
        <v>949.56698631562449</v>
      </c>
      <c r="U53" s="160">
        <f>G53/'Численность населения'!F52*100000</f>
        <v>988.14374767138258</v>
      </c>
      <c r="V53" s="160">
        <f>H53/'Численность населения'!G52*100000</f>
        <v>1021.9197270147563</v>
      </c>
      <c r="W53" s="160">
        <f>I53/'Численность населения'!H52*100000</f>
        <v>915.83247529021685</v>
      </c>
      <c r="X53" s="160">
        <f>J53/'Численность населения'!I52*100000</f>
        <v>884.26452070977587</v>
      </c>
      <c r="Y53" s="160">
        <f>K53/'Численность населения'!J52*100000</f>
        <v>968.31557320749528</v>
      </c>
      <c r="Z53" s="160">
        <f>L53/'Численность населения'!K52*100000</f>
        <v>985.11014740443329</v>
      </c>
      <c r="AA53" s="160">
        <f>M53/'Численность населения'!L52*100000</f>
        <v>1041.4179305670029</v>
      </c>
      <c r="AB53" s="160">
        <f>N53/'Численность населения'!M52*100000</f>
        <v>1050.3087767450565</v>
      </c>
      <c r="AC53" s="161">
        <f>O53/'Численность населения'!N52*100000</f>
        <v>1058.6542633284841</v>
      </c>
      <c r="AD53" s="217">
        <f t="shared" si="0"/>
        <v>338.60521801851462</v>
      </c>
      <c r="AE53" s="217">
        <f t="shared" si="1"/>
        <v>1013.1855165378323</v>
      </c>
      <c r="AF53" s="217">
        <f t="shared" si="2"/>
        <v>1000.5114388917949</v>
      </c>
    </row>
    <row r="54" spans="1:32">
      <c r="A54" s="60" t="s">
        <v>58</v>
      </c>
      <c r="B54" s="15" t="s">
        <v>58</v>
      </c>
      <c r="C54" s="27">
        <v>67786</v>
      </c>
      <c r="D54">
        <v>62445</v>
      </c>
      <c r="E54">
        <v>60533</v>
      </c>
      <c r="F54">
        <v>52105</v>
      </c>
      <c r="G54">
        <v>50751</v>
      </c>
      <c r="H54">
        <v>49364</v>
      </c>
      <c r="I54">
        <v>44102</v>
      </c>
      <c r="J54">
        <v>44029</v>
      </c>
      <c r="K54">
        <v>41461</v>
      </c>
      <c r="L54">
        <v>42640</v>
      </c>
      <c r="M54">
        <v>44332</v>
      </c>
      <c r="N54">
        <v>43280</v>
      </c>
      <c r="O54" s="143">
        <v>47060</v>
      </c>
      <c r="P54" s="224"/>
      <c r="Q54" s="160">
        <f>C54/'Численность населения'!B53*100000</f>
        <v>2106.3916398134311</v>
      </c>
      <c r="R54" s="160">
        <f>D54/'Численность населения'!C53*100000</f>
        <v>1942.4902198907016</v>
      </c>
      <c r="S54" s="160">
        <f>E54/'Численность населения'!D53*100000</f>
        <v>1883.6056019319924</v>
      </c>
      <c r="T54" s="160">
        <f>F54/'Численность населения'!E53*100000</f>
        <v>1622.0778161518542</v>
      </c>
      <c r="U54" s="160">
        <f>G54/'Численность населения'!F53*100000</f>
        <v>1580.0775296854135</v>
      </c>
      <c r="V54" s="160">
        <f>H54/'Численность населения'!G53*100000</f>
        <v>1538.1427558754567</v>
      </c>
      <c r="W54" s="160">
        <f>I54/'Численность населения'!H53*100000</f>
        <v>1376.1117214751373</v>
      </c>
      <c r="X54" s="160">
        <f>J54/'Численность населения'!I53*100000</f>
        <v>1376.5101938475507</v>
      </c>
      <c r="Y54" s="160">
        <f>K54/'Численность населения'!J53*100000</f>
        <v>1300.4206662158483</v>
      </c>
      <c r="Z54" s="160">
        <f>L54/'Численность населения'!K53*100000</f>
        <v>1340.3388882165541</v>
      </c>
      <c r="AA54" s="160">
        <f>M54/'Численность населения'!L53*100000</f>
        <v>1399.8777333171658</v>
      </c>
      <c r="AB54" s="160">
        <f>N54/'Численность населения'!M53*100000</f>
        <v>1377.0537286402357</v>
      </c>
      <c r="AC54" s="161">
        <f>O54/'Численность населения'!N53*100000</f>
        <v>1492.2945153895646</v>
      </c>
      <c r="AD54" s="217">
        <f t="shared" si="0"/>
        <v>805.97097359758277</v>
      </c>
      <c r="AE54" s="217">
        <f t="shared" si="1"/>
        <v>1564.2610008039157</v>
      </c>
      <c r="AF54" s="217">
        <f t="shared" si="2"/>
        <v>1492.2945153895646</v>
      </c>
    </row>
    <row r="55" spans="1:32">
      <c r="A55" s="60" t="s">
        <v>59</v>
      </c>
      <c r="B55" s="15" t="s">
        <v>59</v>
      </c>
      <c r="C55" s="27">
        <v>38320</v>
      </c>
      <c r="D55">
        <v>32740</v>
      </c>
      <c r="E55">
        <v>28730</v>
      </c>
      <c r="F55">
        <v>28310</v>
      </c>
      <c r="G55">
        <v>27182</v>
      </c>
      <c r="H55">
        <v>29757</v>
      </c>
      <c r="I55">
        <v>25026</v>
      </c>
      <c r="J55">
        <v>28833</v>
      </c>
      <c r="K55">
        <v>29032</v>
      </c>
      <c r="L55">
        <v>29315</v>
      </c>
      <c r="M55">
        <v>30563</v>
      </c>
      <c r="N55">
        <v>29831</v>
      </c>
      <c r="O55" s="143">
        <v>29200</v>
      </c>
      <c r="P55" s="224"/>
      <c r="Q55" s="160">
        <f>C55/'Численность населения'!B54*100000</f>
        <v>1516.2078344263059</v>
      </c>
      <c r="R55" s="160">
        <f>D55/'Численность населения'!C54*100000</f>
        <v>1302.297756022431</v>
      </c>
      <c r="S55" s="160">
        <f>E55/'Численность населения'!D54*100000</f>
        <v>1146.4352567348583</v>
      </c>
      <c r="T55" s="160">
        <f>F55/'Численность населения'!E54*100000</f>
        <v>1132.4326140592848</v>
      </c>
      <c r="U55" s="160">
        <f>G55/'Численность населения'!F54*100000</f>
        <v>1089.5514969608639</v>
      </c>
      <c r="V55" s="160">
        <f>H55/'Численность населения'!G54*100000</f>
        <v>1194.9273112991045</v>
      </c>
      <c r="W55" s="160">
        <f>I55/'Численность населения'!H54*100000</f>
        <v>1007.7337707991563</v>
      </c>
      <c r="X55" s="160">
        <f>J55/'Численность населения'!I54*100000</f>
        <v>1166.805943090237</v>
      </c>
      <c r="Y55" s="160">
        <f>K55/'Численность населения'!J54*100000</f>
        <v>1184.0700327340387</v>
      </c>
      <c r="Z55" s="160">
        <f>L55/'Численность населения'!K54*100000</f>
        <v>1205.7062831219628</v>
      </c>
      <c r="AA55" s="160">
        <f>M55/'Численность населения'!L54*100000</f>
        <v>1268.9625049252586</v>
      </c>
      <c r="AB55" s="160">
        <f>N55/'Численность населения'!M54*100000</f>
        <v>1254.4390641853463</v>
      </c>
      <c r="AC55" s="161">
        <f>O55/'Численность населения'!N54*100000</f>
        <v>1207.6205821558344</v>
      </c>
      <c r="AD55" s="217">
        <f t="shared" si="0"/>
        <v>508.47406362714958</v>
      </c>
      <c r="AE55" s="217">
        <f t="shared" si="1"/>
        <v>1205.9377269626677</v>
      </c>
      <c r="AF55" s="217">
        <f t="shared" si="2"/>
        <v>1194.9273112991045</v>
      </c>
    </row>
    <row r="56" spans="1:32">
      <c r="A56" s="60" t="s">
        <v>60</v>
      </c>
      <c r="B56" s="15" t="s">
        <v>60</v>
      </c>
      <c r="C56" s="27">
        <v>17732</v>
      </c>
      <c r="D56">
        <v>16573</v>
      </c>
      <c r="E56">
        <v>16366</v>
      </c>
      <c r="F56">
        <v>15029</v>
      </c>
      <c r="G56">
        <v>15431</v>
      </c>
      <c r="H56">
        <v>16460</v>
      </c>
      <c r="I56">
        <v>15321</v>
      </c>
      <c r="J56">
        <v>13586</v>
      </c>
      <c r="K56">
        <v>13175</v>
      </c>
      <c r="L56">
        <v>12663</v>
      </c>
      <c r="M56">
        <v>12724</v>
      </c>
      <c r="N56">
        <v>12276</v>
      </c>
      <c r="O56" s="143">
        <v>12159</v>
      </c>
      <c r="P56" s="224"/>
      <c r="Q56" s="160">
        <f>C56/'Численность населения'!B55*100000</f>
        <v>1368.1212020208568</v>
      </c>
      <c r="R56" s="160">
        <f>D56/'Численность населения'!C55*100000</f>
        <v>1288.4381855979152</v>
      </c>
      <c r="S56" s="160">
        <f>E56/'Численность населения'!D55*100000</f>
        <v>1280.303154758971</v>
      </c>
      <c r="T56" s="160">
        <f>F56/'Численность населения'!E55*100000</f>
        <v>1182.4324324324325</v>
      </c>
      <c r="U56" s="160">
        <f>G56/'Численность населения'!F55*100000</f>
        <v>1219.7888629348131</v>
      </c>
      <c r="V56" s="160">
        <f>H56/'Численность населения'!G55*100000</f>
        <v>1306.2610855616883</v>
      </c>
      <c r="W56" s="160">
        <f>I56/'Численность населения'!H55*100000</f>
        <v>1220.5497851430866</v>
      </c>
      <c r="X56" s="160">
        <f>J56/'Численность населения'!I55*100000</f>
        <v>1087.095679782869</v>
      </c>
      <c r="Y56" s="160">
        <f>K56/'Численность населения'!J55*100000</f>
        <v>1060.3485186508665</v>
      </c>
      <c r="Z56" s="160">
        <f>L56/'Численность населения'!K55*100000</f>
        <v>1026.075260104366</v>
      </c>
      <c r="AA56" s="160">
        <f>M56/'Численность населения'!L55*100000</f>
        <v>1039.4821868992894</v>
      </c>
      <c r="AB56" s="160">
        <f>N56/'Численность населения'!M55*100000</f>
        <v>1013.5879908483143</v>
      </c>
      <c r="AC56" s="161">
        <f>O56/'Численность населения'!N55*100000</f>
        <v>1024.9230190848605</v>
      </c>
      <c r="AD56" s="217">
        <f t="shared" si="0"/>
        <v>354.53321117254245</v>
      </c>
      <c r="AE56" s="217">
        <f t="shared" si="1"/>
        <v>1162.8774895246409</v>
      </c>
      <c r="AF56" s="217">
        <f t="shared" si="2"/>
        <v>1182.4324324324325</v>
      </c>
    </row>
    <row r="57" spans="1:32">
      <c r="A57" s="62" t="s">
        <v>62</v>
      </c>
      <c r="B57" s="16" t="s">
        <v>62</v>
      </c>
      <c r="C57" s="27">
        <v>23401</v>
      </c>
      <c r="D57">
        <v>21585</v>
      </c>
      <c r="E57">
        <v>20057</v>
      </c>
      <c r="F57">
        <v>19234</v>
      </c>
      <c r="G57">
        <v>20425</v>
      </c>
      <c r="H57">
        <v>22269</v>
      </c>
      <c r="I57">
        <v>19353</v>
      </c>
      <c r="J57">
        <v>17874</v>
      </c>
      <c r="K57">
        <v>17460</v>
      </c>
      <c r="L57">
        <v>17101</v>
      </c>
      <c r="M57">
        <v>15656</v>
      </c>
      <c r="N57">
        <v>14765</v>
      </c>
      <c r="O57" s="143">
        <v>13456</v>
      </c>
      <c r="P57" s="224"/>
      <c r="Q57" s="160">
        <f>C57/'Численность населения'!B56*100000</f>
        <v>2561.1307018292696</v>
      </c>
      <c r="R57" s="160">
        <f>D57/'Численность населения'!C56*100000</f>
        <v>2391.5890522061122</v>
      </c>
      <c r="S57" s="160">
        <f>E57/'Численность населения'!D56*100000</f>
        <v>2251.0384271350185</v>
      </c>
      <c r="T57" s="160">
        <f>F57/'Численность населения'!E56*100000</f>
        <v>2182.0789083479208</v>
      </c>
      <c r="U57" s="160">
        <f>G57/'Численность населения'!F56*100000</f>
        <v>2338.3450813469326</v>
      </c>
      <c r="V57" s="160">
        <f>H57/'Численность населения'!G56*100000</f>
        <v>2571.9086914090699</v>
      </c>
      <c r="W57" s="160">
        <f>I57/'Численность населения'!H56*100000</f>
        <v>2255.5917766995613</v>
      </c>
      <c r="X57" s="160">
        <f>J57/'Численность населения'!I56*100000</f>
        <v>2103.2615026893836</v>
      </c>
      <c r="Y57" s="160">
        <f>K57/'Численность населения'!J56*100000</f>
        <v>2078.279479787363</v>
      </c>
      <c r="Z57" s="160">
        <f>L57/'Численность населения'!K56*100000</f>
        <v>2058.0480014634154</v>
      </c>
      <c r="AA57" s="160">
        <f>M57/'Численность населения'!L56*100000</f>
        <v>1902.6160971335585</v>
      </c>
      <c r="AB57" s="160">
        <f>N57/'Численность населения'!M56*100000</f>
        <v>1818.2624233565136</v>
      </c>
      <c r="AC57" s="161">
        <f>O57/'Численность населения'!N56*100000</f>
        <v>1754.4637385619551</v>
      </c>
      <c r="AD57" s="217">
        <f t="shared" si="0"/>
        <v>817.44495284711479</v>
      </c>
      <c r="AE57" s="217">
        <f t="shared" si="1"/>
        <v>2174.3549139973907</v>
      </c>
      <c r="AF57" s="217">
        <f t="shared" si="2"/>
        <v>2182.0789083479208</v>
      </c>
    </row>
    <row r="58" spans="1:32">
      <c r="A58" s="62" t="s">
        <v>63</v>
      </c>
      <c r="B58" s="16" t="s">
        <v>63</v>
      </c>
      <c r="C58" s="27">
        <v>96422</v>
      </c>
      <c r="D58">
        <v>77347</v>
      </c>
      <c r="E58">
        <v>71549</v>
      </c>
      <c r="F58">
        <v>69231</v>
      </c>
      <c r="G58">
        <v>69647</v>
      </c>
      <c r="H58">
        <v>72267</v>
      </c>
      <c r="I58">
        <v>63454</v>
      </c>
      <c r="J58">
        <v>58301</v>
      </c>
      <c r="K58">
        <v>55434</v>
      </c>
      <c r="L58">
        <v>57757</v>
      </c>
      <c r="M58">
        <v>58490</v>
      </c>
      <c r="N58">
        <v>54484</v>
      </c>
      <c r="O58" s="143">
        <v>51822</v>
      </c>
      <c r="P58" s="224"/>
      <c r="Q58" s="160">
        <f>C58/'Численность населения'!B57*100000</f>
        <v>2240.887374853266</v>
      </c>
      <c r="R58" s="160">
        <f>D58/'Численность населения'!C57*100000</f>
        <v>1797.7598601713923</v>
      </c>
      <c r="S58" s="160">
        <f>E58/'Численность населения'!D57*100000</f>
        <v>1659.4104615521633</v>
      </c>
      <c r="T58" s="160">
        <f>F58/'Численность населения'!E57*100000</f>
        <v>1603.2177827468654</v>
      </c>
      <c r="U58" s="160">
        <f>G58/'Численность населения'!F57*100000</f>
        <v>1610.6801132450555</v>
      </c>
      <c r="V58" s="160">
        <f>H58/'Численность населения'!G57*100000</f>
        <v>1669.4700234872093</v>
      </c>
      <c r="W58" s="160">
        <f>I58/'Численность населения'!H57*100000</f>
        <v>1465.560686555154</v>
      </c>
      <c r="X58" s="160">
        <f>J58/'Численность населения'!I57*100000</f>
        <v>1347.2838368691416</v>
      </c>
      <c r="Y58" s="160">
        <f>K58/'Численность населения'!J57*100000</f>
        <v>1283.0527740339783</v>
      </c>
      <c r="Z58" s="160">
        <f>L58/'Численность населения'!K57*100000</f>
        <v>1339.0785010630184</v>
      </c>
      <c r="AA58" s="160">
        <f>M58/'Численность населения'!L57*100000</f>
        <v>1360.1142598294939</v>
      </c>
      <c r="AB58" s="160">
        <f>N58/'Численность населения'!M57*100000</f>
        <v>1273.823103556226</v>
      </c>
      <c r="AC58" s="161">
        <f>O58/'Численность населения'!N57*100000</f>
        <v>1218.9321888702755</v>
      </c>
      <c r="AD58" s="217">
        <f t="shared" si="0"/>
        <v>1021.9551859829905</v>
      </c>
      <c r="AE58" s="217">
        <f t="shared" si="1"/>
        <v>1528.4054589871726</v>
      </c>
      <c r="AF58" s="217">
        <f t="shared" si="2"/>
        <v>1465.560686555154</v>
      </c>
    </row>
    <row r="59" spans="1:32">
      <c r="A59" s="62" t="s">
        <v>64</v>
      </c>
      <c r="B59" s="16" t="s">
        <v>64</v>
      </c>
      <c r="C59" s="27">
        <v>38265</v>
      </c>
      <c r="D59">
        <v>35132</v>
      </c>
      <c r="E59">
        <v>29415</v>
      </c>
      <c r="F59">
        <v>33698</v>
      </c>
      <c r="G59">
        <v>30248</v>
      </c>
      <c r="H59">
        <v>30979</v>
      </c>
      <c r="I59">
        <v>27466</v>
      </c>
      <c r="J59">
        <v>26452</v>
      </c>
      <c r="K59">
        <v>25639</v>
      </c>
      <c r="L59">
        <v>26648</v>
      </c>
      <c r="M59">
        <v>24757</v>
      </c>
      <c r="N59">
        <v>24160</v>
      </c>
      <c r="O59" s="143">
        <v>23591</v>
      </c>
      <c r="P59" s="224"/>
      <c r="Q59" s="160">
        <f>C59/'Численность населения'!B58*100000</f>
        <v>1128.0855416962704</v>
      </c>
      <c r="R59" s="160">
        <f>D59/'Численность населения'!C58*100000</f>
        <v>1023.5546936910899</v>
      </c>
      <c r="S59" s="160">
        <f>E59/'Численность населения'!D58*100000</f>
        <v>844.03113747506859</v>
      </c>
      <c r="T59" s="160">
        <f>F59/'Численность населения'!E58*100000</f>
        <v>955.01959181683844</v>
      </c>
      <c r="U59" s="160">
        <f>G59/'Численность населения'!F58*100000</f>
        <v>848.75241980583201</v>
      </c>
      <c r="V59" s="160">
        <f>H59/'Численность населения'!G58*100000</f>
        <v>860.91303636154953</v>
      </c>
      <c r="W59" s="160">
        <f>I59/'Численность населения'!H58*100000</f>
        <v>755.02548547759363</v>
      </c>
      <c r="X59" s="160">
        <f>J59/'Численность населения'!I58*100000</f>
        <v>719.54442272826805</v>
      </c>
      <c r="Y59" s="160">
        <f>K59/'Численность населения'!J58*100000</f>
        <v>691.41642070177181</v>
      </c>
      <c r="Z59" s="160">
        <f>L59/'Численность населения'!K58*100000</f>
        <v>712.46536329637684</v>
      </c>
      <c r="AA59" s="160">
        <f>M59/'Численность населения'!L58*100000</f>
        <v>657.15586382271624</v>
      </c>
      <c r="AB59" s="160">
        <f>N59/'Численность населения'!M58*100000</f>
        <v>637.0839276329616</v>
      </c>
      <c r="AC59" s="161">
        <f>O59/'Численность населения'!N58*100000</f>
        <v>614.43600343381979</v>
      </c>
      <c r="AD59" s="217">
        <f t="shared" si="0"/>
        <v>513.64953826245062</v>
      </c>
      <c r="AE59" s="217">
        <f t="shared" si="1"/>
        <v>803.65260830308898</v>
      </c>
      <c r="AF59" s="217">
        <f t="shared" si="2"/>
        <v>755.02548547759363</v>
      </c>
    </row>
    <row r="60" spans="1:32" ht="24">
      <c r="A60" s="35" t="s">
        <v>65</v>
      </c>
      <c r="B60" s="17" t="s">
        <v>65</v>
      </c>
      <c r="C60" s="27">
        <v>34296</v>
      </c>
      <c r="D60">
        <v>31152</v>
      </c>
      <c r="E60">
        <v>27407</v>
      </c>
      <c r="F60">
        <v>25223</v>
      </c>
      <c r="G60">
        <v>24140</v>
      </c>
      <c r="H60">
        <v>23785</v>
      </c>
      <c r="I60">
        <v>22598</v>
      </c>
      <c r="J60">
        <v>22648</v>
      </c>
      <c r="K60">
        <v>21276</v>
      </c>
      <c r="L60">
        <v>20699</v>
      </c>
      <c r="M60">
        <v>20977</v>
      </c>
      <c r="N60">
        <v>20788</v>
      </c>
      <c r="O60" s="143">
        <v>20376</v>
      </c>
      <c r="P60" s="224"/>
      <c r="Q60" s="160">
        <f>C60/'Численность населения'!B59*100000</f>
        <v>2242.7735685446692</v>
      </c>
      <c r="R60" s="160">
        <f>D60/'Численность населения'!C59*100000</f>
        <v>2010.8624787469032</v>
      </c>
      <c r="S60" s="160">
        <f>E60/'Численность населения'!D59*100000</f>
        <v>1742.7261356779095</v>
      </c>
      <c r="T60" s="160">
        <f>F60/'Численность населения'!E59*100000</f>
        <v>1585.6999699494675</v>
      </c>
      <c r="U60" s="160">
        <f>G60/'Численность населения'!F59*100000</f>
        <v>1504.3666516687003</v>
      </c>
      <c r="V60" s="160">
        <f>H60/'Численность населения'!G59*100000</f>
        <v>1468.7411619264747</v>
      </c>
      <c r="W60" s="160">
        <f>I60/'Численность населения'!H59*100000</f>
        <v>1380.9446986585317</v>
      </c>
      <c r="X60" s="160">
        <f>J60/'Численность населения'!I59*100000</f>
        <v>1372.1270635220674</v>
      </c>
      <c r="Y60" s="160">
        <f>K60/'Численность населения'!J59*100000</f>
        <v>1282.1231322709234</v>
      </c>
      <c r="Z60" s="160">
        <f>L60/'Численность населения'!K59*100000</f>
        <v>1240.0283722613219</v>
      </c>
      <c r="AA60" s="160">
        <f>M60/'Численность населения'!L59*100000</f>
        <v>1247.7656862949204</v>
      </c>
      <c r="AB60" s="160">
        <f>N60/'Численность населения'!M59*100000</f>
        <v>1226.4690282351012</v>
      </c>
      <c r="AC60" s="161">
        <f>O60/'Численность населения'!N59*100000</f>
        <v>1183.235407866634</v>
      </c>
      <c r="AD60" s="217">
        <f t="shared" si="0"/>
        <v>1059.5381606780352</v>
      </c>
      <c r="AE60" s="217">
        <f t="shared" si="1"/>
        <v>1499.066411971048</v>
      </c>
      <c r="AF60" s="217">
        <f t="shared" si="2"/>
        <v>1380.9446986585317</v>
      </c>
    </row>
    <row r="61" spans="1:32">
      <c r="A61" s="62" t="s">
        <v>67</v>
      </c>
      <c r="B61" s="16" t="s">
        <v>67</v>
      </c>
      <c r="C61" s="27">
        <v>84258</v>
      </c>
      <c r="D61">
        <v>77053</v>
      </c>
      <c r="E61">
        <v>70557</v>
      </c>
      <c r="F61">
        <v>67693</v>
      </c>
      <c r="G61">
        <v>62708</v>
      </c>
      <c r="H61">
        <v>70602</v>
      </c>
      <c r="I61">
        <v>64576</v>
      </c>
      <c r="J61">
        <v>68213</v>
      </c>
      <c r="K61">
        <v>64862</v>
      </c>
      <c r="L61">
        <v>66567</v>
      </c>
      <c r="M61">
        <v>63366</v>
      </c>
      <c r="N61">
        <v>65299</v>
      </c>
      <c r="O61" s="143">
        <v>62844</v>
      </c>
      <c r="P61" s="224"/>
      <c r="Q61" s="160">
        <f>C61/'Численность населения'!B60*100000</f>
        <v>2422.0936055326001</v>
      </c>
      <c r="R61" s="160">
        <f>D61/'Численность населения'!C60*100000</f>
        <v>2215.5112528063009</v>
      </c>
      <c r="S61" s="160">
        <f>E61/'Численность населения'!D60*100000</f>
        <v>2025.9240872114708</v>
      </c>
      <c r="T61" s="160">
        <f>F61/'Численность населения'!E60*100000</f>
        <v>1940.9272054094674</v>
      </c>
      <c r="U61" s="160">
        <f>G61/'Численность населения'!F60*100000</f>
        <v>1794.9069500979347</v>
      </c>
      <c r="V61" s="160">
        <f>H61/'Численность населения'!G60*100000</f>
        <v>2017.7793909393984</v>
      </c>
      <c r="W61" s="160">
        <f>I61/'Численность населения'!H60*100000</f>
        <v>1844.2281764000138</v>
      </c>
      <c r="X61" s="160">
        <f>J61/'Численность населения'!I60*100000</f>
        <v>1950.2361423103721</v>
      </c>
      <c r="Y61" s="160">
        <f>K61/'Численность населения'!J60*100000</f>
        <v>1861.4996290604251</v>
      </c>
      <c r="Z61" s="160">
        <f>L61/'Численность населения'!K60*100000</f>
        <v>1917.7709639790253</v>
      </c>
      <c r="AA61" s="160">
        <f>M61/'Численность населения'!L60*100000</f>
        <v>1834.2558260910344</v>
      </c>
      <c r="AB61" s="160">
        <f>N61/'Численность населения'!M60*100000</f>
        <v>1903.3680511427963</v>
      </c>
      <c r="AC61" s="161">
        <f>O61/'Численность населения'!N60*100000</f>
        <v>1840.584052430462</v>
      </c>
      <c r="AD61" s="217">
        <f t="shared" si="0"/>
        <v>627.18665543466545</v>
      </c>
      <c r="AE61" s="217">
        <f t="shared" si="1"/>
        <v>1966.8527179547154</v>
      </c>
      <c r="AF61" s="217">
        <f t="shared" si="2"/>
        <v>1917.7709639790253</v>
      </c>
    </row>
    <row r="62" spans="1:32">
      <c r="A62" s="62" t="s">
        <v>69</v>
      </c>
      <c r="B62" s="16" t="s">
        <v>69</v>
      </c>
      <c r="C62" s="27">
        <v>5113</v>
      </c>
      <c r="D62">
        <v>4921</v>
      </c>
      <c r="E62">
        <v>4735</v>
      </c>
      <c r="F62">
        <v>4522</v>
      </c>
      <c r="G62">
        <v>4348</v>
      </c>
      <c r="H62">
        <v>5318</v>
      </c>
      <c r="I62">
        <v>4832</v>
      </c>
      <c r="J62">
        <v>4631</v>
      </c>
      <c r="K62">
        <v>4602</v>
      </c>
      <c r="L62">
        <v>4268</v>
      </c>
      <c r="M62">
        <v>4761</v>
      </c>
      <c r="N62">
        <v>4762</v>
      </c>
      <c r="O62" s="143">
        <v>4586</v>
      </c>
      <c r="P62" s="224"/>
      <c r="Q62" s="160">
        <f>C62/'Численность населения'!B61*100000</f>
        <v>2482.5449848998342</v>
      </c>
      <c r="R62" s="160">
        <f>D62/'Численность населения'!C61*100000</f>
        <v>2371.8177348923741</v>
      </c>
      <c r="S62" s="160">
        <f>E62/'Численность населения'!D61*100000</f>
        <v>2261.3845308880768</v>
      </c>
      <c r="T62" s="160">
        <f>F62/'Численность населения'!E61*100000</f>
        <v>2143.1889058456636</v>
      </c>
      <c r="U62" s="160">
        <f>G62/'Численность населения'!F61*100000</f>
        <v>2044.4436085276056</v>
      </c>
      <c r="V62" s="160">
        <f>H62/'Численность населения'!G61*100000</f>
        <v>2480.0518581734918</v>
      </c>
      <c r="W62" s="160">
        <f>I62/'Численность населения'!H61*100000</f>
        <v>2236.1674163751131</v>
      </c>
      <c r="X62" s="160">
        <f>J62/'Численность населения'!I61*100000</f>
        <v>2128.8528282805064</v>
      </c>
      <c r="Y62" s="160">
        <f>K62/'Численность населения'!J61*100000</f>
        <v>2106.5255602753773</v>
      </c>
      <c r="Z62" s="160">
        <f>L62/'Численность населения'!K61*100000</f>
        <v>1944.2065560029882</v>
      </c>
      <c r="AA62" s="160">
        <f>M62/'Численность населения'!L61*100000</f>
        <v>2158.5277942756625</v>
      </c>
      <c r="AB62" s="160">
        <f>N62/'Численность населения'!M61*100000</f>
        <v>2152.2580178616627</v>
      </c>
      <c r="AC62" s="161">
        <f>O62/'Численность населения'!N61*100000</f>
        <v>2175.6456724291706</v>
      </c>
      <c r="AD62" s="217">
        <f t="shared" si="0"/>
        <v>538.33842889684593</v>
      </c>
      <c r="AE62" s="217">
        <f t="shared" si="1"/>
        <v>2206.5858052867329</v>
      </c>
      <c r="AF62" s="217">
        <f t="shared" si="2"/>
        <v>2158.5277942756625</v>
      </c>
    </row>
    <row r="63" spans="1:32">
      <c r="A63" s="62" t="s">
        <v>70</v>
      </c>
      <c r="B63" s="16" t="s">
        <v>70</v>
      </c>
      <c r="C63" s="27">
        <v>5993</v>
      </c>
      <c r="D63">
        <v>5554</v>
      </c>
      <c r="E63">
        <v>5921</v>
      </c>
      <c r="F63">
        <v>6138</v>
      </c>
      <c r="G63">
        <v>6588</v>
      </c>
      <c r="H63">
        <v>8439</v>
      </c>
      <c r="I63">
        <v>10914</v>
      </c>
      <c r="J63">
        <v>11668</v>
      </c>
      <c r="K63">
        <v>9254</v>
      </c>
      <c r="L63">
        <v>8626</v>
      </c>
      <c r="M63">
        <v>8546</v>
      </c>
      <c r="N63">
        <v>8483</v>
      </c>
      <c r="O63" s="143">
        <v>6619</v>
      </c>
      <c r="P63" s="224"/>
      <c r="Q63" s="160">
        <f>C63/'Численность населения'!B62*100000</f>
        <v>1947.4990901055478</v>
      </c>
      <c r="R63" s="160">
        <f>D63/'Численность населения'!C62*100000</f>
        <v>1798.9304882117258</v>
      </c>
      <c r="S63" s="160">
        <f>E63/'Численность населения'!D62*100000</f>
        <v>1910.5916670969077</v>
      </c>
      <c r="T63" s="160">
        <f>F63/'Численность населения'!E62*100000</f>
        <v>1972.9356176272058</v>
      </c>
      <c r="U63" s="160">
        <f>G63/'Численность населения'!F62*100000</f>
        <v>2106.3535911602212</v>
      </c>
      <c r="V63" s="160">
        <f>H63/'Численность населения'!G62*100000</f>
        <v>2681.5503994204114</v>
      </c>
      <c r="W63" s="160">
        <f>I63/'Численность населения'!H62*100000</f>
        <v>3441.8924416496106</v>
      </c>
      <c r="X63" s="160">
        <f>J63/'Численность населения'!I62*100000</f>
        <v>3644.7123869617508</v>
      </c>
      <c r="Y63" s="160">
        <f>K63/'Численность населения'!J62*100000</f>
        <v>2864.3681149461577</v>
      </c>
      <c r="Z63" s="160">
        <f>L63/'Численность населения'!K62*100000</f>
        <v>2646.8079361280388</v>
      </c>
      <c r="AA63" s="160">
        <f>M63/'Численность населения'!L62*100000</f>
        <v>2598.5635836216907</v>
      </c>
      <c r="AB63" s="160">
        <f>N63/'Численность населения'!M62*100000</f>
        <v>2559.0747148455293</v>
      </c>
      <c r="AC63" s="161">
        <f>O63/'Численность населения'!N62*100000</f>
        <v>1965.4888778688744</v>
      </c>
      <c r="AD63" s="217">
        <f t="shared" si="0"/>
        <v>1845.781898750025</v>
      </c>
      <c r="AE63" s="217">
        <f t="shared" si="1"/>
        <v>2472.2129930495134</v>
      </c>
      <c r="AF63" s="217">
        <f t="shared" si="2"/>
        <v>2559.0747148455293</v>
      </c>
    </row>
    <row r="64" spans="1:32">
      <c r="A64" s="62" t="s">
        <v>71</v>
      </c>
      <c r="B64" s="16" t="s">
        <v>71</v>
      </c>
      <c r="C64" s="27">
        <v>11738</v>
      </c>
      <c r="D64">
        <v>10799</v>
      </c>
      <c r="E64">
        <v>11042</v>
      </c>
      <c r="F64">
        <v>10538</v>
      </c>
      <c r="G64">
        <v>13921</v>
      </c>
      <c r="H64">
        <v>13774</v>
      </c>
      <c r="I64">
        <v>11052</v>
      </c>
      <c r="J64">
        <v>11528</v>
      </c>
      <c r="K64">
        <v>10940</v>
      </c>
      <c r="L64">
        <v>10640</v>
      </c>
      <c r="M64">
        <v>10839</v>
      </c>
      <c r="N64">
        <v>11024</v>
      </c>
      <c r="O64" s="143">
        <v>9493</v>
      </c>
      <c r="P64" s="224"/>
      <c r="Q64" s="160">
        <f>C64/'Численность населения'!B63*100000</f>
        <v>2204.2654357733991</v>
      </c>
      <c r="R64" s="160">
        <f>D64/'Численность населения'!C63*100000</f>
        <v>2029.0862629413202</v>
      </c>
      <c r="S64" s="160">
        <f>E64/'Численность населения'!D63*100000</f>
        <v>2073.3035412520185</v>
      </c>
      <c r="T64" s="160">
        <f>F64/'Численность населения'!E63*100000</f>
        <v>1975.0652232584639</v>
      </c>
      <c r="U64" s="160">
        <f>G64/'Численность населения'!F63*100000</f>
        <v>2602.3576564013028</v>
      </c>
      <c r="V64" s="160">
        <f>H64/'Численность населения'!G63*100000</f>
        <v>2568.3912964837987</v>
      </c>
      <c r="W64" s="160">
        <f>I64/'Численность населения'!H63*100000</f>
        <v>2057.2385871841407</v>
      </c>
      <c r="X64" s="160">
        <f>J64/'Численность населения'!I63*100000</f>
        <v>2144.3811373330282</v>
      </c>
      <c r="Y64" s="160">
        <f>K64/'Численность населения'!J63*100000</f>
        <v>2037.8511288279562</v>
      </c>
      <c r="Z64" s="160">
        <f>L64/'Численность населения'!K63*100000</f>
        <v>1987.9861364124697</v>
      </c>
      <c r="AA64" s="160">
        <f>M64/'Численность населения'!L63*100000</f>
        <v>2033.015160864974</v>
      </c>
      <c r="AB64" s="160">
        <f>N64/'Численность населения'!M63*100000</f>
        <v>2079.2702938214134</v>
      </c>
      <c r="AC64" s="161">
        <f>O64/'Численность населения'!N63*100000</f>
        <v>1785.7042085284165</v>
      </c>
      <c r="AD64" s="217">
        <f t="shared" si="0"/>
        <v>816.65344787288632</v>
      </c>
      <c r="AE64" s="217">
        <f t="shared" si="1"/>
        <v>2121.3781591602078</v>
      </c>
      <c r="AF64" s="217">
        <f t="shared" si="2"/>
        <v>2057.2385871841407</v>
      </c>
    </row>
    <row r="65" spans="1:32">
      <c r="A65" s="62" t="s">
        <v>72</v>
      </c>
      <c r="B65" s="16" t="s">
        <v>72</v>
      </c>
      <c r="C65" s="27">
        <v>48017</v>
      </c>
      <c r="D65">
        <v>44940</v>
      </c>
      <c r="E65">
        <v>42102</v>
      </c>
      <c r="F65">
        <v>45024</v>
      </c>
      <c r="G65">
        <v>44096</v>
      </c>
      <c r="H65">
        <v>48582</v>
      </c>
      <c r="I65">
        <v>44576</v>
      </c>
      <c r="J65">
        <v>40055</v>
      </c>
      <c r="K65">
        <v>38413</v>
      </c>
      <c r="L65">
        <v>37058</v>
      </c>
      <c r="M65">
        <v>39029</v>
      </c>
      <c r="N65">
        <v>39070</v>
      </c>
      <c r="O65" s="143">
        <v>39177</v>
      </c>
      <c r="P65" s="224"/>
      <c r="Q65" s="160">
        <f>C65/'Численность населения'!B64*100000</f>
        <v>1980.848674662612</v>
      </c>
      <c r="R65" s="160">
        <f>D65/'Численность населения'!C64*100000</f>
        <v>1862.9570027533955</v>
      </c>
      <c r="S65" s="160">
        <f>E65/'Численность населения'!D64*100000</f>
        <v>1752.067216259743</v>
      </c>
      <c r="T65" s="160">
        <f>F65/'Численность населения'!E64*100000</f>
        <v>1880.1567131332856</v>
      </c>
      <c r="U65" s="160">
        <f>G65/'Численность населения'!F64*100000</f>
        <v>1846.7788375964567</v>
      </c>
      <c r="V65" s="160">
        <f>H65/'Численность населения'!G64*100000</f>
        <v>2040.5805964651274</v>
      </c>
      <c r="W65" s="160">
        <f>I65/'Численность населения'!H64*100000</f>
        <v>1879.8706323772462</v>
      </c>
      <c r="X65" s="160">
        <f>J65/'Численность населения'!I64*100000</f>
        <v>1698.7717780378982</v>
      </c>
      <c r="Y65" s="160">
        <f>K65/'Численность населения'!J64*100000</f>
        <v>1640.5667093895356</v>
      </c>
      <c r="Z65" s="160">
        <f>L65/'Численность населения'!K64*100000</f>
        <v>1593.9041274710394</v>
      </c>
      <c r="AA65" s="160">
        <f>M65/'Численность населения'!L64*100000</f>
        <v>1691.9453448201866</v>
      </c>
      <c r="AB65" s="160">
        <f>N65/'Численность населения'!M64*100000</f>
        <v>1711.89510775694</v>
      </c>
      <c r="AC65" s="161">
        <f>O65/'Численность населения'!N64*100000</f>
        <v>1828.1884568917203</v>
      </c>
      <c r="AD65" s="217">
        <f t="shared" ref="AD65:AD82" si="3">MAX(Q65:AC65)-MIN(Q65:AC65)</f>
        <v>446.67646899408805</v>
      </c>
      <c r="AE65" s="217">
        <f t="shared" si="1"/>
        <v>1800.6562459703989</v>
      </c>
      <c r="AF65" s="217">
        <f t="shared" si="2"/>
        <v>1828.1884568917203</v>
      </c>
    </row>
    <row r="66" spans="1:32">
      <c r="A66" s="62" t="s">
        <v>73</v>
      </c>
      <c r="B66" s="16" t="s">
        <v>73</v>
      </c>
      <c r="C66" s="27">
        <v>71009</v>
      </c>
      <c r="D66">
        <v>63087</v>
      </c>
      <c r="E66">
        <v>58585</v>
      </c>
      <c r="F66">
        <v>58832</v>
      </c>
      <c r="G66">
        <v>56359</v>
      </c>
      <c r="H66">
        <v>62282</v>
      </c>
      <c r="I66">
        <v>57248</v>
      </c>
      <c r="J66">
        <v>51085</v>
      </c>
      <c r="K66">
        <v>45902</v>
      </c>
      <c r="L66">
        <v>46530</v>
      </c>
      <c r="M66">
        <v>48152</v>
      </c>
      <c r="N66">
        <v>47027</v>
      </c>
      <c r="O66" s="143">
        <v>45561</v>
      </c>
      <c r="P66" s="224"/>
      <c r="Q66" s="160">
        <f>C66/'Численность населения'!B65*100000</f>
        <v>2508.2842366545283</v>
      </c>
      <c r="R66" s="160">
        <f>D66/'Численность населения'!C65*100000</f>
        <v>2226.2726069695636</v>
      </c>
      <c r="S66" s="160">
        <f>E66/'Численность населения'!D65*100000</f>
        <v>2061.0849500516283</v>
      </c>
      <c r="T66" s="160">
        <f>F66/'Численность населения'!E65*100000</f>
        <v>2064.5400369590288</v>
      </c>
      <c r="U66" s="160">
        <f>G66/'Численность населения'!F65*100000</f>
        <v>1973.4987609387383</v>
      </c>
      <c r="V66" s="160">
        <f>H66/'Численность населения'!G65*100000</f>
        <v>2175.6908242801815</v>
      </c>
      <c r="W66" s="160">
        <f>I66/'Численность населения'!H65*100000</f>
        <v>1994.0819848862461</v>
      </c>
      <c r="X66" s="160">
        <f>J66/'Численность населения'!I65*100000</f>
        <v>1776.3147371707896</v>
      </c>
      <c r="Y66" s="160">
        <f>K66/'Численность населения'!J65*100000</f>
        <v>1596.4463747812806</v>
      </c>
      <c r="Z66" s="160">
        <f>L66/'Численность населения'!K65*100000</f>
        <v>1621.1752736800295</v>
      </c>
      <c r="AA66" s="160">
        <f>M66/'Численность населения'!L65*100000</f>
        <v>1683.0025895842718</v>
      </c>
      <c r="AB66" s="160">
        <f>N66/'Численность населения'!M65*100000</f>
        <v>1648.604363699083</v>
      </c>
      <c r="AC66" s="161">
        <f>O66/'Численность населения'!N65*100000</f>
        <v>1598.1072876091528</v>
      </c>
      <c r="AD66" s="217">
        <f t="shared" si="3"/>
        <v>911.83786187324768</v>
      </c>
      <c r="AE66" s="217">
        <f t="shared" ref="AE66:AE82" si="4">AVERAGE(Q66:AC66)</f>
        <v>1917.4695405588097</v>
      </c>
      <c r="AF66" s="217">
        <f t="shared" ref="AF66:AF82" si="5">MEDIAN(Q66:AC66)</f>
        <v>1973.4987609387383</v>
      </c>
    </row>
    <row r="67" spans="1:32">
      <c r="A67" s="62" t="s">
        <v>74</v>
      </c>
      <c r="B67" s="16" t="s">
        <v>74</v>
      </c>
      <c r="C67" s="27">
        <v>65884</v>
      </c>
      <c r="D67">
        <v>58488</v>
      </c>
      <c r="E67">
        <v>60109</v>
      </c>
      <c r="F67">
        <v>57098</v>
      </c>
      <c r="G67">
        <v>53162</v>
      </c>
      <c r="H67">
        <v>53552</v>
      </c>
      <c r="I67">
        <v>47009</v>
      </c>
      <c r="J67">
        <v>46026</v>
      </c>
      <c r="K67">
        <v>44971</v>
      </c>
      <c r="L67">
        <v>45929</v>
      </c>
      <c r="M67">
        <v>42174</v>
      </c>
      <c r="N67">
        <v>39363</v>
      </c>
      <c r="O67" s="143">
        <v>37867</v>
      </c>
      <c r="P67" s="224"/>
      <c r="Q67" s="160">
        <f>C67/'Численность населения'!B66*100000</f>
        <v>2706.6287838328599</v>
      </c>
      <c r="R67" s="160">
        <f>D67/'Численность населения'!C66*100000</f>
        <v>2410.7290798523095</v>
      </c>
      <c r="S67" s="160">
        <f>E67/'Численность населения'!D66*100000</f>
        <v>2480.5731288095444</v>
      </c>
      <c r="T67" s="160">
        <f>F67/'Численность населения'!E66*100000</f>
        <v>2359.2391827573651</v>
      </c>
      <c r="U67" s="160">
        <f>G67/'Численность населения'!F66*100000</f>
        <v>2199.841183731553</v>
      </c>
      <c r="V67" s="160">
        <f>H67/'Численность населения'!G66*100000</f>
        <v>2218.5250487187304</v>
      </c>
      <c r="W67" s="160">
        <f>I67/'Численность населения'!H66*100000</f>
        <v>1949.8931911981251</v>
      </c>
      <c r="X67" s="160">
        <f>J67/'Численность населения'!I66*100000</f>
        <v>1912.53197526083</v>
      </c>
      <c r="Y67" s="160">
        <f>K67/'Численность населения'!J66*100000</f>
        <v>1873.0276274802902</v>
      </c>
      <c r="Z67" s="160">
        <f>L67/'Численность населения'!K66*100000</f>
        <v>1918.1216114744007</v>
      </c>
      <c r="AA67" s="160">
        <f>M67/'Численность населения'!L66*100000</f>
        <v>1769.7065217801803</v>
      </c>
      <c r="AB67" s="160">
        <f>N67/'Численность населения'!M66*100000</f>
        <v>1663.6391530625788</v>
      </c>
      <c r="AC67" s="161">
        <f>O67/'Численность населения'!N66*100000</f>
        <v>1608.6892243693881</v>
      </c>
      <c r="AD67" s="217">
        <f t="shared" si="3"/>
        <v>1097.9395594634718</v>
      </c>
      <c r="AE67" s="217">
        <f t="shared" si="4"/>
        <v>2082.3958240252423</v>
      </c>
      <c r="AF67" s="217">
        <f t="shared" si="5"/>
        <v>1949.8931911981251</v>
      </c>
    </row>
    <row r="68" spans="1:32">
      <c r="A68" s="62" t="s">
        <v>75</v>
      </c>
      <c r="B68" s="16" t="s">
        <v>75</v>
      </c>
      <c r="C68" s="27">
        <v>65716</v>
      </c>
      <c r="D68">
        <v>67369</v>
      </c>
      <c r="E68">
        <v>65530</v>
      </c>
      <c r="F68">
        <v>63198</v>
      </c>
      <c r="G68">
        <v>61990</v>
      </c>
      <c r="H68">
        <v>62686</v>
      </c>
      <c r="I68">
        <v>58414</v>
      </c>
      <c r="J68">
        <v>57058</v>
      </c>
      <c r="K68">
        <v>53089</v>
      </c>
      <c r="L68">
        <v>53768</v>
      </c>
      <c r="M68">
        <v>51730</v>
      </c>
      <c r="N68">
        <v>50465</v>
      </c>
      <c r="O68" s="143">
        <v>47071</v>
      </c>
      <c r="P68" s="224"/>
      <c r="Q68" s="160">
        <f>C68/'Численность населения'!B67*100000</f>
        <v>2374.8974109801961</v>
      </c>
      <c r="R68" s="160">
        <f>D68/'Численность населения'!C67*100000</f>
        <v>2444.4112245023844</v>
      </c>
      <c r="S68" s="160">
        <f>E68/'Численность населения'!D67*100000</f>
        <v>2385.8250028489365</v>
      </c>
      <c r="T68" s="160">
        <f>F68/'Численность населения'!E67*100000</f>
        <v>2307.9611476042642</v>
      </c>
      <c r="U68" s="160">
        <f>G68/'Численность населения'!F67*100000</f>
        <v>2271.0844675627663</v>
      </c>
      <c r="V68" s="160">
        <f>H68/'Численность населения'!G67*100000</f>
        <v>2303.5237821210308</v>
      </c>
      <c r="W68" s="160">
        <f>I68/'Численность населения'!H67*100000</f>
        <v>2152.9281466588777</v>
      </c>
      <c r="X68" s="160">
        <f>J68/'Численность населения'!I67*100000</f>
        <v>2111.8044606308245</v>
      </c>
      <c r="Y68" s="160">
        <f>K68/'Численность населения'!J67*100000</f>
        <v>1977.5635987343949</v>
      </c>
      <c r="Z68" s="160">
        <f>L68/'Численность населения'!K67*100000</f>
        <v>2016.7625949202097</v>
      </c>
      <c r="AA68" s="160">
        <f>M68/'Численность населения'!L67*100000</f>
        <v>1955.2850906204524</v>
      </c>
      <c r="AB68" s="160">
        <f>N68/'Численность населения'!M67*100000</f>
        <v>1926.9842324462677</v>
      </c>
      <c r="AC68" s="161">
        <f>O68/'Численность населения'!N67*100000</f>
        <v>1824.3689743713967</v>
      </c>
      <c r="AD68" s="217">
        <f t="shared" si="3"/>
        <v>620.04225013098767</v>
      </c>
      <c r="AE68" s="217">
        <f t="shared" si="4"/>
        <v>2157.9538564616919</v>
      </c>
      <c r="AF68" s="217">
        <f t="shared" si="5"/>
        <v>2152.9281466588777</v>
      </c>
    </row>
    <row r="69" spans="1:32">
      <c r="A69" s="62" t="s">
        <v>76</v>
      </c>
      <c r="B69" s="16" t="s">
        <v>76</v>
      </c>
      <c r="C69" s="27">
        <v>66347</v>
      </c>
      <c r="D69">
        <v>56541</v>
      </c>
      <c r="E69">
        <v>51314</v>
      </c>
      <c r="F69">
        <v>49339</v>
      </c>
      <c r="G69">
        <v>46547</v>
      </c>
      <c r="H69">
        <v>53273</v>
      </c>
      <c r="I69">
        <v>45201</v>
      </c>
      <c r="J69">
        <v>44349</v>
      </c>
      <c r="K69">
        <v>47702</v>
      </c>
      <c r="L69">
        <v>50207</v>
      </c>
      <c r="M69">
        <v>54013</v>
      </c>
      <c r="N69">
        <v>46463</v>
      </c>
      <c r="O69" s="143">
        <v>46814</v>
      </c>
      <c r="P69" s="224"/>
      <c r="Q69" s="160">
        <f>C69/'Численность населения'!B68*100000</f>
        <v>2490.4758919666415</v>
      </c>
      <c r="R69" s="160">
        <f>D69/'Численность населения'!C68*100000</f>
        <v>2112.368231500106</v>
      </c>
      <c r="S69" s="160">
        <f>E69/'Численность населения'!D68*100000</f>
        <v>1901.8138650732849</v>
      </c>
      <c r="T69" s="160">
        <f>F69/'Численность населения'!E68*100000</f>
        <v>1813.7217781156467</v>
      </c>
      <c r="U69" s="160">
        <f>G69/'Численность населения'!F68*100000</f>
        <v>1699.4170861022899</v>
      </c>
      <c r="V69" s="160">
        <f>H69/'Численность населения'!G68*100000</f>
        <v>1934.0148533560548</v>
      </c>
      <c r="W69" s="160">
        <f>I69/'Численность населения'!H68*100000</f>
        <v>1631.2773918616938</v>
      </c>
      <c r="X69" s="160">
        <f>J69/'Численность населения'!I68*100000</f>
        <v>1592.8801143020514</v>
      </c>
      <c r="Y69" s="160">
        <f>K69/'Численность населения'!J68*100000</f>
        <v>1709.0654777515517</v>
      </c>
      <c r="Z69" s="160">
        <f>L69/'Численность населения'!K68*100000</f>
        <v>1795.8156176261552</v>
      </c>
      <c r="AA69" s="160">
        <f>M69/'Численность населения'!L68*100000</f>
        <v>1934.5609585663053</v>
      </c>
      <c r="AB69" s="160">
        <f>N69/'Численность населения'!M68*100000</f>
        <v>1669.4908920527878</v>
      </c>
      <c r="AC69" s="161">
        <f>O69/'Численность населения'!N68*100000</f>
        <v>1674.392919006867</v>
      </c>
      <c r="AD69" s="217">
        <f t="shared" si="3"/>
        <v>897.59577766459006</v>
      </c>
      <c r="AE69" s="217">
        <f t="shared" si="4"/>
        <v>1843.0226982524182</v>
      </c>
      <c r="AF69" s="217">
        <f t="shared" si="5"/>
        <v>1795.8156176261552</v>
      </c>
    </row>
    <row r="70" spans="1:32">
      <c r="A70" s="62" t="s">
        <v>77</v>
      </c>
      <c r="B70" s="16" t="s">
        <v>77</v>
      </c>
      <c r="C70" s="27">
        <v>33362</v>
      </c>
      <c r="D70">
        <v>29855</v>
      </c>
      <c r="E70">
        <v>30372</v>
      </c>
      <c r="F70">
        <v>29054</v>
      </c>
      <c r="G70">
        <v>29014</v>
      </c>
      <c r="H70">
        <v>30746</v>
      </c>
      <c r="I70">
        <v>29352</v>
      </c>
      <c r="J70">
        <v>28467</v>
      </c>
      <c r="K70">
        <v>26927</v>
      </c>
      <c r="L70">
        <v>24868</v>
      </c>
      <c r="M70">
        <v>24493</v>
      </c>
      <c r="N70">
        <v>23825</v>
      </c>
      <c r="O70" s="143">
        <v>23074</v>
      </c>
      <c r="P70" s="224"/>
      <c r="Q70" s="160">
        <f>C70/'Численность населения'!B69*100000</f>
        <v>1684.7180589333182</v>
      </c>
      <c r="R70" s="160">
        <f>D70/'Численность населения'!C69*100000</f>
        <v>1511.1176348516215</v>
      </c>
      <c r="S70" s="160">
        <f>E70/'Численность населения'!D69*100000</f>
        <v>1538.2885552182381</v>
      </c>
      <c r="T70" s="160">
        <f>F70/'Численность населения'!E69*100000</f>
        <v>1471.8860344591753</v>
      </c>
      <c r="U70" s="160">
        <f>G70/'Численность населения'!F69*100000</f>
        <v>1468.298289144542</v>
      </c>
      <c r="V70" s="160">
        <f>H70/'Численность населения'!G69*100000</f>
        <v>1554.1438106194942</v>
      </c>
      <c r="W70" s="160">
        <f>I70/'Численность населения'!H69*100000</f>
        <v>1485.745408676162</v>
      </c>
      <c r="X70" s="160">
        <f>J70/'Численность населения'!I69*100000</f>
        <v>1447.684122413651</v>
      </c>
      <c r="Y70" s="160">
        <f>K70/'Численность населения'!J69*100000</f>
        <v>1379.360157611889</v>
      </c>
      <c r="Z70" s="160">
        <f>L70/'Численность населения'!K69*100000</f>
        <v>1284.8824292276136</v>
      </c>
      <c r="AA70" s="160">
        <f>M70/'Численность населения'!L69*100000</f>
        <v>1278.8943018113275</v>
      </c>
      <c r="AB70" s="160">
        <f>N70/'Численность населения'!M69*100000</f>
        <v>1259.5077637485911</v>
      </c>
      <c r="AC70" s="161">
        <f>O70/'Численность населения'!N69*100000</f>
        <v>1252.7968578547388</v>
      </c>
      <c r="AD70" s="217">
        <f t="shared" si="3"/>
        <v>431.92120107857932</v>
      </c>
      <c r="AE70" s="217">
        <f t="shared" si="4"/>
        <v>1432.1018018900281</v>
      </c>
      <c r="AF70" s="217">
        <f t="shared" si="5"/>
        <v>1468.298289144542</v>
      </c>
    </row>
    <row r="71" spans="1:32">
      <c r="A71" s="62" t="s">
        <v>78</v>
      </c>
      <c r="B71" s="16" t="s">
        <v>78</v>
      </c>
      <c r="C71" s="27">
        <v>29093</v>
      </c>
      <c r="D71">
        <v>22807</v>
      </c>
      <c r="E71">
        <v>23156</v>
      </c>
      <c r="F71">
        <v>20691</v>
      </c>
      <c r="G71">
        <v>20616</v>
      </c>
      <c r="H71">
        <v>23104</v>
      </c>
      <c r="I71">
        <v>20432</v>
      </c>
      <c r="J71">
        <v>18783</v>
      </c>
      <c r="K71">
        <v>17861</v>
      </c>
      <c r="L71">
        <v>17660</v>
      </c>
      <c r="M71">
        <v>17392</v>
      </c>
      <c r="N71">
        <v>16813</v>
      </c>
      <c r="O71" s="143">
        <v>18578</v>
      </c>
      <c r="P71" s="224"/>
      <c r="Q71" s="160">
        <f>C71/'Численность населения'!B70*100000</f>
        <v>2785.6398746830691</v>
      </c>
      <c r="R71" s="160">
        <f>D71/'Численность населения'!C70*100000</f>
        <v>2165.612837003142</v>
      </c>
      <c r="S71" s="160">
        <f>E71/'Численность населения'!D70*100000</f>
        <v>2182.4755395161342</v>
      </c>
      <c r="T71" s="160">
        <f>F71/'Численность населения'!E70*100000</f>
        <v>1938.8354618262779</v>
      </c>
      <c r="U71" s="160">
        <f>G71/'Численность населения'!F70*100000</f>
        <v>1922.6142181685925</v>
      </c>
      <c r="V71" s="160">
        <f>H71/'Численность населения'!G70*100000</f>
        <v>2147.9944366349082</v>
      </c>
      <c r="W71" s="160">
        <f>I71/'Численность населения'!H70*100000</f>
        <v>1895.6677608445148</v>
      </c>
      <c r="X71" s="160">
        <f>J71/'Численность населения'!I70*100000</f>
        <v>1741.4482864122899</v>
      </c>
      <c r="Y71" s="160">
        <f>K71/'Численность населения'!J70*100000</f>
        <v>1657.0782317942665</v>
      </c>
      <c r="Z71" s="160">
        <f>L71/'Численность населения'!K70*100000</f>
        <v>1637.6796138562904</v>
      </c>
      <c r="AA71" s="160">
        <f>M71/'Численность населения'!L70*100000</f>
        <v>1618.1554962579226</v>
      </c>
      <c r="AB71" s="160">
        <f>N71/'Численность населения'!M70*100000</f>
        <v>1572.3061643790782</v>
      </c>
      <c r="AC71" s="161">
        <f>O71/'Численность населения'!N70*100000</f>
        <v>1756.9244270939723</v>
      </c>
      <c r="AD71" s="217">
        <f t="shared" si="3"/>
        <v>1213.333710303991</v>
      </c>
      <c r="AE71" s="217">
        <f t="shared" si="4"/>
        <v>1924.8024883438811</v>
      </c>
      <c r="AF71" s="217">
        <f t="shared" si="5"/>
        <v>1895.6677608445148</v>
      </c>
    </row>
    <row r="72" spans="1:32">
      <c r="A72" s="62" t="s">
        <v>80</v>
      </c>
      <c r="B72" s="16" t="s">
        <v>80</v>
      </c>
      <c r="C72" s="27">
        <v>26510</v>
      </c>
      <c r="D72">
        <v>24137</v>
      </c>
      <c r="E72">
        <v>23507</v>
      </c>
      <c r="F72">
        <v>23765</v>
      </c>
      <c r="G72">
        <v>24592</v>
      </c>
      <c r="H72">
        <v>27797</v>
      </c>
      <c r="I72">
        <v>23479</v>
      </c>
      <c r="J72">
        <v>23610</v>
      </c>
      <c r="K72">
        <v>23511</v>
      </c>
      <c r="L72">
        <v>22131</v>
      </c>
      <c r="M72">
        <v>20639</v>
      </c>
      <c r="N72">
        <v>20770</v>
      </c>
      <c r="O72" s="143">
        <v>19955</v>
      </c>
      <c r="P72" s="224"/>
      <c r="Q72" s="160">
        <f>C72/'Численность населения'!B71*100000</f>
        <v>2731.1989252407702</v>
      </c>
      <c r="R72" s="160">
        <f>D72/'Численность населения'!C71*100000</f>
        <v>2484.6005616265757</v>
      </c>
      <c r="S72" s="160">
        <f>E72/'Численность населения'!D71*100000</f>
        <v>2419.4112803622893</v>
      </c>
      <c r="T72" s="160">
        <f>F72/'Численность населения'!E71*100000</f>
        <v>2442.8603000508824</v>
      </c>
      <c r="U72" s="160">
        <f>G72/'Численность населения'!F71*100000</f>
        <v>2519.2152652643936</v>
      </c>
      <c r="V72" s="160">
        <f>H72/'Численность населения'!G71*100000</f>
        <v>2835.3031296760778</v>
      </c>
      <c r="W72" s="160">
        <f>I72/'Численность населения'!H71*100000</f>
        <v>2387.9968551955894</v>
      </c>
      <c r="X72" s="160">
        <f>J72/'Численность населения'!I71*100000</f>
        <v>2398.6053344332445</v>
      </c>
      <c r="Y72" s="160">
        <f>K72/'Численность населения'!J71*100000</f>
        <v>2389.593969250659</v>
      </c>
      <c r="Z72" s="160">
        <f>L72/'Численность населения'!K71*100000</f>
        <v>2247.7056765968855</v>
      </c>
      <c r="AA72" s="160">
        <f>M72/'Численность населения'!L71*100000</f>
        <v>2093.8780520715081</v>
      </c>
      <c r="AB72" s="160">
        <f>N72/'Численность населения'!M71*100000</f>
        <v>2110.7101518349559</v>
      </c>
      <c r="AC72" s="161">
        <f>O72/'Численность населения'!N71*100000</f>
        <v>2043.9644408571642</v>
      </c>
      <c r="AD72" s="217">
        <f t="shared" si="3"/>
        <v>791.33868881891362</v>
      </c>
      <c r="AE72" s="217">
        <f t="shared" si="4"/>
        <v>2392.695687881615</v>
      </c>
      <c r="AF72" s="217">
        <f t="shared" si="5"/>
        <v>2398.6053344332445</v>
      </c>
    </row>
    <row r="73" spans="1:32">
      <c r="A73" s="62" t="s">
        <v>81</v>
      </c>
      <c r="B73" s="16" t="s">
        <v>81</v>
      </c>
      <c r="C73" s="27">
        <v>17181</v>
      </c>
      <c r="D73">
        <v>15098</v>
      </c>
      <c r="E73">
        <v>12129</v>
      </c>
      <c r="F73">
        <v>10825</v>
      </c>
      <c r="G73">
        <v>10715</v>
      </c>
      <c r="H73">
        <v>11846</v>
      </c>
      <c r="I73">
        <v>12375</v>
      </c>
      <c r="J73">
        <v>12399</v>
      </c>
      <c r="K73">
        <v>11936</v>
      </c>
      <c r="L73">
        <v>12387</v>
      </c>
      <c r="M73">
        <v>12146</v>
      </c>
      <c r="N73">
        <v>13005</v>
      </c>
      <c r="O73" s="143">
        <v>13000</v>
      </c>
      <c r="P73" s="224"/>
      <c r="Q73" s="160">
        <f>C73/'Численность населения'!B72*100000</f>
        <v>1551.24218555316</v>
      </c>
      <c r="R73" s="160">
        <f>D73/'Численность населения'!C72*100000</f>
        <v>1369.0916098025436</v>
      </c>
      <c r="S73" s="160">
        <f>E73/'Численность населения'!D72*100000</f>
        <v>1105.3676265536117</v>
      </c>
      <c r="T73" s="160">
        <f>F73/'Численность населения'!E72*100000</f>
        <v>990.61364969522049</v>
      </c>
      <c r="U73" s="160">
        <f>G73/'Численность населения'!F72*100000</f>
        <v>984.02237858826072</v>
      </c>
      <c r="V73" s="160">
        <f>H73/'Численность населения'!G72*100000</f>
        <v>1091.5648373479933</v>
      </c>
      <c r="W73" s="160">
        <f>I73/'Численность населения'!H72*100000</f>
        <v>1144.7754759953302</v>
      </c>
      <c r="X73" s="160">
        <f>J73/'Численность населения'!I72*100000</f>
        <v>1152.436950108468</v>
      </c>
      <c r="Y73" s="160">
        <f>K73/'Численность населения'!J72*100000</f>
        <v>1116.2484475767233</v>
      </c>
      <c r="Z73" s="160">
        <f>L73/'Численность населения'!K72*100000</f>
        <v>1165.5698184507623</v>
      </c>
      <c r="AA73" s="160">
        <f>M73/'Численность населения'!L72*100000</f>
        <v>1149.5449520723232</v>
      </c>
      <c r="AB73" s="160">
        <f>N73/'Численность населения'!M72*100000</f>
        <v>1240.371739553409</v>
      </c>
      <c r="AC73" s="161">
        <f>O73/'Численность населения'!N72*100000</f>
        <v>1304.6013288869844</v>
      </c>
      <c r="AD73" s="217">
        <f t="shared" si="3"/>
        <v>567.21980696489925</v>
      </c>
      <c r="AE73" s="217">
        <f t="shared" si="4"/>
        <v>1181.9577692449836</v>
      </c>
      <c r="AF73" s="217">
        <f t="shared" si="5"/>
        <v>1149.5449520723232</v>
      </c>
    </row>
    <row r="74" spans="1:32">
      <c r="A74" s="62" t="s">
        <v>82</v>
      </c>
      <c r="B74" s="16" t="s">
        <v>82</v>
      </c>
      <c r="C74" s="27">
        <v>28991</v>
      </c>
      <c r="D74">
        <v>30485</v>
      </c>
      <c r="E74">
        <v>31287</v>
      </c>
      <c r="F74">
        <v>35001</v>
      </c>
      <c r="G74">
        <v>32150</v>
      </c>
      <c r="H74">
        <v>33373</v>
      </c>
      <c r="I74">
        <v>29658</v>
      </c>
      <c r="J74">
        <v>26992</v>
      </c>
      <c r="K74">
        <v>24341</v>
      </c>
      <c r="L74">
        <v>23573</v>
      </c>
      <c r="M74">
        <v>22703</v>
      </c>
      <c r="N74">
        <v>21707</v>
      </c>
      <c r="O74" s="143">
        <v>20816</v>
      </c>
      <c r="P74" s="224"/>
      <c r="Q74" s="160">
        <f>C74/'Численность населения'!B73*100000</f>
        <v>3025.2625229965238</v>
      </c>
      <c r="R74" s="160">
        <f>D74/'Численность населения'!C73*100000</f>
        <v>3185.2857248836794</v>
      </c>
      <c r="S74" s="160">
        <f>E74/'Численность населения'!D73*100000</f>
        <v>3273.6644072833201</v>
      </c>
      <c r="T74" s="160">
        <f>F74/'Численность населения'!E73*100000</f>
        <v>3664.2971555397357</v>
      </c>
      <c r="U74" s="160">
        <f>G74/'Численность населения'!F73*100000</f>
        <v>3363.5019757304763</v>
      </c>
      <c r="V74" s="160">
        <f>H74/'Численность населения'!G73*100000</f>
        <v>3482.5538380304106</v>
      </c>
      <c r="W74" s="160">
        <f>I74/'Численность населения'!H73*100000</f>
        <v>3085.3190909450286</v>
      </c>
      <c r="X74" s="160">
        <f>J74/'Численность населения'!I73*100000</f>
        <v>2801.2146345614592</v>
      </c>
      <c r="Y74" s="160">
        <f>K74/'Численность населения'!J73*100000</f>
        <v>2520.6359528989747</v>
      </c>
      <c r="Z74" s="160">
        <f>L74/'Численность населения'!K73*100000</f>
        <v>2431.4544993202694</v>
      </c>
      <c r="AA74" s="160">
        <f>M74/'Численность населения'!L73*100000</f>
        <v>2323.7889746177511</v>
      </c>
      <c r="AB74" s="160">
        <f>N74/'Численность населения'!M73*100000</f>
        <v>2199.1971972823853</v>
      </c>
      <c r="AC74" s="161">
        <f>O74/'Численность населения'!N73*100000</f>
        <v>2086.4028994745904</v>
      </c>
      <c r="AD74" s="217">
        <f t="shared" si="3"/>
        <v>1577.8942560651453</v>
      </c>
      <c r="AE74" s="217">
        <f t="shared" si="4"/>
        <v>2880.198374889585</v>
      </c>
      <c r="AF74" s="217">
        <f t="shared" si="5"/>
        <v>3025.2625229965238</v>
      </c>
    </row>
    <row r="75" spans="1:32">
      <c r="A75" s="60" t="s">
        <v>83</v>
      </c>
      <c r="B75" s="15" t="s">
        <v>83</v>
      </c>
      <c r="C75" s="27">
        <v>5445</v>
      </c>
      <c r="D75">
        <v>5335</v>
      </c>
      <c r="E75">
        <v>5329</v>
      </c>
      <c r="F75">
        <v>5103</v>
      </c>
      <c r="G75">
        <v>4978</v>
      </c>
      <c r="H75">
        <v>5726</v>
      </c>
      <c r="I75">
        <v>5858</v>
      </c>
      <c r="J75">
        <v>6135</v>
      </c>
      <c r="K75">
        <v>5978</v>
      </c>
      <c r="L75">
        <v>5778</v>
      </c>
      <c r="M75">
        <v>5884</v>
      </c>
      <c r="N75">
        <v>5909</v>
      </c>
      <c r="O75" s="143">
        <v>5450</v>
      </c>
      <c r="P75" s="224"/>
      <c r="Q75" s="160">
        <f>C75/'Численность населения'!B74*100000</f>
        <v>1688.8329218515439</v>
      </c>
      <c r="R75" s="160">
        <f>D75/'Численность населения'!C74*100000</f>
        <v>1662.475421227957</v>
      </c>
      <c r="S75" s="160">
        <f>E75/'Численность населения'!D74*100000</f>
        <v>1663.4826690640298</v>
      </c>
      <c r="T75" s="160">
        <f>F75/'Численность населения'!E74*100000</f>
        <v>1593.6615803576447</v>
      </c>
      <c r="U75" s="160">
        <f>G75/'Численность населения'!F74*100000</f>
        <v>1562.6275245945894</v>
      </c>
      <c r="V75" s="160">
        <f>H75/'Численность населения'!G74*100000</f>
        <v>1808.0658810453058</v>
      </c>
      <c r="W75" s="160">
        <f>I75/'Численность населения'!H74*100000</f>
        <v>1857.194488653296</v>
      </c>
      <c r="X75" s="160">
        <f>J75/'Численность населения'!I74*100000</f>
        <v>1946.7414689251193</v>
      </c>
      <c r="Y75" s="160">
        <f>K75/'Численность населения'!J74*100000</f>
        <v>1896.9407150495495</v>
      </c>
      <c r="Z75" s="160">
        <f>L75/'Численность населения'!K74*100000</f>
        <v>1840.9012705978309</v>
      </c>
      <c r="AA75" s="160">
        <f>M75/'Численность населения'!L74*100000</f>
        <v>1883.8384970272875</v>
      </c>
      <c r="AB75" s="160">
        <f>N75/'Численность населения'!M74*100000</f>
        <v>1892.7818672201829</v>
      </c>
      <c r="AC75" s="161">
        <f>O75/'Численность населения'!N74*100000</f>
        <v>1875.0946148658877</v>
      </c>
      <c r="AD75" s="217">
        <f t="shared" si="3"/>
        <v>384.11394433052988</v>
      </c>
      <c r="AE75" s="217">
        <f t="shared" si="4"/>
        <v>1782.5106861907866</v>
      </c>
      <c r="AF75" s="217">
        <f t="shared" si="5"/>
        <v>1840.9012705978309</v>
      </c>
    </row>
    <row r="76" spans="1:32">
      <c r="A76" s="60" t="s">
        <v>84</v>
      </c>
      <c r="B76" s="15" t="s">
        <v>84</v>
      </c>
      <c r="C76" s="27">
        <v>50927</v>
      </c>
      <c r="D76">
        <v>45637</v>
      </c>
      <c r="E76">
        <v>48067</v>
      </c>
      <c r="F76">
        <v>52458</v>
      </c>
      <c r="G76">
        <v>48846</v>
      </c>
      <c r="H76">
        <v>47408</v>
      </c>
      <c r="I76">
        <v>39174</v>
      </c>
      <c r="J76">
        <v>36619</v>
      </c>
      <c r="K76">
        <v>32825</v>
      </c>
      <c r="L76">
        <v>31085</v>
      </c>
      <c r="M76">
        <v>32336</v>
      </c>
      <c r="N76">
        <v>35098</v>
      </c>
      <c r="O76" s="143">
        <v>33604</v>
      </c>
      <c r="P76" s="224"/>
      <c r="Q76" s="160">
        <f>C76/'Численность населения'!B75*100000</f>
        <v>2599.1637069432331</v>
      </c>
      <c r="R76" s="160">
        <f>D76/'Численность населения'!C75*100000</f>
        <v>2337.9442975306529</v>
      </c>
      <c r="S76" s="160">
        <f>E76/'Численность населения'!D75*100000</f>
        <v>2466.3998115834124</v>
      </c>
      <c r="T76" s="160">
        <f>F76/'Численность населения'!E75*100000</f>
        <v>2699.9998455907671</v>
      </c>
      <c r="U76" s="160">
        <f>G76/'Численность населения'!F75*100000</f>
        <v>2523.1531821452536</v>
      </c>
      <c r="V76" s="160">
        <f>H76/'Численность населения'!G75*100000</f>
        <v>2454.900116924664</v>
      </c>
      <c r="W76" s="160">
        <f>I76/'Численность населения'!H75*100000</f>
        <v>2033.8909131689425</v>
      </c>
      <c r="X76" s="160">
        <f>J76/'Численность населения'!I75*100000</f>
        <v>1909.1527134482678</v>
      </c>
      <c r="Y76" s="160">
        <f>K76/'Численность населения'!J75*100000</f>
        <v>1720.4987533263413</v>
      </c>
      <c r="Z76" s="160">
        <f>L76/'Численность населения'!K75*100000</f>
        <v>1636.6616419899403</v>
      </c>
      <c r="AA76" s="160">
        <f>M76/'Численность населения'!L75*100000</f>
        <v>1713.7511891480797</v>
      </c>
      <c r="AB76" s="160">
        <f>N76/'Численность населения'!M75*100000</f>
        <v>1876.468915136001</v>
      </c>
      <c r="AC76" s="161">
        <f>O76/'Численность населения'!N75*100000</f>
        <v>1835.2632251567161</v>
      </c>
      <c r="AD76" s="217">
        <f t="shared" si="3"/>
        <v>1063.3382036008268</v>
      </c>
      <c r="AE76" s="217">
        <f t="shared" si="4"/>
        <v>2139.0191009301748</v>
      </c>
      <c r="AF76" s="217">
        <f t="shared" si="5"/>
        <v>2033.8909131689425</v>
      </c>
    </row>
    <row r="77" spans="1:32">
      <c r="A77" s="60" t="s">
        <v>85</v>
      </c>
      <c r="B77" s="15" t="s">
        <v>85</v>
      </c>
      <c r="C77" s="27">
        <v>32321</v>
      </c>
      <c r="D77">
        <v>27492</v>
      </c>
      <c r="E77">
        <v>26534</v>
      </c>
      <c r="F77">
        <v>28465</v>
      </c>
      <c r="G77">
        <v>29598</v>
      </c>
      <c r="H77">
        <v>30946</v>
      </c>
      <c r="I77">
        <v>27008</v>
      </c>
      <c r="J77">
        <v>24023</v>
      </c>
      <c r="K77">
        <v>22509</v>
      </c>
      <c r="L77">
        <v>23940</v>
      </c>
      <c r="M77">
        <v>22695</v>
      </c>
      <c r="N77">
        <v>21987</v>
      </c>
      <c r="O77" s="143">
        <v>21312</v>
      </c>
      <c r="P77" s="224"/>
      <c r="Q77" s="160">
        <f>C77/'Численность населения'!B76*100000</f>
        <v>2401.1613178342373</v>
      </c>
      <c r="R77" s="160">
        <f>D77/'Численность населения'!C76*100000</f>
        <v>2047.5466976494772</v>
      </c>
      <c r="S77" s="160">
        <f>E77/'Численность населения'!D76*100000</f>
        <v>1976.7872402086305</v>
      </c>
      <c r="T77" s="160">
        <f>F77/'Численность населения'!E76*100000</f>
        <v>2122.6743982275875</v>
      </c>
      <c r="U77" s="160">
        <f>G77/'Численность населения'!F76*100000</f>
        <v>2210.2772890610763</v>
      </c>
      <c r="V77" s="160">
        <f>H77/'Численность населения'!G76*100000</f>
        <v>2315.5772818118758</v>
      </c>
      <c r="W77" s="160">
        <f>I77/'Численность населения'!H76*100000</f>
        <v>2024.7045744019708</v>
      </c>
      <c r="X77" s="160">
        <f>J77/'Численность населения'!I76*100000</f>
        <v>1805.1575069995597</v>
      </c>
      <c r="Y77" s="160">
        <f>K77/'Численность населения'!J76*100000</f>
        <v>1698.9373433356957</v>
      </c>
      <c r="Z77" s="160">
        <f>L77/'Численность населения'!K76*100000</f>
        <v>1815.6211676855837</v>
      </c>
      <c r="AA77" s="160">
        <f>M77/'Численность населения'!L76*100000</f>
        <v>1734.5811821443995</v>
      </c>
      <c r="AB77" s="160">
        <f>N77/'Численность населения'!M76*100000</f>
        <v>1691.240042705984</v>
      </c>
      <c r="AC77" s="161">
        <f>O77/'Численность населения'!N76*100000</f>
        <v>1654.1100116653874</v>
      </c>
      <c r="AD77" s="217">
        <f t="shared" si="3"/>
        <v>747.05130616884981</v>
      </c>
      <c r="AE77" s="217">
        <f t="shared" si="4"/>
        <v>1961.4135425947279</v>
      </c>
      <c r="AF77" s="217">
        <f t="shared" si="5"/>
        <v>1976.7872402086305</v>
      </c>
    </row>
    <row r="78" spans="1:32">
      <c r="A78" s="60" t="s">
        <v>86</v>
      </c>
      <c r="B78" s="15" t="s">
        <v>86</v>
      </c>
      <c r="C78" s="27">
        <v>18489</v>
      </c>
      <c r="D78">
        <v>18091</v>
      </c>
      <c r="E78">
        <v>17904</v>
      </c>
      <c r="F78">
        <v>16909</v>
      </c>
      <c r="G78">
        <v>17254</v>
      </c>
      <c r="H78">
        <v>19475</v>
      </c>
      <c r="I78">
        <v>18656</v>
      </c>
      <c r="J78">
        <v>18505</v>
      </c>
      <c r="K78">
        <v>17536</v>
      </c>
      <c r="L78">
        <v>19508</v>
      </c>
      <c r="M78">
        <v>18422</v>
      </c>
      <c r="N78">
        <v>18231</v>
      </c>
      <c r="O78" s="143">
        <v>16253</v>
      </c>
      <c r="P78" s="224"/>
      <c r="Q78" s="160">
        <f>C78/'Численность населения'!B77*100000</f>
        <v>2222.8179979850488</v>
      </c>
      <c r="R78" s="160">
        <f>D78/'Численность населения'!C77*100000</f>
        <v>2192.5428576622653</v>
      </c>
      <c r="S78" s="160">
        <f>E78/'Численность населения'!D77*100000</f>
        <v>2185.4401640544893</v>
      </c>
      <c r="T78" s="160">
        <f>F78/'Численность населения'!E77*100000</f>
        <v>2077.0405274103264</v>
      </c>
      <c r="U78" s="160">
        <f>G78/'Численность населения'!F77*100000</f>
        <v>2128.620282960675</v>
      </c>
      <c r="V78" s="160">
        <f>H78/'Численность населения'!G77*100000</f>
        <v>2410.925733583731</v>
      </c>
      <c r="W78" s="160">
        <f>I78/'Численность населения'!H77*100000</f>
        <v>2321.2063902851737</v>
      </c>
      <c r="X78" s="160">
        <f>J78/'Численность населения'!I77*100000</f>
        <v>2312.870584235734</v>
      </c>
      <c r="Y78" s="160">
        <f>K78/'Численность населения'!J77*100000</f>
        <v>2203.5438151616781</v>
      </c>
      <c r="Z78" s="160">
        <f>L78/'Численность населения'!K77*100000</f>
        <v>2464.3167988640998</v>
      </c>
      <c r="AA78" s="160">
        <f>M78/'Численность населения'!L77*100000</f>
        <v>2343.932901071832</v>
      </c>
      <c r="AB78" s="160">
        <f>N78/'Численность населения'!M77*100000</f>
        <v>2345.7765471239759</v>
      </c>
      <c r="AC78" s="161">
        <f>O78/'Численность населения'!N77*100000</f>
        <v>2138.8819068198659</v>
      </c>
      <c r="AD78" s="217">
        <f t="shared" si="3"/>
        <v>387.27627145377346</v>
      </c>
      <c r="AE78" s="217">
        <f t="shared" si="4"/>
        <v>2257.5320390168381</v>
      </c>
      <c r="AF78" s="217">
        <f t="shared" si="5"/>
        <v>2222.8179979850488</v>
      </c>
    </row>
    <row r="79" spans="1:32">
      <c r="A79" s="60" t="s">
        <v>87</v>
      </c>
      <c r="B79" s="15" t="s">
        <v>87</v>
      </c>
      <c r="C79" s="27">
        <v>3556</v>
      </c>
      <c r="D79">
        <v>3220</v>
      </c>
      <c r="E79">
        <v>3234</v>
      </c>
      <c r="F79">
        <v>3488</v>
      </c>
      <c r="G79">
        <v>3080</v>
      </c>
      <c r="H79">
        <v>3309</v>
      </c>
      <c r="I79">
        <v>2986</v>
      </c>
      <c r="J79">
        <v>2771</v>
      </c>
      <c r="K79">
        <v>2951</v>
      </c>
      <c r="L79">
        <v>2885</v>
      </c>
      <c r="M79">
        <v>2649</v>
      </c>
      <c r="N79">
        <v>2562</v>
      </c>
      <c r="O79" s="143">
        <v>2386</v>
      </c>
      <c r="P79" s="224"/>
      <c r="Q79" s="160">
        <f>C79/'Численность населения'!B78*100000</f>
        <v>2253.9567843718901</v>
      </c>
      <c r="R79" s="160">
        <f>D79/'Численность населения'!C78*100000</f>
        <v>2070.6197068979932</v>
      </c>
      <c r="S79" s="160">
        <f>E79/'Численность населения'!D78*100000</f>
        <v>2107.9115120386909</v>
      </c>
      <c r="T79" s="160">
        <f>F79/'Численность населения'!E78*100000</f>
        <v>2304.8204314930454</v>
      </c>
      <c r="U79" s="160">
        <f>G79/'Численность населения'!F78*100000</f>
        <v>2064.4676957725328</v>
      </c>
      <c r="V79" s="160">
        <f>H79/'Численность населения'!G78*100000</f>
        <v>2247.8397913156896</v>
      </c>
      <c r="W79" s="160">
        <f>I79/'Численность населения'!H78*100000</f>
        <v>2045.7939955329616</v>
      </c>
      <c r="X79" s="160">
        <f>J79/'Численность населения'!I78*100000</f>
        <v>1913.2776358489264</v>
      </c>
      <c r="Y79" s="160">
        <f>K79/'Численность населения'!J78*100000</f>
        <v>2068.5111065938613</v>
      </c>
      <c r="Z79" s="160">
        <f>L79/'Численность населения'!K78*100000</f>
        <v>2050.5931438400467</v>
      </c>
      <c r="AA79" s="160">
        <f>M79/'Численность населения'!L78*100000</f>
        <v>1897.67321909565</v>
      </c>
      <c r="AB79" s="160">
        <f>N79/'Численность населения'!M78*100000</f>
        <v>1851.1426940556787</v>
      </c>
      <c r="AC79" s="161">
        <f>O79/'Численность населения'!N78*100000</f>
        <v>1765.9553996343748</v>
      </c>
      <c r="AD79" s="217">
        <f t="shared" si="3"/>
        <v>538.86503185867059</v>
      </c>
      <c r="AE79" s="217">
        <f t="shared" si="4"/>
        <v>2049.4279320377955</v>
      </c>
      <c r="AF79" s="217">
        <f t="shared" si="5"/>
        <v>2064.4676957725328</v>
      </c>
    </row>
    <row r="80" spans="1:32">
      <c r="A80" s="60" t="s">
        <v>88</v>
      </c>
      <c r="B80" s="15" t="s">
        <v>88</v>
      </c>
      <c r="C80" s="27">
        <v>10858</v>
      </c>
      <c r="D80">
        <v>10026</v>
      </c>
      <c r="E80">
        <v>10218</v>
      </c>
      <c r="F80">
        <v>12338</v>
      </c>
      <c r="G80">
        <v>11509</v>
      </c>
      <c r="H80">
        <v>11270</v>
      </c>
      <c r="I80">
        <v>12248</v>
      </c>
      <c r="J80">
        <v>11449</v>
      </c>
      <c r="K80">
        <v>9996</v>
      </c>
      <c r="L80">
        <v>9475</v>
      </c>
      <c r="M80">
        <v>8988</v>
      </c>
      <c r="N80">
        <v>8876</v>
      </c>
      <c r="O80" s="143">
        <v>8511</v>
      </c>
      <c r="P80" s="224"/>
      <c r="Q80" s="160">
        <f>C80/'Численность населения'!B79*100000</f>
        <v>2175.9170193664227</v>
      </c>
      <c r="R80" s="160">
        <f>D80/'Численность населения'!C79*100000</f>
        <v>2021.085733868204</v>
      </c>
      <c r="S80" s="160">
        <f>E80/'Численность населения'!D79*100000</f>
        <v>2066.9524285376178</v>
      </c>
      <c r="T80" s="160">
        <f>F80/'Численность населения'!E79*100000</f>
        <v>2506.8879479197994</v>
      </c>
      <c r="U80" s="160">
        <f>G80/'Численность населения'!F79*100000</f>
        <v>2350.1760232628421</v>
      </c>
      <c r="V80" s="160">
        <f>H80/'Численность населения'!G79*100000</f>
        <v>2310.1741957437039</v>
      </c>
      <c r="W80" s="160">
        <f>I80/'Численность населения'!H79*100000</f>
        <v>2513.3537307337933</v>
      </c>
      <c r="X80" s="160">
        <f>J80/'Численность населения'!I79*100000</f>
        <v>2342.4440884436835</v>
      </c>
      <c r="Y80" s="160">
        <f>K80/'Численность населения'!J79*100000</f>
        <v>2040.3747627115185</v>
      </c>
      <c r="Z80" s="160">
        <f>L80/'Численность населения'!K79*100000</f>
        <v>1937.8378433654364</v>
      </c>
      <c r="AA80" s="160">
        <f>M80/'Численность населения'!L79*100000</f>
        <v>1845.816416429984</v>
      </c>
      <c r="AB80" s="160">
        <f>N80/'Численность населения'!M79*100000</f>
        <v>1830.488061406729</v>
      </c>
      <c r="AC80" s="161">
        <f>O80/'Численность населения'!N79*100000</f>
        <v>1837.1496658550486</v>
      </c>
      <c r="AD80" s="217">
        <f t="shared" si="3"/>
        <v>682.86566932706432</v>
      </c>
      <c r="AE80" s="217">
        <f t="shared" si="4"/>
        <v>2136.8198398188297</v>
      </c>
      <c r="AF80" s="217">
        <f t="shared" si="5"/>
        <v>2066.9524285376178</v>
      </c>
    </row>
    <row r="81" spans="1:32" ht="24">
      <c r="A81" s="62" t="s">
        <v>89</v>
      </c>
      <c r="B81" s="16" t="s">
        <v>89</v>
      </c>
      <c r="C81" s="27">
        <v>4019</v>
      </c>
      <c r="D81">
        <v>3719</v>
      </c>
      <c r="E81">
        <v>3791</v>
      </c>
      <c r="F81">
        <v>3198</v>
      </c>
      <c r="G81">
        <v>3465</v>
      </c>
      <c r="H81">
        <v>3624</v>
      </c>
      <c r="I81">
        <v>3424</v>
      </c>
      <c r="J81">
        <v>3612</v>
      </c>
      <c r="K81">
        <v>3663</v>
      </c>
      <c r="L81">
        <v>3555</v>
      </c>
      <c r="M81">
        <v>3693</v>
      </c>
      <c r="N81">
        <v>3323</v>
      </c>
      <c r="O81" s="143">
        <v>3164</v>
      </c>
      <c r="P81" s="224"/>
      <c r="Q81" s="160">
        <f>C81/'Численность населения'!B80*100000</f>
        <v>2271.8921882861032</v>
      </c>
      <c r="R81" s="160">
        <f>D81/'Численность населения'!C80*100000</f>
        <v>2120.8163917037814</v>
      </c>
      <c r="S81" s="160">
        <f>E81/'Численность населения'!D80*100000</f>
        <v>2184.4981877481405</v>
      </c>
      <c r="T81" s="160">
        <f>F81/'Численность населения'!E80*100000</f>
        <v>1864.4621160887107</v>
      </c>
      <c r="U81" s="160">
        <f>G81/'Численность населения'!F80*100000</f>
        <v>2045.7926930071087</v>
      </c>
      <c r="V81" s="160">
        <f>H81/'Численность населения'!G80*100000</f>
        <v>2166.9068361605568</v>
      </c>
      <c r="W81" s="160">
        <f>I81/'Численность населения'!H80*100000</f>
        <v>2073.0282316899661</v>
      </c>
      <c r="X81" s="160">
        <f>J81/'Численность населения'!I80*100000</f>
        <v>2214.3886215246912</v>
      </c>
      <c r="Y81" s="160">
        <f>K81/'Численность населения'!J80*100000</f>
        <v>2275.664123654979</v>
      </c>
      <c r="Z81" s="160">
        <f>L81/'Численность населения'!K80*100000</f>
        <v>2234.3173547693723</v>
      </c>
      <c r="AA81" s="160">
        <f>M81/'Численность населения'!L80*100000</f>
        <v>2346.221776089249</v>
      </c>
      <c r="AB81" s="160">
        <f>N81/'Численность населения'!M80*100000</f>
        <v>2141.5912093577804</v>
      </c>
      <c r="AC81" s="161">
        <f>O81/'Численность населения'!N80*100000</f>
        <v>2130.3671584107087</v>
      </c>
      <c r="AD81" s="217">
        <f t="shared" si="3"/>
        <v>481.75966000053836</v>
      </c>
      <c r="AE81" s="217">
        <f t="shared" si="4"/>
        <v>2159.2266837300881</v>
      </c>
      <c r="AF81" s="217">
        <f t="shared" si="5"/>
        <v>2166.9068361605568</v>
      </c>
    </row>
    <row r="82" spans="1:32" ht="15.75" thickBot="1">
      <c r="A82" s="63" t="s">
        <v>90</v>
      </c>
      <c r="B82" s="18" t="s">
        <v>90</v>
      </c>
      <c r="C82" s="27">
        <v>819</v>
      </c>
      <c r="D82">
        <v>728</v>
      </c>
      <c r="E82">
        <v>839</v>
      </c>
      <c r="F82">
        <v>794</v>
      </c>
      <c r="G82">
        <v>645</v>
      </c>
      <c r="H82">
        <v>814</v>
      </c>
      <c r="I82">
        <v>800</v>
      </c>
      <c r="J82">
        <v>712</v>
      </c>
      <c r="K82">
        <v>748</v>
      </c>
      <c r="L82">
        <v>775</v>
      </c>
      <c r="M82">
        <v>786</v>
      </c>
      <c r="N82">
        <v>784</v>
      </c>
      <c r="O82" s="143">
        <v>853</v>
      </c>
      <c r="P82" s="224"/>
      <c r="Q82" s="160">
        <f>C82/'Численность населения'!B81*100000</f>
        <v>1613.3798238874772</v>
      </c>
      <c r="R82" s="160">
        <f>D82/'Численность населения'!C81*100000</f>
        <v>1436.8326524167603</v>
      </c>
      <c r="S82" s="160">
        <f>E82/'Численность населения'!D81*100000</f>
        <v>1648.8483609779105</v>
      </c>
      <c r="T82" s="160">
        <f>F82/'Численность населения'!E81*100000</f>
        <v>1567.064024630931</v>
      </c>
      <c r="U82" s="160">
        <f>G82/'Численность населения'!F81*100000</f>
        <v>1276.014876948643</v>
      </c>
      <c r="V82" s="160">
        <f>H82/'Численность населения'!G81*100000</f>
        <v>1616.7153270174185</v>
      </c>
      <c r="W82" s="160">
        <f>I82/'Численность населения'!H81*100000</f>
        <v>1600.3200640128025</v>
      </c>
      <c r="X82" s="160">
        <f>J82/'Численность населения'!I81*100000</f>
        <v>1435.9181203993144</v>
      </c>
      <c r="Y82" s="160">
        <f>K82/'Численность населения'!J81*100000</f>
        <v>1510.9890109890109</v>
      </c>
      <c r="Z82" s="160">
        <f>L82/'Численность населения'!K81*100000</f>
        <v>1550.7753876938468</v>
      </c>
      <c r="AA82" s="160">
        <f>M82/'Численность населения'!L81*100000</f>
        <v>1574.8978119740323</v>
      </c>
      <c r="AB82" s="160">
        <f>N82/'Численность населения'!M81*100000</f>
        <v>1574.8031496062993</v>
      </c>
      <c r="AC82" s="161">
        <f>O82/'Численность населения'!N81*100000</f>
        <v>1781.7976730098385</v>
      </c>
      <c r="AD82" s="217">
        <f t="shared" si="3"/>
        <v>505.78279606119554</v>
      </c>
      <c r="AE82" s="217">
        <f t="shared" si="4"/>
        <v>1552.9504833510987</v>
      </c>
      <c r="AF82" s="217">
        <f t="shared" si="5"/>
        <v>1574.8031496062993</v>
      </c>
    </row>
    <row r="83" spans="1:32" ht="16.5" thickTop="1">
      <c r="P83" s="216" t="s">
        <v>105</v>
      </c>
      <c r="Q83" s="226">
        <f t="shared" ref="Q83:AC83" si="6">AVERAGE(Q3:Q82)</f>
        <v>1800.9460793051978</v>
      </c>
      <c r="R83" s="226">
        <f t="shared" si="6"/>
        <v>1655.5809683981129</v>
      </c>
      <c r="S83" s="226">
        <f t="shared" si="6"/>
        <v>1593.5926265719249</v>
      </c>
      <c r="T83" s="226">
        <f t="shared" si="6"/>
        <v>1537.7107715679761</v>
      </c>
      <c r="U83" s="226">
        <f t="shared" si="6"/>
        <v>1519.4940860183756</v>
      </c>
      <c r="V83" s="226">
        <f t="shared" si="6"/>
        <v>1676.1828685550524</v>
      </c>
      <c r="W83" s="226">
        <f t="shared" si="6"/>
        <v>1524.4464571458745</v>
      </c>
      <c r="X83" s="226">
        <f t="shared" si="6"/>
        <v>1471.9090920604956</v>
      </c>
      <c r="Y83" s="226">
        <f t="shared" si="6"/>
        <v>1421.5212487483891</v>
      </c>
      <c r="Z83" s="226">
        <f t="shared" si="6"/>
        <v>1447.6552387552483</v>
      </c>
      <c r="AA83" s="226">
        <f t="shared" si="6"/>
        <v>1461.008056933849</v>
      </c>
      <c r="AB83" s="226">
        <f t="shared" si="6"/>
        <v>1434.6977924033765</v>
      </c>
      <c r="AC83" s="226">
        <f t="shared" si="6"/>
        <v>1419.9930761428432</v>
      </c>
    </row>
    <row r="84" spans="1:32" ht="15.75">
      <c r="P84" s="216" t="s">
        <v>104</v>
      </c>
      <c r="Q84" s="226">
        <f t="shared" ref="Q84:AC84" si="7">MAX(Q3:Q82)-MIN(Q3:Q82)</f>
        <v>2662.4124748779022</v>
      </c>
      <c r="R84" s="226">
        <f t="shared" si="7"/>
        <v>2855.1699981363126</v>
      </c>
      <c r="S84" s="226">
        <f t="shared" si="7"/>
        <v>2975.2935320570105</v>
      </c>
      <c r="T84" s="226">
        <f t="shared" si="7"/>
        <v>3392.0603664363953</v>
      </c>
      <c r="U84" s="226">
        <f t="shared" si="7"/>
        <v>3105.836994683576</v>
      </c>
      <c r="V84" s="226">
        <f t="shared" si="7"/>
        <v>3234.7640505870222</v>
      </c>
      <c r="W84" s="226">
        <f t="shared" si="7"/>
        <v>3176.8192991195756</v>
      </c>
      <c r="X84" s="226">
        <f t="shared" si="7"/>
        <v>3367.4884414892394</v>
      </c>
      <c r="Y84" s="226">
        <f t="shared" si="7"/>
        <v>2634.2314012984284</v>
      </c>
      <c r="Z84" s="226">
        <f t="shared" si="7"/>
        <v>2389.3544569293808</v>
      </c>
      <c r="AA84" s="226">
        <f t="shared" si="7"/>
        <v>2387.6601658306872</v>
      </c>
      <c r="AB84" s="226">
        <f t="shared" si="7"/>
        <v>2351.5360451763636</v>
      </c>
      <c r="AC84" s="226">
        <f t="shared" si="7"/>
        <v>2076.7565963364668</v>
      </c>
    </row>
    <row r="85" spans="1:32" ht="15.75">
      <c r="P85" s="216" t="s">
        <v>106</v>
      </c>
      <c r="Q85" s="226">
        <f>MEDIAN(Q3:Q82)</f>
        <v>1775.643855591029</v>
      </c>
      <c r="R85" s="226">
        <f t="shared" ref="R85:AC85" si="8">MEDIAN(R3:R82)</f>
        <v>1618.9400044421595</v>
      </c>
      <c r="S85" s="226">
        <f t="shared" si="8"/>
        <v>1574.6870759725657</v>
      </c>
      <c r="T85" s="226">
        <f t="shared" si="8"/>
        <v>1512.8777973793019</v>
      </c>
      <c r="U85" s="226">
        <f t="shared" si="8"/>
        <v>1439.2504791249826</v>
      </c>
      <c r="V85" s="226">
        <f t="shared" si="8"/>
        <v>1573.0651084290585</v>
      </c>
      <c r="W85" s="226">
        <f t="shared" si="8"/>
        <v>1419.1209400409448</v>
      </c>
      <c r="X85" s="226">
        <f t="shared" si="8"/>
        <v>1385.8300009325339</v>
      </c>
      <c r="Y85" s="226">
        <f t="shared" si="8"/>
        <v>1322.6187734229152</v>
      </c>
      <c r="Z85" s="226">
        <f t="shared" si="8"/>
        <v>1364.1846872087183</v>
      </c>
      <c r="AA85" s="226">
        <f t="shared" si="8"/>
        <v>1401.6398389279434</v>
      </c>
      <c r="AB85" s="226">
        <f t="shared" si="8"/>
        <v>1372.823504413399</v>
      </c>
      <c r="AC85" s="226">
        <f t="shared" si="8"/>
        <v>1369.5386307852</v>
      </c>
    </row>
    <row r="87" spans="1:32" ht="15.75" thickBot="1"/>
    <row r="88" spans="1:32">
      <c r="B88" s="13" t="s">
        <v>0</v>
      </c>
      <c r="C88" s="36">
        <v>2628799</v>
      </c>
      <c r="D88">
        <v>2404807</v>
      </c>
      <c r="E88">
        <v>2302168</v>
      </c>
      <c r="F88">
        <v>2206249</v>
      </c>
      <c r="G88">
        <v>2190578</v>
      </c>
      <c r="H88">
        <v>2388476</v>
      </c>
      <c r="I88">
        <v>2160063</v>
      </c>
      <c r="J88">
        <v>2058476</v>
      </c>
      <c r="K88">
        <v>1991532</v>
      </c>
      <c r="L88">
        <v>2024337</v>
      </c>
      <c r="M88">
        <v>2044221</v>
      </c>
      <c r="N88">
        <v>2004404</v>
      </c>
      <c r="O88" s="143">
        <v>1966795</v>
      </c>
      <c r="P88" s="143"/>
      <c r="Q88" s="156">
        <f>C88/'Численность населения'!B86*100000</f>
        <v>1840.2581660297117</v>
      </c>
      <c r="R88" s="157">
        <f>D88/'Численность населения'!C86*100000</f>
        <v>1682.143065291667</v>
      </c>
      <c r="S88" s="157">
        <f>E88/'Численность населения'!D86*100000</f>
        <v>1607.6398970093383</v>
      </c>
      <c r="T88" s="157">
        <f>F88/'Численность населения'!E86*100000</f>
        <v>1537.3808085104145</v>
      </c>
      <c r="U88" s="157">
        <f>G88/'Численность населения'!F86*100000</f>
        <v>1499.4652668067042</v>
      </c>
      <c r="V88" s="157">
        <f>H88/'Численность населения'!G86*100000</f>
        <v>1631.405827844527</v>
      </c>
      <c r="W88" s="157">
        <f>I88/'Численность населения'!H86*100000</f>
        <v>1472.6911604925356</v>
      </c>
      <c r="X88" s="157">
        <f>J88/'Численность населения'!I86*100000</f>
        <v>1401.8267108013304</v>
      </c>
      <c r="Y88" s="157">
        <f>K88/'Численность населения'!J86*100000</f>
        <v>1356.3469325104802</v>
      </c>
      <c r="Z88" s="157">
        <f>L88/'Численность населения'!K86*100000</f>
        <v>1379.3082537481521</v>
      </c>
      <c r="AA88" s="157">
        <f>M88/'Численность населения'!L86*100000</f>
        <v>1395.7556668296215</v>
      </c>
      <c r="AB88" s="157">
        <f>N88/'Численность населения'!M86*100000</f>
        <v>1374.1567024736471</v>
      </c>
      <c r="AC88" s="158">
        <f>O88/'Численность населения'!N86*100000</f>
        <v>1340.566302640101</v>
      </c>
    </row>
    <row r="89" spans="1:32">
      <c r="B89" s="21" t="s">
        <v>1</v>
      </c>
      <c r="C89" s="21">
        <f>SUM(C3:C20)</f>
        <v>601352</v>
      </c>
      <c r="D89" s="21">
        <v>563746</v>
      </c>
      <c r="E89" s="21">
        <v>548415</v>
      </c>
      <c r="F89" s="21">
        <v>526090</v>
      </c>
      <c r="G89" s="21">
        <v>517802</v>
      </c>
      <c r="H89" s="21">
        <v>556490</v>
      </c>
      <c r="I89" s="21">
        <v>505267</v>
      </c>
      <c r="J89" s="21">
        <v>462824</v>
      </c>
      <c r="K89" s="21">
        <v>450961</v>
      </c>
      <c r="L89" s="21">
        <v>455741</v>
      </c>
      <c r="M89" s="21">
        <v>461567</v>
      </c>
      <c r="N89" s="21">
        <v>452031</v>
      </c>
      <c r="O89" s="137">
        <v>450461</v>
      </c>
      <c r="P89" s="225"/>
      <c r="Q89" s="159">
        <f>C89/'Численность населения'!B87*100000</f>
        <v>1566.4170471036073</v>
      </c>
      <c r="R89" s="160">
        <f>D89/'Численность населения'!C87*100000</f>
        <v>1464.5915623287699</v>
      </c>
      <c r="S89" s="160">
        <f>E89/'Численность населения'!D87*100000</f>
        <v>1420.4602849234852</v>
      </c>
      <c r="T89" s="160">
        <f>F89/'Численность населения'!E87*100000</f>
        <v>1357.672845154688</v>
      </c>
      <c r="U89" s="160">
        <f>G89/'Численность населения'!F87*100000</f>
        <v>1331.6008702021793</v>
      </c>
      <c r="V89" s="160">
        <f>H89/'Численность населения'!G87*100000</f>
        <v>1425.8774216874958</v>
      </c>
      <c r="W89" s="160">
        <f>I89/'Численность населения'!H87*100000</f>
        <v>1290.3635242275</v>
      </c>
      <c r="X89" s="160">
        <f>J89/'Численность населения'!I87*100000</f>
        <v>1178.8541245707072</v>
      </c>
      <c r="Y89" s="160">
        <f>K89/'Численность населения'!J87*100000</f>
        <v>1146.178741674617</v>
      </c>
      <c r="Z89" s="160">
        <f>L89/'Численность населения'!K87*100000</f>
        <v>1156.5325892196549</v>
      </c>
      <c r="AA89" s="160">
        <f>M89/'Численность населения'!L87*100000</f>
        <v>1173.2092245442545</v>
      </c>
      <c r="AB89" s="160">
        <f>N89/'Численность населения'!M87*100000</f>
        <v>1153.79726415653</v>
      </c>
      <c r="AC89" s="161">
        <f>O89/'Численность населения'!N87*100000</f>
        <v>1118.625715013957</v>
      </c>
    </row>
    <row r="90" spans="1:32" ht="24">
      <c r="B90" s="14" t="s">
        <v>20</v>
      </c>
      <c r="C90" s="21">
        <f>SUM(C21:C30)</f>
        <v>231818</v>
      </c>
      <c r="D90" s="21">
        <v>219220</v>
      </c>
      <c r="E90" s="21">
        <v>205557</v>
      </c>
      <c r="F90" s="21">
        <v>200632</v>
      </c>
      <c r="G90" s="21">
        <v>203681</v>
      </c>
      <c r="H90" s="21">
        <v>227877</v>
      </c>
      <c r="I90" s="21">
        <v>198645</v>
      </c>
      <c r="J90" s="21">
        <v>188924</v>
      </c>
      <c r="K90" s="21">
        <v>184139</v>
      </c>
      <c r="L90" s="21">
        <v>186032</v>
      </c>
      <c r="M90" s="21">
        <v>202659</v>
      </c>
      <c r="N90" s="21">
        <v>198538</v>
      </c>
      <c r="O90" s="137">
        <v>197119</v>
      </c>
      <c r="P90" s="225"/>
      <c r="Q90" s="159">
        <f>C90/'Численность населения'!B88*100000</f>
        <v>1702.6683030011861</v>
      </c>
      <c r="R90" s="160">
        <f>D90/'Численность населения'!C88*100000</f>
        <v>1606.8371131729493</v>
      </c>
      <c r="S90" s="160">
        <f>E90/'Численность населения'!D88*100000</f>
        <v>1501.6287606282915</v>
      </c>
      <c r="T90" s="160">
        <f>F90/'Численность населения'!E88*100000</f>
        <v>1458.1667023397808</v>
      </c>
      <c r="U90" s="160">
        <f>G90/'Численность населения'!F88*100000</f>
        <v>1473.5886504134282</v>
      </c>
      <c r="V90" s="160">
        <f>H90/'Численность населения'!G88*100000</f>
        <v>1645.4846600294254</v>
      </c>
      <c r="W90" s="160">
        <f>I90/'Численность населения'!H88*100000</f>
        <v>1431.5207103346363</v>
      </c>
      <c r="X90" s="160">
        <f>J90/'Численность населения'!I88*100000</f>
        <v>1356.6614025220786</v>
      </c>
      <c r="Y90" s="160">
        <f>K90/'Численность населения'!J88*100000</f>
        <v>1318.8548347207502</v>
      </c>
      <c r="Z90" s="160">
        <f>L90/'Численность населения'!K88*100000</f>
        <v>1330.9836688492712</v>
      </c>
      <c r="AA90" s="160">
        <f>M90/'Численность населения'!L88*100000</f>
        <v>1451.5065775789901</v>
      </c>
      <c r="AB90" s="160">
        <f>N90/'Численность населения'!M88*100000</f>
        <v>1426.1236241977706</v>
      </c>
      <c r="AC90" s="161">
        <f>O90/'Численность населения'!N88*100000</f>
        <v>1419.2872408727421</v>
      </c>
    </row>
    <row r="91" spans="1:32">
      <c r="B91" s="14" t="s">
        <v>31</v>
      </c>
      <c r="C91" s="21">
        <f>SUM(C31:C36)</f>
        <v>205079</v>
      </c>
      <c r="D91" s="21">
        <v>193702</v>
      </c>
      <c r="E91" s="21">
        <v>186107</v>
      </c>
      <c r="F91" s="21">
        <v>177182</v>
      </c>
      <c r="G91" s="21">
        <v>182196</v>
      </c>
      <c r="H91" s="21">
        <v>201919</v>
      </c>
      <c r="I91" s="21">
        <v>218875</v>
      </c>
      <c r="J91" s="21">
        <v>213700</v>
      </c>
      <c r="K91" s="21">
        <v>208898</v>
      </c>
      <c r="L91" s="21">
        <v>219457</v>
      </c>
      <c r="M91" s="21">
        <v>222794</v>
      </c>
      <c r="N91" s="21">
        <v>222731</v>
      </c>
      <c r="O91" s="137">
        <v>217597</v>
      </c>
      <c r="P91" s="225"/>
      <c r="Q91" s="159">
        <f>C91/'Численность населения'!B89*100000</f>
        <v>1480.4434046350636</v>
      </c>
      <c r="R91" s="160">
        <f>D91/'Численность населения'!C89*100000</f>
        <v>1396.7849328194486</v>
      </c>
      <c r="S91" s="160">
        <f>E91/'Численность населения'!D89*100000</f>
        <v>1339.1775212000882</v>
      </c>
      <c r="T91" s="160">
        <f>F91/'Численность населения'!E89*100000</f>
        <v>1271.3041310747262</v>
      </c>
      <c r="U91" s="160">
        <f>G91/'Численность населения'!F89*100000</f>
        <v>1302.9028984934123</v>
      </c>
      <c r="V91" s="160">
        <f>H91/'Численность населения'!G89*100000</f>
        <v>1439.7893812725486</v>
      </c>
      <c r="W91" s="160">
        <f>I91/'Численность населения'!H89*100000</f>
        <v>1334.7499113165022</v>
      </c>
      <c r="X91" s="160">
        <f>J91/'Численность населения'!I89*100000</f>
        <v>1300.2615430155663</v>
      </c>
      <c r="Y91" s="160">
        <f>K91/'Численность населения'!J89*100000</f>
        <v>1270.0355497844414</v>
      </c>
      <c r="Z91" s="160">
        <f>L91/'Численность населения'!K89*100000</f>
        <v>1333.248928316508</v>
      </c>
      <c r="AA91" s="160">
        <f>M91/'Численность населения'!L89*100000</f>
        <v>1352.3742394662809</v>
      </c>
      <c r="AB91" s="160">
        <f>N91/'Численность населения'!M89*100000</f>
        <v>1353.2727051898958</v>
      </c>
      <c r="AC91" s="161">
        <f>O91/'Численность населения'!N89*100000</f>
        <v>1304.5283585353779</v>
      </c>
    </row>
    <row r="92" spans="1:32" ht="24">
      <c r="B92" s="14" t="s">
        <v>38</v>
      </c>
      <c r="C92" s="21">
        <f>SUM(C37:C42)</f>
        <v>73046</v>
      </c>
      <c r="D92" s="21">
        <v>72306</v>
      </c>
      <c r="E92" s="21">
        <v>73688</v>
      </c>
      <c r="F92" s="21">
        <v>71542</v>
      </c>
      <c r="G92" s="21">
        <v>69695</v>
      </c>
      <c r="H92" s="21">
        <v>75969</v>
      </c>
      <c r="I92" s="21">
        <v>73885</v>
      </c>
      <c r="J92" s="21">
        <v>69820</v>
      </c>
      <c r="K92" s="21">
        <v>69987</v>
      </c>
      <c r="L92" s="21">
        <v>75497</v>
      </c>
      <c r="M92" s="21">
        <v>74533</v>
      </c>
      <c r="N92" s="21">
        <v>74145</v>
      </c>
      <c r="O92" s="137">
        <v>72492</v>
      </c>
      <c r="P92" s="225"/>
      <c r="Q92" s="159">
        <f>C92/'Численность населения'!B90*100000</f>
        <v>777.40673774500965</v>
      </c>
      <c r="R92" s="160">
        <f>D92/'Численность населения'!C90*100000</f>
        <v>763.8515842266645</v>
      </c>
      <c r="S92" s="160">
        <f>E92/'Численность населения'!D90*100000</f>
        <v>774.29119540082286</v>
      </c>
      <c r="T92" s="160">
        <f>F92/'Численность населения'!E90*100000</f>
        <v>747.92309215421972</v>
      </c>
      <c r="U92" s="160">
        <f>G92/'Численность населения'!F90*100000</f>
        <v>724.1366233175213</v>
      </c>
      <c r="V92" s="160">
        <f>H92/'Численность населения'!G90*100000</f>
        <v>784.11340759715461</v>
      </c>
      <c r="W92" s="160">
        <f>I92/'Численность населения'!H90*100000</f>
        <v>758.03697714326404</v>
      </c>
      <c r="X92" s="160">
        <f>J92/'Численность населения'!I90*100000</f>
        <v>712.47624271336906</v>
      </c>
      <c r="Y92" s="160">
        <f>K92/'Численность населения'!J90*100000</f>
        <v>710.88054439999382</v>
      </c>
      <c r="Z92" s="160">
        <f>L92/'Численность населения'!K90*100000</f>
        <v>762.68524769717988</v>
      </c>
      <c r="AA92" s="160">
        <f>M92/'Численность населения'!L90*100000</f>
        <v>749.1418585187007</v>
      </c>
      <c r="AB92" s="160">
        <f>N92/'Численность населения'!M90*100000</f>
        <v>742.76335416283064</v>
      </c>
      <c r="AC92" s="161">
        <f>O92/'Численность населения'!N90*100000</f>
        <v>711.40920101794757</v>
      </c>
    </row>
    <row r="93" spans="1:32" ht="24">
      <c r="B93" s="14" t="s">
        <v>46</v>
      </c>
      <c r="C93" s="21">
        <f>SUM(C43:C56)</f>
        <v>553837</v>
      </c>
      <c r="D93" s="21">
        <v>490394</v>
      </c>
      <c r="E93" s="21">
        <v>466871</v>
      </c>
      <c r="F93" s="21">
        <v>417329</v>
      </c>
      <c r="G93" s="21">
        <v>401875</v>
      </c>
      <c r="H93" s="21">
        <v>451206</v>
      </c>
      <c r="I93" s="21">
        <v>405325</v>
      </c>
      <c r="J93" s="21">
        <v>392114</v>
      </c>
      <c r="K93" s="21">
        <v>380451</v>
      </c>
      <c r="L93" s="21">
        <v>389913</v>
      </c>
      <c r="M93" s="21">
        <v>396291</v>
      </c>
      <c r="N93" s="21">
        <v>383654</v>
      </c>
      <c r="O93" s="137">
        <v>378486</v>
      </c>
      <c r="P93" s="225"/>
      <c r="Q93" s="159">
        <f>C93/'Численность населения'!B91*100000</f>
        <v>1850.0409183139243</v>
      </c>
      <c r="R93" s="160">
        <f>D93/'Численность населения'!C91*100000</f>
        <v>1643.1023451853814</v>
      </c>
      <c r="S93" s="160">
        <f>E93/'Численность населения'!D91*100000</f>
        <v>1567.1094811951295</v>
      </c>
      <c r="T93" s="160">
        <f>F93/'Численность населения'!E91*100000</f>
        <v>1402.5256141420411</v>
      </c>
      <c r="U93" s="160">
        <f>G93/'Численность населения'!F91*100000</f>
        <v>1351.8789881691623</v>
      </c>
      <c r="V93" s="160">
        <f>H93/'Численность населения'!G91*100000</f>
        <v>1519.4911038716975</v>
      </c>
      <c r="W93" s="160">
        <f>I93/'Численность населения'!H91*100000</f>
        <v>1366.7965273707136</v>
      </c>
      <c r="X93" s="160">
        <f>J93/'Численность населения'!I91*100000</f>
        <v>1325.1734940292438</v>
      </c>
      <c r="Y93" s="160">
        <f>K93/'Численность населения'!J91*100000</f>
        <v>1290.9792801169626</v>
      </c>
      <c r="Z93" s="160">
        <f>L93/'Численность населения'!K91*100000</f>
        <v>1328.8359580632127</v>
      </c>
      <c r="AA93" s="160">
        <f>M93/'Численность населения'!L91*100000</f>
        <v>1358.1258328905244</v>
      </c>
      <c r="AB93" s="160">
        <f>N93/'Численность населения'!M91*100000</f>
        <v>1324.8843669280539</v>
      </c>
      <c r="AC93" s="161">
        <f>O93/'Численность населения'!N91*100000</f>
        <v>1315.2657438962983</v>
      </c>
    </row>
    <row r="94" spans="1:32" ht="24">
      <c r="B94" s="14" t="s">
        <v>61</v>
      </c>
      <c r="C94" s="21">
        <f>SUM(C57:C61)</f>
        <v>276642</v>
      </c>
      <c r="D94" s="21">
        <v>251664</v>
      </c>
      <c r="E94" s="21">
        <v>228106</v>
      </c>
      <c r="F94" s="21">
        <v>224229</v>
      </c>
      <c r="G94" s="21">
        <v>216176</v>
      </c>
      <c r="H94" s="21">
        <v>229510</v>
      </c>
      <c r="I94" s="21">
        <v>205447</v>
      </c>
      <c r="J94" s="21">
        <v>201747</v>
      </c>
      <c r="K94" s="21">
        <v>192376</v>
      </c>
      <c r="L94" s="21">
        <v>196304</v>
      </c>
      <c r="M94" s="21">
        <v>190876</v>
      </c>
      <c r="N94" s="21">
        <v>186457</v>
      </c>
      <c r="O94" s="137">
        <v>178746</v>
      </c>
      <c r="P94" s="225"/>
      <c r="Q94" s="159">
        <f>C94/'Численность населения'!B92*100000</f>
        <v>2288.6987628755955</v>
      </c>
      <c r="R94" s="160">
        <f>D94/'Численность населения'!C92*100000</f>
        <v>2077.2603776350807</v>
      </c>
      <c r="S94" s="160">
        <f>E94/'Численность населения'!D92*100000</f>
        <v>1874.2547034462293</v>
      </c>
      <c r="T94" s="160">
        <f>F94/'Численность населения'!E92*100000</f>
        <v>1835.5527933958772</v>
      </c>
      <c r="U94" s="160">
        <f>G94/'Численность населения'!F92*100000</f>
        <v>1763.9764345099188</v>
      </c>
      <c r="V94" s="160">
        <f>H94/'Численность населения'!G92*100000</f>
        <v>1867.1527072371919</v>
      </c>
      <c r="W94" s="160">
        <f>I94/'Численность населения'!H92*100000</f>
        <v>1666.6486843910252</v>
      </c>
      <c r="X94" s="160">
        <f>J94/'Численность населения'!I92*100000</f>
        <v>1633.4445684468387</v>
      </c>
      <c r="Y94" s="160">
        <f>K94/'Численность населения'!J92*100000</f>
        <v>1557.2999202796107</v>
      </c>
      <c r="Z94" s="160">
        <f>L94/'Численность населения'!K92*100000</f>
        <v>1588.8066120202791</v>
      </c>
      <c r="AA94" s="160">
        <f>M94/'Численность населения'!L92*100000</f>
        <v>1546.1648589086899</v>
      </c>
      <c r="AB94" s="160">
        <f>N94/'Численность населения'!M92*100000</f>
        <v>1514.4047828866094</v>
      </c>
      <c r="AC94" s="161">
        <f>O94/'Численность населения'!N92*100000</f>
        <v>1456.5124144081187</v>
      </c>
    </row>
    <row r="95" spans="1:32" ht="22.5" customHeight="1">
      <c r="B95" s="14" t="s">
        <v>68</v>
      </c>
      <c r="C95" s="21">
        <f>SUM(C62:C71)</f>
        <v>402272</v>
      </c>
      <c r="D95" s="21">
        <v>418983</v>
      </c>
      <c r="E95" s="21">
        <v>407660</v>
      </c>
      <c r="F95" s="21">
        <v>403200</v>
      </c>
      <c r="G95" s="21">
        <v>393383</v>
      </c>
      <c r="H95" s="21">
        <v>422926</v>
      </c>
      <c r="I95" s="21">
        <v>382167</v>
      </c>
      <c r="J95" s="21">
        <v>364252</v>
      </c>
      <c r="K95" s="21">
        <v>299661</v>
      </c>
      <c r="L95" s="21">
        <v>299554</v>
      </c>
      <c r="M95" s="21">
        <v>301129</v>
      </c>
      <c r="N95" s="21">
        <v>287295</v>
      </c>
      <c r="O95" s="137">
        <v>278840</v>
      </c>
      <c r="P95" s="225"/>
      <c r="Q95" s="159">
        <f>C95/'Численность населения'!B93*100000</f>
        <v>2087.6190539453819</v>
      </c>
      <c r="R95" s="160">
        <f>D95/'Численность населения'!C93*100000</f>
        <v>2175.8111132373879</v>
      </c>
      <c r="S95" s="160">
        <f>E95/'Численность населения'!D93*100000</f>
        <v>2115.5637739258086</v>
      </c>
      <c r="T95" s="160">
        <f>F95/'Численность населения'!E93*100000</f>
        <v>2090.6931487798847</v>
      </c>
      <c r="U95" s="160">
        <f>G95/'Численность населения'!F93*100000</f>
        <v>2037.9947544493564</v>
      </c>
      <c r="V95" s="160">
        <f>H95/'Численность населения'!G93*100000</f>
        <v>2189.2733855437846</v>
      </c>
      <c r="W95" s="160">
        <f>I95/'Численность населения'!H93*100000</f>
        <v>1977.5667029734832</v>
      </c>
      <c r="X95" s="160">
        <f>J95/'Численность населения'!I93*100000</f>
        <v>1886.6479151036408</v>
      </c>
      <c r="Y95" s="160">
        <f>K95/'Численность населения'!J93*100000</f>
        <v>1742.0383804084995</v>
      </c>
      <c r="Z95" s="160">
        <f>L95/'Численность населения'!K93*100000</f>
        <v>1747.0921991027456</v>
      </c>
      <c r="AA95" s="160">
        <f>M95/'Численность населения'!L93*100000</f>
        <v>1764.9975321134434</v>
      </c>
      <c r="AB95" s="160">
        <f>N95/'Численность населения'!M93*100000</f>
        <v>1695.28920909871</v>
      </c>
      <c r="AC95" s="161">
        <f>O95/'Численность населения'!N93*100000</f>
        <v>1669.4845655002368</v>
      </c>
    </row>
    <row r="96" spans="1:32" ht="24">
      <c r="B96" s="14" t="s">
        <v>79</v>
      </c>
      <c r="C96" s="21">
        <f>SUM(C72:C82)</f>
        <v>199116</v>
      </c>
      <c r="D96" s="21">
        <v>129346</v>
      </c>
      <c r="E96" s="21">
        <v>128045</v>
      </c>
      <c r="F96" s="21">
        <v>133578</v>
      </c>
      <c r="G96" s="21">
        <v>130090</v>
      </c>
      <c r="H96" s="21">
        <v>134418</v>
      </c>
      <c r="I96" s="21">
        <v>122529</v>
      </c>
      <c r="J96" s="21">
        <v>116225</v>
      </c>
      <c r="K96" s="21">
        <v>155994</v>
      </c>
      <c r="L96" s="21">
        <v>155092</v>
      </c>
      <c r="M96" s="21">
        <v>150941</v>
      </c>
      <c r="N96" s="21">
        <v>152252</v>
      </c>
      <c r="O96" s="137">
        <v>145304</v>
      </c>
      <c r="P96" s="225"/>
      <c r="Q96" s="159">
        <f>C96/'Численность населения'!B94*100000</f>
        <v>3159.3909196468499</v>
      </c>
      <c r="R96" s="160">
        <f>D96/'Численность населения'!C94*100000</f>
        <v>2061.1650316801383</v>
      </c>
      <c r="S96" s="160">
        <f>E96/'Численность населения'!D94*100000</f>
        <v>2045.8835869949901</v>
      </c>
      <c r="T96" s="160">
        <f>F96/'Численность населения'!E94*100000</f>
        <v>2140.9928534197738</v>
      </c>
      <c r="U96" s="160">
        <f>G96/'Численность населения'!F94*100000</f>
        <v>2091.8722505885753</v>
      </c>
      <c r="V96" s="160">
        <f>H96/'Численность населения'!G94*100000</f>
        <v>2166.985464279755</v>
      </c>
      <c r="W96" s="160">
        <f>I96/'Численность населения'!H94*100000</f>
        <v>1979.8430202571603</v>
      </c>
      <c r="X96" s="160">
        <f>J96/'Численность населения'!I94*100000</f>
        <v>1882.4965800029868</v>
      </c>
      <c r="Y96" s="160">
        <f>K96/'Численность населения'!J94*100000</f>
        <v>1901.0647834677047</v>
      </c>
      <c r="Z96" s="160">
        <f>L96/'Численность населения'!K94*100000</f>
        <v>1896.2422023562301</v>
      </c>
      <c r="AA96" s="160">
        <f>M96/'Численность населения'!L94*100000</f>
        <v>1852.8033930111942</v>
      </c>
      <c r="AB96" s="160">
        <f>N96/'Численность населения'!M94*100000</f>
        <v>1877.8809985484077</v>
      </c>
      <c r="AC96" s="161">
        <f>O96/'Численность населения'!N94*100000</f>
        <v>1831.1275553796872</v>
      </c>
    </row>
  </sheetData>
  <mergeCells count="1">
    <mergeCell ref="Q1:AC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D31D8-C3D2-4DCA-8DF9-E02AD781578E}">
  <dimension ref="A1:AF94"/>
  <sheetViews>
    <sheetView topLeftCell="A51" zoomScale="70" zoomScaleNormal="70" workbookViewId="0">
      <selection activeCell="Q3" sqref="Q3:AC82"/>
    </sheetView>
  </sheetViews>
  <sheetFormatPr defaultRowHeight="15"/>
  <cols>
    <col min="1" max="1" width="9.140625" style="241"/>
    <col min="2" max="2" width="26.85546875" customWidth="1"/>
    <col min="3" max="15" width="11.42578125" customWidth="1"/>
    <col min="16" max="16" width="11.42578125" style="27" customWidth="1"/>
    <col min="17" max="29" width="11.85546875" customWidth="1"/>
  </cols>
  <sheetData>
    <row r="1" spans="1:32" s="241" customFormat="1">
      <c r="Q1" s="347" t="s">
        <v>144</v>
      </c>
      <c r="R1" s="347"/>
      <c r="S1" s="347"/>
      <c r="T1" s="347"/>
      <c r="U1" s="347"/>
      <c r="V1" s="347"/>
      <c r="W1" s="347"/>
      <c r="X1" s="347"/>
      <c r="Y1" s="347"/>
      <c r="Z1" s="347"/>
      <c r="AA1" s="347"/>
      <c r="AB1" s="347"/>
      <c r="AC1" s="347"/>
    </row>
    <row r="2" spans="1:32" ht="15.75">
      <c r="B2" s="19" t="s">
        <v>91</v>
      </c>
      <c r="C2" s="19">
        <v>2010</v>
      </c>
      <c r="D2" s="19">
        <v>2011</v>
      </c>
      <c r="E2" s="19">
        <v>2012</v>
      </c>
      <c r="F2" s="19">
        <v>2013</v>
      </c>
      <c r="G2" s="19">
        <v>2014</v>
      </c>
      <c r="H2" s="19">
        <v>2015</v>
      </c>
      <c r="I2" s="19">
        <v>2016</v>
      </c>
      <c r="J2" s="19">
        <v>2017</v>
      </c>
      <c r="K2" s="19">
        <v>2018</v>
      </c>
      <c r="L2" s="19">
        <v>2019</v>
      </c>
      <c r="M2" s="19">
        <v>2020</v>
      </c>
      <c r="N2" s="19">
        <v>2021</v>
      </c>
      <c r="O2" s="19">
        <v>2022</v>
      </c>
      <c r="P2" s="19"/>
      <c r="Q2" s="19">
        <v>2010</v>
      </c>
      <c r="R2" s="19">
        <v>2011</v>
      </c>
      <c r="S2" s="19">
        <v>2012</v>
      </c>
      <c r="T2" s="19">
        <v>2013</v>
      </c>
      <c r="U2" s="19">
        <v>2014</v>
      </c>
      <c r="V2" s="19">
        <v>2015</v>
      </c>
      <c r="W2" s="19">
        <v>2016</v>
      </c>
      <c r="X2" s="19">
        <v>2017</v>
      </c>
      <c r="Y2" s="19">
        <v>2018</v>
      </c>
      <c r="Z2" s="19">
        <v>2019</v>
      </c>
      <c r="AA2" s="19">
        <v>2020</v>
      </c>
      <c r="AB2" s="19">
        <v>2021</v>
      </c>
      <c r="AC2" s="19">
        <v>2022</v>
      </c>
      <c r="AD2" s="216" t="s">
        <v>104</v>
      </c>
      <c r="AE2" s="216" t="s">
        <v>105</v>
      </c>
      <c r="AF2" s="216" t="s">
        <v>106</v>
      </c>
    </row>
    <row r="3" spans="1:32">
      <c r="A3" s="60" t="s">
        <v>2</v>
      </c>
      <c r="B3" s="15" t="s">
        <v>2</v>
      </c>
      <c r="C3" s="170">
        <v>13685</v>
      </c>
      <c r="D3" s="177">
        <v>13151</v>
      </c>
      <c r="E3" s="184">
        <v>15280</v>
      </c>
      <c r="F3" s="69">
        <v>14994</v>
      </c>
      <c r="G3" s="76">
        <v>15840</v>
      </c>
      <c r="H3" s="83">
        <v>14246</v>
      </c>
      <c r="I3" s="90">
        <v>11361</v>
      </c>
      <c r="J3" s="97">
        <v>12943</v>
      </c>
      <c r="K3" s="104">
        <v>14138</v>
      </c>
      <c r="L3" s="111">
        <v>20646</v>
      </c>
      <c r="M3" s="118">
        <v>9694</v>
      </c>
      <c r="N3" s="125">
        <v>14901</v>
      </c>
      <c r="O3" s="132">
        <v>15222</v>
      </c>
      <c r="P3" s="227"/>
      <c r="Q3" s="27">
        <f>C3/'Численность населения'!B2*100000</f>
        <v>893.23769782914189</v>
      </c>
      <c r="R3" s="27">
        <f>D3/'Численность населения'!C2*100000</f>
        <v>857.18215137011623</v>
      </c>
      <c r="S3" s="27">
        <f>E3/'Численность населения'!D2*100000</f>
        <v>993.15645008966351</v>
      </c>
      <c r="T3" s="27">
        <f>F3/'Численность населения'!E2*100000</f>
        <v>972.02935925411612</v>
      </c>
      <c r="U3" s="27">
        <f>G3/'Численность населения'!F2*100000</f>
        <v>1024.5649803172271</v>
      </c>
      <c r="V3" s="27">
        <f>H3/'Численность населения'!G2*100000</f>
        <v>919.66815511830907</v>
      </c>
      <c r="W3" s="27">
        <f>I3/'Численность населения'!H2*100000</f>
        <v>732.25910409281335</v>
      </c>
      <c r="X3" s="27">
        <f>J3/'Численность населения'!I2*100000</f>
        <v>834.2948490688874</v>
      </c>
      <c r="Y3" s="27">
        <f>K3/'Численность населения'!J2*100000</f>
        <v>912.92592824575252</v>
      </c>
      <c r="Z3" s="27">
        <f>L3/'Численность населения'!K2*100000</f>
        <v>1333.4762872961292</v>
      </c>
      <c r="AA3" s="27">
        <f>M3/'Численность населения'!L2*100000</f>
        <v>627.36012373762708</v>
      </c>
      <c r="AB3" s="27">
        <f>N3/'Численность населения'!M2*100000</f>
        <v>969.74595662597915</v>
      </c>
      <c r="AC3" s="27">
        <f>O3/'Численность населения'!N2*100000</f>
        <v>997.8393912537299</v>
      </c>
      <c r="AD3" s="217">
        <f>MAX(Q3:AC3)-MIN(Q3:AC3)</f>
        <v>706.11616355850208</v>
      </c>
      <c r="AE3" s="217">
        <f>AVERAGE(Q3:AC3)</f>
        <v>928.28772571534569</v>
      </c>
      <c r="AF3" s="217">
        <f>MEDIAN(Q3:AC3)</f>
        <v>919.66815511830907</v>
      </c>
    </row>
    <row r="4" spans="1:32">
      <c r="A4" s="62" t="s">
        <v>3</v>
      </c>
      <c r="B4" s="16" t="s">
        <v>3</v>
      </c>
      <c r="C4" s="170">
        <v>10830</v>
      </c>
      <c r="D4" s="177">
        <v>13619</v>
      </c>
      <c r="E4" s="184">
        <v>13351</v>
      </c>
      <c r="F4" s="69">
        <v>13007</v>
      </c>
      <c r="G4" s="76">
        <v>9749</v>
      </c>
      <c r="H4" s="83">
        <v>7176</v>
      </c>
      <c r="I4" s="90">
        <v>10449</v>
      </c>
      <c r="J4" s="97">
        <v>10033</v>
      </c>
      <c r="K4" s="104">
        <v>9444</v>
      </c>
      <c r="L4" s="111">
        <v>10459</v>
      </c>
      <c r="M4" s="118">
        <v>3435</v>
      </c>
      <c r="N4" s="125">
        <v>7301</v>
      </c>
      <c r="O4" s="132">
        <v>11591</v>
      </c>
      <c r="P4" s="227"/>
      <c r="Q4" s="241">
        <f>C4/'Численность населения'!B3*100000</f>
        <v>845.46823561006033</v>
      </c>
      <c r="R4" s="241">
        <f>D4/'Численность населения'!C3*100000</f>
        <v>1072.4593171822646</v>
      </c>
      <c r="S4" s="241">
        <f>E4/'Численность населения'!D3*100000</f>
        <v>1060.410264637927</v>
      </c>
      <c r="T4" s="241">
        <f>F4/'Численность населения'!E3*100000</f>
        <v>1042.1173401531248</v>
      </c>
      <c r="U4" s="241">
        <f>G4/'Численность населения'!F3*100000</f>
        <v>787.6267704232373</v>
      </c>
      <c r="V4" s="241">
        <f>H4/'Численность населения'!G3*100000</f>
        <v>583.7278539704231</v>
      </c>
      <c r="W4" s="241">
        <f>I4/'Численность населения'!H3*100000</f>
        <v>854.28018984004223</v>
      </c>
      <c r="X4" s="241">
        <f>J4/'Численность населения'!I3*100000</f>
        <v>825.24782933417555</v>
      </c>
      <c r="Y4" s="241">
        <f>K4/'Численность населения'!J3*100000</f>
        <v>783.35478904829529</v>
      </c>
      <c r="Z4" s="241">
        <f>L4/'Численность населения'!K3*100000</f>
        <v>874.25052597967635</v>
      </c>
      <c r="AA4" s="241">
        <f>M4/'Численность населения'!L3*100000</f>
        <v>289.24196711483035</v>
      </c>
      <c r="AB4" s="241">
        <f>N4/'Численность населения'!M3*100000</f>
        <v>620.97801698695105</v>
      </c>
      <c r="AC4" s="241">
        <f>O4/'Численность населения'!N3*100000</f>
        <v>1000.457460490087</v>
      </c>
      <c r="AD4" s="217">
        <f t="shared" ref="AD4:AD64" si="0">MAX(Q4:AC4)-MIN(Q4:AC4)</f>
        <v>783.21735006743427</v>
      </c>
      <c r="AE4" s="217">
        <f t="shared" ref="AE4:AE65" si="1">AVERAGE(Q4:AC4)</f>
        <v>818.43235082854574</v>
      </c>
      <c r="AF4" s="217">
        <f t="shared" ref="AF4:AF65" si="2">MEDIAN(Q4:AC4)</f>
        <v>845.46823561006033</v>
      </c>
    </row>
    <row r="5" spans="1:32">
      <c r="A5" s="62" t="s">
        <v>4</v>
      </c>
      <c r="B5" s="16" t="s">
        <v>4</v>
      </c>
      <c r="C5" s="170">
        <v>27217</v>
      </c>
      <c r="D5" s="177">
        <v>34409</v>
      </c>
      <c r="E5" s="184">
        <v>33029</v>
      </c>
      <c r="F5" s="69">
        <v>32161</v>
      </c>
      <c r="G5" s="76">
        <v>27544</v>
      </c>
      <c r="H5" s="83">
        <v>24931</v>
      </c>
      <c r="I5" s="90">
        <v>15742</v>
      </c>
      <c r="J5" s="97">
        <v>26511</v>
      </c>
      <c r="K5" s="104">
        <v>23900</v>
      </c>
      <c r="L5" s="111">
        <v>23065</v>
      </c>
      <c r="M5" s="118">
        <v>7334</v>
      </c>
      <c r="N5" s="125">
        <v>14730</v>
      </c>
      <c r="O5" s="132">
        <v>18288</v>
      </c>
      <c r="P5" s="227"/>
      <c r="Q5" s="241">
        <f>C5/'Численность населения'!B4*100000</f>
        <v>1882.9417254545465</v>
      </c>
      <c r="R5" s="241">
        <f>D5/'Численность населения'!C4*100000</f>
        <v>2395.2841950504376</v>
      </c>
      <c r="S5" s="241">
        <f>E5/'Численность населения'!D4*100000</f>
        <v>2314.8404477876588</v>
      </c>
      <c r="T5" s="241">
        <f>F5/'Численность населения'!E4*100000</f>
        <v>2268.8039979372588</v>
      </c>
      <c r="U5" s="241">
        <f>G5/'Численность населения'!F4*100000</f>
        <v>1954.2138978777084</v>
      </c>
      <c r="V5" s="241">
        <f>H5/'Численность населения'!G4*100000</f>
        <v>1779.0194021649934</v>
      </c>
      <c r="W5" s="241">
        <f>I5/'Численность населения'!H4*100000</f>
        <v>1129.7683407935938</v>
      </c>
      <c r="X5" s="241">
        <f>J5/'Численность населения'!I4*100000</f>
        <v>1915.5789729242294</v>
      </c>
      <c r="Y5" s="241">
        <f>K5/'Численность населения'!J4*100000</f>
        <v>1741.8923656283093</v>
      </c>
      <c r="Z5" s="241">
        <f>L5/'Численность населения'!K4*100000</f>
        <v>1693.3287326280549</v>
      </c>
      <c r="AA5" s="241">
        <f>M5/'Численность населения'!L4*100000</f>
        <v>543.1562607387043</v>
      </c>
      <c r="AB5" s="241">
        <f>N5/'Численность населения'!M4*100000</f>
        <v>1105.1265718793679</v>
      </c>
      <c r="AC5" s="241">
        <f>O5/'Численность населения'!N4*100000</f>
        <v>1371.0460973766596</v>
      </c>
      <c r="AD5" s="217">
        <f t="shared" si="0"/>
        <v>1852.1279343117333</v>
      </c>
      <c r="AE5" s="217">
        <f t="shared" si="1"/>
        <v>1699.6154621724249</v>
      </c>
      <c r="AF5" s="217">
        <f t="shared" si="2"/>
        <v>1779.0194021649934</v>
      </c>
    </row>
    <row r="6" spans="1:32">
      <c r="A6" s="60" t="s">
        <v>5</v>
      </c>
      <c r="B6" s="15" t="s">
        <v>5</v>
      </c>
      <c r="C6" s="170">
        <v>7040</v>
      </c>
      <c r="D6" s="177">
        <v>7467</v>
      </c>
      <c r="E6" s="184">
        <v>10457</v>
      </c>
      <c r="F6" s="69">
        <v>11057</v>
      </c>
      <c r="G6" s="76">
        <v>11106</v>
      </c>
      <c r="H6" s="83">
        <v>10734</v>
      </c>
      <c r="I6" s="90">
        <v>10160</v>
      </c>
      <c r="J6" s="97">
        <v>12405</v>
      </c>
      <c r="K6" s="104">
        <v>14554</v>
      </c>
      <c r="L6" s="111">
        <v>14464</v>
      </c>
      <c r="M6" s="118">
        <v>6681</v>
      </c>
      <c r="N6" s="125">
        <v>16296</v>
      </c>
      <c r="O6" s="132">
        <v>20958</v>
      </c>
      <c r="P6" s="227"/>
      <c r="Q6" s="241">
        <f>C6/'Численность населения'!B5*100000</f>
        <v>301.51804054389743</v>
      </c>
      <c r="R6" s="241">
        <f>D6/'Численность населения'!C5*100000</f>
        <v>320.03833430912096</v>
      </c>
      <c r="S6" s="241">
        <f>E6/'Численность населения'!D5*100000</f>
        <v>448.61691110289314</v>
      </c>
      <c r="T6" s="241">
        <f>F6/'Численность населения'!E5*100000</f>
        <v>474.61698405094631</v>
      </c>
      <c r="U6" s="241">
        <f>G6/'Численность населения'!F5*100000</f>
        <v>476.64151845473043</v>
      </c>
      <c r="V6" s="241">
        <f>H6/'Численность населения'!G5*100000</f>
        <v>460.23002068333909</v>
      </c>
      <c r="W6" s="241">
        <f>I6/'Численность населения'!H5*100000</f>
        <v>435.22159247409337</v>
      </c>
      <c r="X6" s="241">
        <f>J6/'Численность населения'!I5*100000</f>
        <v>531.35713881849824</v>
      </c>
      <c r="Y6" s="241">
        <f>K6/'Численность населения'!J5*100000</f>
        <v>624.42213922717349</v>
      </c>
      <c r="Z6" s="241">
        <f>L6/'Численность населения'!K5*100000</f>
        <v>621.83659334664083</v>
      </c>
      <c r="AA6" s="241">
        <f>M6/'Численность населения'!L5*100000</f>
        <v>288.60783116031496</v>
      </c>
      <c r="AB6" s="241">
        <f>N6/'Численность населения'!M5*100000</f>
        <v>709.55738440846051</v>
      </c>
      <c r="AC6" s="241">
        <f>O6/'Численность населения'!N5*100000</f>
        <v>913.62100901109829</v>
      </c>
      <c r="AD6" s="217">
        <f t="shared" si="0"/>
        <v>625.01317785078334</v>
      </c>
      <c r="AE6" s="217">
        <f t="shared" si="1"/>
        <v>508.17580750701592</v>
      </c>
      <c r="AF6" s="217">
        <f t="shared" si="2"/>
        <v>474.61698405094631</v>
      </c>
    </row>
    <row r="7" spans="1:32">
      <c r="A7" s="62" t="s">
        <v>6</v>
      </c>
      <c r="B7" s="16" t="s">
        <v>6</v>
      </c>
      <c r="C7" s="170">
        <v>11816</v>
      </c>
      <c r="D7" s="177">
        <v>12190</v>
      </c>
      <c r="E7" s="184">
        <v>15279</v>
      </c>
      <c r="F7" s="69">
        <v>18830</v>
      </c>
      <c r="G7" s="76">
        <v>9398</v>
      </c>
      <c r="H7" s="83">
        <v>28917</v>
      </c>
      <c r="I7" s="90">
        <v>8895</v>
      </c>
      <c r="J7" s="97">
        <v>12050</v>
      </c>
      <c r="K7" s="104">
        <v>17049</v>
      </c>
      <c r="L7" s="111">
        <v>17019</v>
      </c>
      <c r="M7" s="118">
        <v>6477</v>
      </c>
      <c r="N7" s="125">
        <v>10167</v>
      </c>
      <c r="O7" s="132">
        <v>13637</v>
      </c>
      <c r="P7" s="227"/>
      <c r="Q7" s="241">
        <f>C7/'Численность населения'!B6*100000</f>
        <v>1110.5805922845852</v>
      </c>
      <c r="R7" s="241">
        <f>D7/'Численность населения'!C6*100000</f>
        <v>1153.1832208530338</v>
      </c>
      <c r="S7" s="241">
        <f>E7/'Численность населения'!D6*100000</f>
        <v>1453.065665177684</v>
      </c>
      <c r="T7" s="241">
        <f>F7/'Численность населения'!E6*100000</f>
        <v>1800.11204096187</v>
      </c>
      <c r="U7" s="241">
        <f>G7/'Численность населения'!F6*100000</f>
        <v>903.63646852945135</v>
      </c>
      <c r="V7" s="241">
        <f>H7/'Численность населения'!G6*100000</f>
        <v>2798.3092278303884</v>
      </c>
      <c r="W7" s="241">
        <f>I7/'Численность населения'!H6*100000</f>
        <v>866.53339879825103</v>
      </c>
      <c r="X7" s="241">
        <f>J7/'Численность населения'!I6*100000</f>
        <v>1182.6386680642413</v>
      </c>
      <c r="Y7" s="241">
        <f>K7/'Численность населения'!J6*100000</f>
        <v>1689.0014295437052</v>
      </c>
      <c r="Z7" s="241">
        <f>L7/'Численность населения'!K6*100000</f>
        <v>1700.7825858411024</v>
      </c>
      <c r="AA7" s="241">
        <f>M7/'Численность населения'!L6*100000</f>
        <v>652.8694200680992</v>
      </c>
      <c r="AB7" s="241">
        <f>N7/'Численность населения'!M6*100000</f>
        <v>1035.3634617617165</v>
      </c>
      <c r="AC7" s="241">
        <f>O7/'Численность населения'!N6*100000</f>
        <v>1483.2192939236627</v>
      </c>
      <c r="AD7" s="217">
        <f t="shared" si="0"/>
        <v>2145.4398077622891</v>
      </c>
      <c r="AE7" s="217">
        <f t="shared" si="1"/>
        <v>1371.4842672029069</v>
      </c>
      <c r="AF7" s="217">
        <f t="shared" si="2"/>
        <v>1182.6386680642413</v>
      </c>
    </row>
    <row r="8" spans="1:32">
      <c r="A8" s="62" t="s">
        <v>7</v>
      </c>
      <c r="B8" s="16" t="s">
        <v>7</v>
      </c>
      <c r="C8" s="170">
        <v>12372</v>
      </c>
      <c r="D8" s="177">
        <v>14636</v>
      </c>
      <c r="E8" s="184">
        <v>14332</v>
      </c>
      <c r="F8" s="69">
        <v>18233</v>
      </c>
      <c r="G8" s="76">
        <v>20033</v>
      </c>
      <c r="H8" s="83">
        <v>22395</v>
      </c>
      <c r="I8" s="90">
        <v>20260</v>
      </c>
      <c r="J8" s="97">
        <v>21534</v>
      </c>
      <c r="K8" s="104">
        <v>39436</v>
      </c>
      <c r="L8" s="111">
        <v>37440</v>
      </c>
      <c r="M8" s="118">
        <v>17976</v>
      </c>
      <c r="N8" s="125">
        <v>31934</v>
      </c>
      <c r="O8" s="132">
        <v>28053</v>
      </c>
      <c r="P8" s="227"/>
      <c r="Q8" s="241">
        <f>C8/'Численность населения'!B7*100000</f>
        <v>1222.4173075003976</v>
      </c>
      <c r="R8" s="241">
        <f>D8/'Численность населения'!C7*100000</f>
        <v>1450.962119935363</v>
      </c>
      <c r="S8" s="241">
        <f>E8/'Численность населения'!D7*100000</f>
        <v>1423.3687917553459</v>
      </c>
      <c r="T8" s="241">
        <f>F8/'Численность населения'!E7*100000</f>
        <v>1814.1115251252406</v>
      </c>
      <c r="U8" s="241">
        <f>G8/'Численность населения'!F7*100000</f>
        <v>1988.3574934368223</v>
      </c>
      <c r="V8" s="241">
        <f>H8/'Численность населения'!G7*100000</f>
        <v>2217.0435657227936</v>
      </c>
      <c r="W8" s="241">
        <f>I8/'Численность населения'!H7*100000</f>
        <v>2001.6380631336008</v>
      </c>
      <c r="X8" s="241">
        <f>J8/'Численность населения'!I7*100000</f>
        <v>2125.0035771979042</v>
      </c>
      <c r="Y8" s="241">
        <f>K8/'Численность населения'!J7*100000</f>
        <v>3901.5877036075535</v>
      </c>
      <c r="Z8" s="241">
        <f>L8/'Численность населения'!K7*100000</f>
        <v>3721.7513703082968</v>
      </c>
      <c r="AA8" s="241">
        <f>M8/'Численность населения'!L7*100000</f>
        <v>1794.4113310646981</v>
      </c>
      <c r="AB8" s="241">
        <f>N8/'Численность населения'!M7*100000</f>
        <v>3171.4787389563339</v>
      </c>
      <c r="AC8" s="241">
        <f>O8/'Численность населения'!N7*100000</f>
        <v>2616.7549552121022</v>
      </c>
      <c r="AD8" s="217">
        <f t="shared" si="0"/>
        <v>2679.1703961071562</v>
      </c>
      <c r="AE8" s="217">
        <f t="shared" si="1"/>
        <v>2265.2989648428043</v>
      </c>
      <c r="AF8" s="217">
        <f t="shared" si="2"/>
        <v>2001.6380631336008</v>
      </c>
    </row>
    <row r="9" spans="1:32">
      <c r="A9" s="62" t="s">
        <v>8</v>
      </c>
      <c r="B9" s="16" t="s">
        <v>8</v>
      </c>
      <c r="C9" s="170">
        <v>10457</v>
      </c>
      <c r="D9" s="177">
        <v>11857</v>
      </c>
      <c r="E9" s="184">
        <v>11415</v>
      </c>
      <c r="F9" s="69">
        <v>9199</v>
      </c>
      <c r="G9" s="76">
        <v>7569</v>
      </c>
      <c r="H9" s="83">
        <v>7179</v>
      </c>
      <c r="I9" s="90">
        <v>6613</v>
      </c>
      <c r="J9" s="97">
        <v>10594</v>
      </c>
      <c r="K9" s="104">
        <v>7514</v>
      </c>
      <c r="L9" s="111">
        <v>9779</v>
      </c>
      <c r="M9" s="118">
        <v>3890</v>
      </c>
      <c r="N9" s="125">
        <v>9669</v>
      </c>
      <c r="O9" s="132">
        <v>10474</v>
      </c>
      <c r="P9" s="227"/>
      <c r="Q9" s="241">
        <f>C9/'Численность населения'!B8*100000</f>
        <v>1561.5270321728028</v>
      </c>
      <c r="R9" s="241">
        <f>D9/'Численность населения'!C8*100000</f>
        <v>1785.4830306078502</v>
      </c>
      <c r="S9" s="241">
        <f>E9/'Численность населения'!D8*100000</f>
        <v>1728.6706424324661</v>
      </c>
      <c r="T9" s="241">
        <f>F9/'Численность населения'!E8*100000</f>
        <v>1398.7747226095457</v>
      </c>
      <c r="U9" s="241">
        <f>G9/'Численность населения'!F8*100000</f>
        <v>1154.8866398429025</v>
      </c>
      <c r="V9" s="241">
        <f>H9/'Численность населения'!G8*100000</f>
        <v>1099.5221466642163</v>
      </c>
      <c r="W9" s="241">
        <f>I9/'Численность населения'!H8*100000</f>
        <v>1017.6914885103815</v>
      </c>
      <c r="X9" s="241">
        <f>J9/'Численность населения'!I8*100000</f>
        <v>1640.5983832502247</v>
      </c>
      <c r="Y9" s="241">
        <f>K9/'Численность населения'!J8*100000</f>
        <v>1173.5197471169583</v>
      </c>
      <c r="Z9" s="241">
        <f>L9/'Численность населения'!K8*100000</f>
        <v>1539.2122142210681</v>
      </c>
      <c r="AA9" s="241">
        <f>M9/'Численность населения'!L8*100000</f>
        <v>616.5765577275746</v>
      </c>
      <c r="AB9" s="241">
        <f>N9/'Численность населения'!M8*100000</f>
        <v>1548.0332181127412</v>
      </c>
      <c r="AC9" s="241">
        <f>O9/'Численность населения'!N8*100000</f>
        <v>1821.7331336627549</v>
      </c>
      <c r="AD9" s="217">
        <f t="shared" si="0"/>
        <v>1205.1565759351802</v>
      </c>
      <c r="AE9" s="217">
        <f t="shared" si="1"/>
        <v>1391.2483813024219</v>
      </c>
      <c r="AF9" s="217">
        <f t="shared" si="2"/>
        <v>1539.2122142210681</v>
      </c>
    </row>
    <row r="10" spans="1:32">
      <c r="A10" s="60" t="s">
        <v>9</v>
      </c>
      <c r="B10" s="15" t="s">
        <v>9</v>
      </c>
      <c r="C10" s="170">
        <v>13494</v>
      </c>
      <c r="D10" s="177">
        <v>11420</v>
      </c>
      <c r="E10" s="184">
        <v>12832</v>
      </c>
      <c r="F10" s="69">
        <v>12419</v>
      </c>
      <c r="G10" s="76">
        <v>9803</v>
      </c>
      <c r="H10" s="83">
        <v>8660</v>
      </c>
      <c r="I10" s="90">
        <v>7919</v>
      </c>
      <c r="J10" s="97">
        <v>8551</v>
      </c>
      <c r="K10" s="104">
        <v>10008</v>
      </c>
      <c r="L10" s="111">
        <v>12047</v>
      </c>
      <c r="M10" s="118">
        <v>3071</v>
      </c>
      <c r="N10" s="125">
        <v>6318</v>
      </c>
      <c r="O10" s="132">
        <v>7646</v>
      </c>
      <c r="P10" s="227"/>
      <c r="Q10" s="241">
        <f>C10/'Численность населения'!B9*100000</f>
        <v>1193.8222749506999</v>
      </c>
      <c r="R10" s="241">
        <f>D10/'Численность населения'!C9*100000</f>
        <v>1016.3714116615714</v>
      </c>
      <c r="S10" s="241">
        <f>E10/'Численность населения'!D9*100000</f>
        <v>1145.292981510373</v>
      </c>
      <c r="T10" s="241">
        <f>F10/'Численность населения'!E9*100000</f>
        <v>1109.7419418830852</v>
      </c>
      <c r="U10" s="241">
        <f>G10/'Численность населения'!F9*100000</f>
        <v>876.71835635207174</v>
      </c>
      <c r="V10" s="241">
        <f>H10/'Численность населения'!G9*100000</f>
        <v>774.11419346418791</v>
      </c>
      <c r="W10" s="241">
        <f>I10/'Численность населения'!H9*100000</f>
        <v>706.13559515487009</v>
      </c>
      <c r="X10" s="241">
        <f>J10/'Численность населения'!I9*100000</f>
        <v>764.12004664608401</v>
      </c>
      <c r="Y10" s="241">
        <f>K10/'Численность населения'!J9*100000</f>
        <v>900.69739249544841</v>
      </c>
      <c r="Z10" s="241">
        <f>L10/'Численность населения'!K9*100000</f>
        <v>1089.7094952257933</v>
      </c>
      <c r="AA10" s="241">
        <f>M10/'Численность населения'!L9*100000</f>
        <v>279.11888955944482</v>
      </c>
      <c r="AB10" s="241">
        <f>N10/'Численность населения'!M9*100000</f>
        <v>579.61388431207774</v>
      </c>
      <c r="AC10" s="241">
        <f>O10/'Численность населения'!N9*100000</f>
        <v>712.85127457360386</v>
      </c>
      <c r="AD10" s="217">
        <f t="shared" si="0"/>
        <v>914.7033853912551</v>
      </c>
      <c r="AE10" s="217">
        <f t="shared" si="1"/>
        <v>857.56213367610098</v>
      </c>
      <c r="AF10" s="217">
        <f t="shared" si="2"/>
        <v>876.71835635207174</v>
      </c>
    </row>
    <row r="11" spans="1:32">
      <c r="A11" s="60" t="s">
        <v>10</v>
      </c>
      <c r="B11" s="15" t="s">
        <v>10</v>
      </c>
      <c r="C11" s="170">
        <v>10209</v>
      </c>
      <c r="D11" s="177">
        <v>12435</v>
      </c>
      <c r="E11" s="184">
        <v>13411</v>
      </c>
      <c r="F11" s="69">
        <v>14560</v>
      </c>
      <c r="G11" s="76">
        <v>12894</v>
      </c>
      <c r="H11" s="83">
        <v>10788</v>
      </c>
      <c r="I11" s="90">
        <v>7823</v>
      </c>
      <c r="J11" s="97">
        <v>9581</v>
      </c>
      <c r="K11" s="104">
        <v>9307</v>
      </c>
      <c r="L11" s="111">
        <v>8438</v>
      </c>
      <c r="M11" s="118">
        <v>2214</v>
      </c>
      <c r="N11" s="125">
        <v>4576</v>
      </c>
      <c r="O11" s="132">
        <v>5565</v>
      </c>
      <c r="P11" s="227"/>
      <c r="Q11" s="241">
        <f>C11/'Численность населения'!B10*100000</f>
        <v>869.19208302150878</v>
      </c>
      <c r="R11" s="241">
        <f>D11/'Численность населения'!C10*100000</f>
        <v>1063.7560726485087</v>
      </c>
      <c r="S11" s="241">
        <f>E11/'Численность населения'!D10*100000</f>
        <v>1152.0735347808345</v>
      </c>
      <c r="T11" s="241">
        <f>F11/'Численность населения'!E10*100000</f>
        <v>1254.036213740826</v>
      </c>
      <c r="U11" s="241">
        <f>G11/'Численность населения'!F10*100000</f>
        <v>1112.6394250931514</v>
      </c>
      <c r="V11" s="241">
        <f>H11/'Численность населения'!G10*100000</f>
        <v>932.4283327527985</v>
      </c>
      <c r="W11" s="241">
        <f>I11/'Численность населения'!H10*100000</f>
        <v>676.63820744068494</v>
      </c>
      <c r="X11" s="241">
        <f>J11/'Численность населения'!I10*100000</f>
        <v>830.81066691177932</v>
      </c>
      <c r="Y11" s="241">
        <f>K11/'Численность населения'!J10*100000</f>
        <v>811.33763047916614</v>
      </c>
      <c r="Z11" s="241">
        <f>L11/'Численность населения'!K10*100000</f>
        <v>739.07136969947533</v>
      </c>
      <c r="AA11" s="241">
        <f>M11/'Численность населения'!L10*100000</f>
        <v>195.27563499861526</v>
      </c>
      <c r="AB11" s="241">
        <f>N11/'Численность населения'!M10*100000</f>
        <v>408.23026470735175</v>
      </c>
      <c r="AC11" s="241">
        <f>O11/'Численность населения'!N10*100000</f>
        <v>491.52006444079763</v>
      </c>
      <c r="AD11" s="217">
        <f t="shared" si="0"/>
        <v>1058.7605787422108</v>
      </c>
      <c r="AE11" s="217">
        <f t="shared" si="1"/>
        <v>810.53919236273077</v>
      </c>
      <c r="AF11" s="217">
        <f t="shared" si="2"/>
        <v>830.81066691177932</v>
      </c>
    </row>
    <row r="12" spans="1:32">
      <c r="A12" s="62" t="s">
        <v>11</v>
      </c>
      <c r="B12" s="16" t="s">
        <v>11</v>
      </c>
      <c r="C12" s="170">
        <v>78761</v>
      </c>
      <c r="D12" s="177">
        <v>75323</v>
      </c>
      <c r="E12" s="184">
        <v>66943</v>
      </c>
      <c r="F12" s="69">
        <v>104582</v>
      </c>
      <c r="G12" s="76">
        <v>150808</v>
      </c>
      <c r="H12" s="83">
        <v>107395</v>
      </c>
      <c r="I12" s="90">
        <v>128459</v>
      </c>
      <c r="J12" s="97">
        <v>91347</v>
      </c>
      <c r="K12" s="104">
        <v>90769</v>
      </c>
      <c r="L12" s="111">
        <v>111280</v>
      </c>
      <c r="M12" s="118">
        <v>65091</v>
      </c>
      <c r="N12" s="125">
        <v>120704</v>
      </c>
      <c r="O12" s="132">
        <v>115521</v>
      </c>
      <c r="P12" s="227"/>
      <c r="Q12" s="241">
        <f>C12/'Численность населения'!B11*100000</f>
        <v>1114.7720853630556</v>
      </c>
      <c r="R12" s="241">
        <f>D12/'Численность населения'!C11*100000</f>
        <v>1089.6162062237868</v>
      </c>
      <c r="S12" s="241">
        <f>E12/'Численность населения'!D11*100000</f>
        <v>956.11453835977011</v>
      </c>
      <c r="T12" s="241">
        <f>F12/'Численность населения'!E11*100000</f>
        <v>1474.88623369942</v>
      </c>
      <c r="U12" s="241">
        <f>G12/'Численность населения'!F11*100000</f>
        <v>2099.7044975846325</v>
      </c>
      <c r="V12" s="241">
        <f>H12/'Численность населения'!G11*100000</f>
        <v>1476.2489489484124</v>
      </c>
      <c r="W12" s="241">
        <f>I12/'Численность населения'!H11*100000</f>
        <v>1742.7484629750575</v>
      </c>
      <c r="X12" s="241">
        <f>J12/'Численность населения'!I11*100000</f>
        <v>1223.9283642755533</v>
      </c>
      <c r="Y12" s="241">
        <f>K12/'Численность населения'!J11*100000</f>
        <v>1201.9970559553869</v>
      </c>
      <c r="Z12" s="241">
        <f>L12/'Численность населения'!K11*100000</f>
        <v>1455.5433402809977</v>
      </c>
      <c r="AA12" s="241">
        <f>M12/'Численность населения'!L11*100000</f>
        <v>845.37268492032342</v>
      </c>
      <c r="AB12" s="241">
        <f>N12/'Численность населения'!M11*100000</f>
        <v>1559.7475954580414</v>
      </c>
      <c r="AC12" s="241">
        <f>O12/'Численность населения'!N11*100000</f>
        <v>1348.4423244740628</v>
      </c>
      <c r="AD12" s="217">
        <f t="shared" si="0"/>
        <v>1254.3318126643089</v>
      </c>
      <c r="AE12" s="217">
        <f t="shared" si="1"/>
        <v>1353.0094106552692</v>
      </c>
      <c r="AF12" s="217">
        <f t="shared" si="2"/>
        <v>1348.4423244740628</v>
      </c>
    </row>
    <row r="13" spans="1:32">
      <c r="A13" s="62" t="s">
        <v>12</v>
      </c>
      <c r="B13" s="16" t="s">
        <v>12</v>
      </c>
      <c r="C13" s="170">
        <v>9479</v>
      </c>
      <c r="D13" s="177">
        <v>9384</v>
      </c>
      <c r="E13" s="184">
        <v>7137</v>
      </c>
      <c r="F13" s="69">
        <v>8238</v>
      </c>
      <c r="G13" s="76">
        <v>8950</v>
      </c>
      <c r="H13" s="83">
        <v>12691</v>
      </c>
      <c r="I13" s="90">
        <v>5382</v>
      </c>
      <c r="J13" s="97">
        <v>7816</v>
      </c>
      <c r="K13" s="104">
        <v>9426</v>
      </c>
      <c r="L13" s="111">
        <v>8168</v>
      </c>
      <c r="M13" s="118">
        <v>3564</v>
      </c>
      <c r="N13" s="125">
        <v>6499</v>
      </c>
      <c r="O13" s="132">
        <v>6888</v>
      </c>
      <c r="P13" s="227"/>
      <c r="Q13" s="241">
        <f>C13/'Численность населения'!B12*100000</f>
        <v>1200.8340849895108</v>
      </c>
      <c r="R13" s="241">
        <f>D13/'Численность населения'!C12*100000</f>
        <v>1197.7989295884672</v>
      </c>
      <c r="S13" s="241">
        <f>E13/'Численность населения'!D12*100000</f>
        <v>916.70059713340004</v>
      </c>
      <c r="T13" s="241">
        <f>F13/'Численность населения'!E12*100000</f>
        <v>1065.8531094498398</v>
      </c>
      <c r="U13" s="241">
        <f>G13/'Численность населения'!F12*100000</f>
        <v>1165.9657844409357</v>
      </c>
      <c r="V13" s="241">
        <f>H13/'Численность населения'!G12*100000</f>
        <v>1664.4480146890062</v>
      </c>
      <c r="W13" s="241">
        <f>I13/'Численность населения'!H12*100000</f>
        <v>710.71271993534651</v>
      </c>
      <c r="X13" s="241">
        <f>J13/'Численность населения'!I12*100000</f>
        <v>1040.7027140024845</v>
      </c>
      <c r="Y13" s="241">
        <f>K13/'Численность населения'!J12*100000</f>
        <v>1268.0330823992811</v>
      </c>
      <c r="Z13" s="241">
        <f>L13/'Численность населения'!K12*100000</f>
        <v>1109.0547914887377</v>
      </c>
      <c r="AA13" s="241">
        <f>M13/'Численность населения'!L12*100000</f>
        <v>488.8278692234577</v>
      </c>
      <c r="AB13" s="241">
        <f>N13/'Численность населения'!M12*100000</f>
        <v>903.40552885851741</v>
      </c>
      <c r="AC13" s="241">
        <f>O13/'Численность населения'!N12*100000</f>
        <v>976.8148292063097</v>
      </c>
      <c r="AD13" s="217">
        <f t="shared" si="0"/>
        <v>1175.6201454655484</v>
      </c>
      <c r="AE13" s="217">
        <f t="shared" si="1"/>
        <v>1054.5501581080996</v>
      </c>
      <c r="AF13" s="217">
        <f t="shared" si="2"/>
        <v>1065.8531094498398</v>
      </c>
    </row>
    <row r="14" spans="1:32">
      <c r="A14" s="62" t="s">
        <v>13</v>
      </c>
      <c r="B14" s="16" t="s">
        <v>13</v>
      </c>
      <c r="C14" s="170">
        <v>11415</v>
      </c>
      <c r="D14" s="177">
        <v>13574</v>
      </c>
      <c r="E14" s="184">
        <v>12084</v>
      </c>
      <c r="F14" s="69">
        <v>12517</v>
      </c>
      <c r="G14" s="76">
        <v>13247</v>
      </c>
      <c r="H14" s="83">
        <v>12102</v>
      </c>
      <c r="I14" s="90">
        <v>10838</v>
      </c>
      <c r="J14" s="97">
        <v>17340</v>
      </c>
      <c r="K14" s="104">
        <v>19380</v>
      </c>
      <c r="L14" s="111">
        <v>22810</v>
      </c>
      <c r="M14" s="118">
        <v>8115</v>
      </c>
      <c r="N14" s="125">
        <v>14050</v>
      </c>
      <c r="O14" s="132">
        <v>15003</v>
      </c>
      <c r="P14" s="227"/>
      <c r="Q14" s="241">
        <f>C14/'Численность населения'!B13*100000</f>
        <v>986.75509283191366</v>
      </c>
      <c r="R14" s="241">
        <f>D14/'Численность населения'!C13*100000</f>
        <v>1180.1969661269386</v>
      </c>
      <c r="S14" s="241">
        <f>E14/'Численность населения'!D13*100000</f>
        <v>1053.9407651100603</v>
      </c>
      <c r="T14" s="241">
        <f>F14/'Численность населения'!E13*100000</f>
        <v>1095.3430636877629</v>
      </c>
      <c r="U14" s="241">
        <f>G14/'Численность населения'!F13*100000</f>
        <v>1163.9155429775396</v>
      </c>
      <c r="V14" s="241">
        <f>H14/'Численность населения'!G13*100000</f>
        <v>1068.3536213409418</v>
      </c>
      <c r="W14" s="241">
        <f>I14/'Численность населения'!H13*100000</f>
        <v>960.45713434967979</v>
      </c>
      <c r="X14" s="241">
        <f>J14/'Численность населения'!I13*100000</f>
        <v>1542.5577814211638</v>
      </c>
      <c r="Y14" s="241">
        <f>K14/'Численность населения'!J13*100000</f>
        <v>1733.7549930444038</v>
      </c>
      <c r="Z14" s="241">
        <f>L14/'Численность населения'!K13*100000</f>
        <v>2052.1965070373876</v>
      </c>
      <c r="AA14" s="241">
        <f>M14/'Численность населения'!L13*100000</f>
        <v>735.35275184132695</v>
      </c>
      <c r="AB14" s="241">
        <f>N14/'Численность населения'!M13*100000</f>
        <v>1286.9777091796777</v>
      </c>
      <c r="AC14" s="241">
        <f>O14/'Численность населения'!N13*100000</f>
        <v>1371.7053654040967</v>
      </c>
      <c r="AD14" s="217">
        <f t="shared" si="0"/>
        <v>1316.8437551960606</v>
      </c>
      <c r="AE14" s="217">
        <f t="shared" si="1"/>
        <v>1248.5774841809919</v>
      </c>
      <c r="AF14" s="217">
        <f t="shared" si="2"/>
        <v>1163.9155429775396</v>
      </c>
    </row>
    <row r="15" spans="1:32">
      <c r="A15" s="62" t="s">
        <v>14</v>
      </c>
      <c r="B15" s="16" t="s">
        <v>14</v>
      </c>
      <c r="C15" s="170">
        <v>10874</v>
      </c>
      <c r="D15" s="177">
        <v>10600</v>
      </c>
      <c r="E15" s="184">
        <v>11436</v>
      </c>
      <c r="F15" s="69">
        <v>11316</v>
      </c>
      <c r="G15" s="76">
        <v>10776</v>
      </c>
      <c r="H15" s="83">
        <v>8438</v>
      </c>
      <c r="I15" s="90">
        <v>6683</v>
      </c>
      <c r="J15" s="97">
        <v>8383</v>
      </c>
      <c r="K15" s="104">
        <v>8597</v>
      </c>
      <c r="L15" s="111">
        <v>9561</v>
      </c>
      <c r="M15" s="118">
        <v>3250</v>
      </c>
      <c r="N15" s="125">
        <v>5198</v>
      </c>
      <c r="O15" s="132">
        <v>6036</v>
      </c>
      <c r="P15" s="227"/>
      <c r="Q15" s="241">
        <f>C15/'Численность населения'!B14*100000</f>
        <v>1100.6607608466809</v>
      </c>
      <c r="R15" s="241">
        <f>D15/'Численность населения'!C14*100000</f>
        <v>1079.7760992579088</v>
      </c>
      <c r="S15" s="241">
        <f>E15/'Численность населения'!D14*100000</f>
        <v>1169.5224654466244</v>
      </c>
      <c r="T15" s="241">
        <f>F15/'Численность населения'!E14*100000</f>
        <v>1164.7475505408418</v>
      </c>
      <c r="U15" s="241">
        <f>G15/'Численность населения'!F14*100000</f>
        <v>1115.1319976447285</v>
      </c>
      <c r="V15" s="241">
        <f>H15/'Численность населения'!G14*100000</f>
        <v>877.39547264767964</v>
      </c>
      <c r="W15" s="241">
        <f>I15/'Численность населения'!H14*100000</f>
        <v>699.12073772249619</v>
      </c>
      <c r="X15" s="241">
        <f>J15/'Численность населения'!I14*100000</f>
        <v>881.24019077593914</v>
      </c>
      <c r="Y15" s="241">
        <f>K15/'Численность населения'!J14*100000</f>
        <v>908.91213884565934</v>
      </c>
      <c r="Z15" s="241">
        <f>L15/'Численность населения'!K14*100000</f>
        <v>1018.6176588094287</v>
      </c>
      <c r="AA15" s="241">
        <f>M15/'Численность населения'!L14*100000</f>
        <v>350.21287554943012</v>
      </c>
      <c r="AB15" s="241">
        <f>N15/'Численность населения'!M14*100000</f>
        <v>567.78275264311719</v>
      </c>
      <c r="AC15" s="241">
        <f>O15/'Численность населения'!N14*100000</f>
        <v>685.93247497073764</v>
      </c>
      <c r="AD15" s="217">
        <f t="shared" si="0"/>
        <v>819.30958989719431</v>
      </c>
      <c r="AE15" s="217">
        <f t="shared" si="1"/>
        <v>893.77332120779033</v>
      </c>
      <c r="AF15" s="217">
        <f t="shared" si="2"/>
        <v>908.91213884565934</v>
      </c>
    </row>
    <row r="16" spans="1:32">
      <c r="A16" s="60" t="s">
        <v>15</v>
      </c>
      <c r="B16" s="15" t="s">
        <v>15</v>
      </c>
      <c r="C16" s="170">
        <v>5762</v>
      </c>
      <c r="D16" s="177">
        <v>4015</v>
      </c>
      <c r="E16" s="184">
        <v>5577</v>
      </c>
      <c r="F16" s="69">
        <v>5949</v>
      </c>
      <c r="G16" s="76">
        <v>5291</v>
      </c>
      <c r="H16" s="83">
        <v>4333</v>
      </c>
      <c r="I16" s="90">
        <v>2842</v>
      </c>
      <c r="J16" s="97">
        <v>3661</v>
      </c>
      <c r="K16" s="104">
        <v>4937</v>
      </c>
      <c r="L16" s="111">
        <v>5872</v>
      </c>
      <c r="M16" s="118">
        <v>1663</v>
      </c>
      <c r="N16" s="125">
        <v>3050</v>
      </c>
      <c r="O16" s="132">
        <v>3546</v>
      </c>
      <c r="P16" s="227"/>
      <c r="Q16" s="241">
        <f>C16/'Численность населения'!B15*100000</f>
        <v>526.36627309475421</v>
      </c>
      <c r="R16" s="241">
        <f>D16/'Численность населения'!C15*100000</f>
        <v>369.66381308913731</v>
      </c>
      <c r="S16" s="241">
        <f>E16/'Численность населения'!D15*100000</f>
        <v>516.79706286539272</v>
      </c>
      <c r="T16" s="241">
        <f>F16/'Численность населения'!E15*100000</f>
        <v>554.7675599459501</v>
      </c>
      <c r="U16" s="241">
        <f>G16/'Численность населения'!F15*100000</f>
        <v>496.4919013922605</v>
      </c>
      <c r="V16" s="241">
        <f>H16/'Численность населения'!G15*100000</f>
        <v>410.18291147508705</v>
      </c>
      <c r="W16" s="241">
        <f>I16/'Численность населения'!H15*100000</f>
        <v>271.88080867799152</v>
      </c>
      <c r="X16" s="241">
        <f>J16/'Численность населения'!I15*100000</f>
        <v>353.05837662581888</v>
      </c>
      <c r="Y16" s="241">
        <f>K16/'Численность населения'!J15*100000</f>
        <v>481.77181171377862</v>
      </c>
      <c r="Z16" s="241">
        <f>L16/'Численность населения'!K15*100000</f>
        <v>580.60605701053134</v>
      </c>
      <c r="AA16" s="241">
        <f>M16/'Численность населения'!L15*100000</f>
        <v>166.20293748450905</v>
      </c>
      <c r="AB16" s="241">
        <f>N16/'Численность населения'!M15*100000</f>
        <v>308.79790543899418</v>
      </c>
      <c r="AC16" s="241">
        <f>O16/'Численность населения'!N15*100000</f>
        <v>364.5485293664093</v>
      </c>
      <c r="AD16" s="217">
        <f t="shared" si="0"/>
        <v>414.40311952602229</v>
      </c>
      <c r="AE16" s="217">
        <f t="shared" si="1"/>
        <v>415.47199601389343</v>
      </c>
      <c r="AF16" s="217">
        <f t="shared" si="2"/>
        <v>410.18291147508705</v>
      </c>
    </row>
    <row r="17" spans="1:32">
      <c r="A17" s="62" t="s">
        <v>16</v>
      </c>
      <c r="B17" s="16" t="s">
        <v>16</v>
      </c>
      <c r="C17" s="170">
        <v>35890</v>
      </c>
      <c r="D17" s="177">
        <v>30945</v>
      </c>
      <c r="E17" s="184">
        <v>32454</v>
      </c>
      <c r="F17" s="69">
        <v>39730</v>
      </c>
      <c r="G17" s="76">
        <v>32940</v>
      </c>
      <c r="H17" s="83">
        <v>35958</v>
      </c>
      <c r="I17" s="90">
        <v>30030</v>
      </c>
      <c r="J17" s="97">
        <v>52014</v>
      </c>
      <c r="K17" s="104">
        <v>42819</v>
      </c>
      <c r="L17" s="111">
        <v>38849</v>
      </c>
      <c r="M17" s="118">
        <v>16532</v>
      </c>
      <c r="N17" s="125">
        <v>21581</v>
      </c>
      <c r="O17" s="132">
        <v>20390</v>
      </c>
      <c r="P17" s="227"/>
      <c r="Q17" s="241">
        <f>C17/'Численность населения'!B16*100000</f>
        <v>2643.4274847224033</v>
      </c>
      <c r="R17" s="241">
        <f>D17/'Численность населения'!C16*100000</f>
        <v>2298.7899502504561</v>
      </c>
      <c r="S17" s="241">
        <f>E17/'Численность населения'!D16*100000</f>
        <v>2425.3248936949326</v>
      </c>
      <c r="T17" s="241">
        <f>F17/'Численность населения'!E16*100000</f>
        <v>2987.9931260364528</v>
      </c>
      <c r="U17" s="241">
        <f>G17/'Численность населения'!F16*100000</f>
        <v>2495.1521027754211</v>
      </c>
      <c r="V17" s="241">
        <f>H17/'Численность населения'!G16*100000</f>
        <v>2745.0803759350856</v>
      </c>
      <c r="W17" s="241">
        <f>I17/'Численность населения'!H16*100000</f>
        <v>2308.6308043460376</v>
      </c>
      <c r="X17" s="241">
        <f>J17/'Численность населения'!I16*100000</f>
        <v>4031.0430771519973</v>
      </c>
      <c r="Y17" s="241">
        <f>K17/'Численность населения'!J16*100000</f>
        <v>3353.7392481245411</v>
      </c>
      <c r="Z17" s="241">
        <f>L17/'Численность населения'!K16*100000</f>
        <v>3071.050199722215</v>
      </c>
      <c r="AA17" s="241">
        <f>M17/'Численность населения'!L16*100000</f>
        <v>1319.3945086947397</v>
      </c>
      <c r="AB17" s="241">
        <f>N17/'Численность населения'!M16*100000</f>
        <v>1743.3514580706244</v>
      </c>
      <c r="AC17" s="241">
        <f>O17/'Численность населения'!N16*100000</f>
        <v>1673.2164735095939</v>
      </c>
      <c r="AD17" s="217">
        <f t="shared" si="0"/>
        <v>2711.6485684572576</v>
      </c>
      <c r="AE17" s="217">
        <f t="shared" si="1"/>
        <v>2545.8610540795771</v>
      </c>
      <c r="AF17" s="217">
        <f t="shared" si="2"/>
        <v>2495.1521027754211</v>
      </c>
    </row>
    <row r="18" spans="1:32">
      <c r="A18" s="62" t="s">
        <v>17</v>
      </c>
      <c r="B18" s="16" t="s">
        <v>17</v>
      </c>
      <c r="C18" s="170">
        <v>11362</v>
      </c>
      <c r="D18" s="177">
        <v>16645</v>
      </c>
      <c r="E18" s="184">
        <v>15134</v>
      </c>
      <c r="F18" s="69">
        <v>16413</v>
      </c>
      <c r="G18" s="76">
        <v>16100</v>
      </c>
      <c r="H18" s="83">
        <v>7878</v>
      </c>
      <c r="I18" s="90">
        <v>13254</v>
      </c>
      <c r="J18" s="97">
        <v>16583</v>
      </c>
      <c r="K18" s="104">
        <v>17012</v>
      </c>
      <c r="L18" s="111">
        <v>22077</v>
      </c>
      <c r="M18" s="118">
        <v>11789</v>
      </c>
      <c r="N18" s="125">
        <v>24194</v>
      </c>
      <c r="O18" s="132">
        <v>25743</v>
      </c>
      <c r="P18" s="227"/>
      <c r="Q18" s="241">
        <f>C18/'Численность населения'!B17*100000</f>
        <v>729.50615476676603</v>
      </c>
      <c r="R18" s="241">
        <f>D18/'Численность населения'!C17*100000</f>
        <v>1075.6489112972538</v>
      </c>
      <c r="S18" s="241">
        <f>E18/'Численность населения'!D17*100000</f>
        <v>983.69180170166851</v>
      </c>
      <c r="T18" s="241">
        <f>F18/'Численность населения'!E17*100000</f>
        <v>1074.8765853332688</v>
      </c>
      <c r="U18" s="241">
        <f>G18/'Численность населения'!F17*100000</f>
        <v>1060.9324475975152</v>
      </c>
      <c r="V18" s="241">
        <f>H18/'Численность населения'!G17*100000</f>
        <v>521.71909022998557</v>
      </c>
      <c r="W18" s="241">
        <f>I18/'Численность населения'!H17*100000</f>
        <v>881.87739947968305</v>
      </c>
      <c r="X18" s="241">
        <f>J18/'Численность населения'!I17*100000</f>
        <v>1108.7590830924103</v>
      </c>
      <c r="Y18" s="241">
        <f>K18/'Численность населения'!J17*100000</f>
        <v>1145.3293091062835</v>
      </c>
      <c r="Z18" s="241">
        <f>L18/'Численность населения'!K17*100000</f>
        <v>1499.3154368979513</v>
      </c>
      <c r="AA18" s="241">
        <f>M18/'Численность населения'!L17*100000</f>
        <v>808.78362756848321</v>
      </c>
      <c r="AB18" s="241">
        <f>N18/'Численность населения'!M17*100000</f>
        <v>1679.1558830490205</v>
      </c>
      <c r="AC18" s="241">
        <f>O18/'Численность населения'!N17*100000</f>
        <v>1728.7855588685634</v>
      </c>
      <c r="AD18" s="217">
        <f t="shared" si="0"/>
        <v>1207.0664686385778</v>
      </c>
      <c r="AE18" s="217">
        <f t="shared" si="1"/>
        <v>1099.8754837683734</v>
      </c>
      <c r="AF18" s="217">
        <f t="shared" si="2"/>
        <v>1074.8765853332688</v>
      </c>
    </row>
    <row r="19" spans="1:32">
      <c r="A19" s="62" t="s">
        <v>18</v>
      </c>
      <c r="B19" s="16" t="s">
        <v>18</v>
      </c>
      <c r="C19" s="170">
        <v>22749</v>
      </c>
      <c r="D19" s="177">
        <v>13743</v>
      </c>
      <c r="E19" s="184">
        <v>14331</v>
      </c>
      <c r="F19" s="69">
        <v>15266</v>
      </c>
      <c r="G19" s="76">
        <v>10187</v>
      </c>
      <c r="H19" s="83">
        <v>20964</v>
      </c>
      <c r="I19" s="90">
        <v>21177</v>
      </c>
      <c r="J19" s="97">
        <v>23354</v>
      </c>
      <c r="K19" s="104">
        <v>45116</v>
      </c>
      <c r="L19" s="111">
        <v>60444</v>
      </c>
      <c r="M19" s="118">
        <v>26622</v>
      </c>
      <c r="N19" s="125">
        <v>25211</v>
      </c>
      <c r="O19" s="132">
        <v>41145</v>
      </c>
      <c r="P19" s="227"/>
      <c r="Q19" s="241">
        <f>C19/'Численность населения'!B18*100000</f>
        <v>1783.4701504530999</v>
      </c>
      <c r="R19" s="241">
        <f>D19/'Численность населения'!C18*100000</f>
        <v>1081.2592740622083</v>
      </c>
      <c r="S19" s="241">
        <f>E19/'Численность населения'!D18*100000</f>
        <v>1127.2260768269346</v>
      </c>
      <c r="T19" s="241">
        <f>F19/'Численность населения'!E18*100000</f>
        <v>1200.4224203617307</v>
      </c>
      <c r="U19" s="241">
        <f>G19/'Численность населения'!F18*100000</f>
        <v>801.05559736320834</v>
      </c>
      <c r="V19" s="241">
        <f>H19/'Численность населения'!G18*100000</f>
        <v>1648.4099731791339</v>
      </c>
      <c r="W19" s="241">
        <f>I19/'Численность населения'!H18*100000</f>
        <v>1665.7437443169486</v>
      </c>
      <c r="X19" s="241">
        <f>J19/'Численность населения'!I18*100000</f>
        <v>1841.4931281096979</v>
      </c>
      <c r="Y19" s="241">
        <f>K19/'Численность населения'!J18*100000</f>
        <v>3573.1256850682057</v>
      </c>
      <c r="Z19" s="241">
        <f>L19/'Численность населения'!K18*100000</f>
        <v>4810.5015435721898</v>
      </c>
      <c r="AA19" s="241">
        <f>M19/'Численность населения'!L18*100000</f>
        <v>2134.1871578402238</v>
      </c>
      <c r="AB19" s="241">
        <f>N19/'Численность населения'!M18*100000</f>
        <v>2042.3637985325702</v>
      </c>
      <c r="AC19" s="241">
        <f>O19/'Численность населения'!N18*100000</f>
        <v>3428.4043025661576</v>
      </c>
      <c r="AD19" s="217">
        <f t="shared" si="0"/>
        <v>4009.4459462089817</v>
      </c>
      <c r="AE19" s="217">
        <f t="shared" si="1"/>
        <v>2087.5125270963317</v>
      </c>
      <c r="AF19" s="217">
        <f t="shared" si="2"/>
        <v>1783.4701504530999</v>
      </c>
    </row>
    <row r="20" spans="1:32">
      <c r="A20" s="62" t="s">
        <v>108</v>
      </c>
      <c r="B20" s="16" t="s">
        <v>19</v>
      </c>
      <c r="C20" s="173">
        <v>1347467</v>
      </c>
      <c r="D20" s="180">
        <v>1087115</v>
      </c>
      <c r="E20" s="187">
        <v>1216679</v>
      </c>
      <c r="F20" s="72">
        <v>1253716</v>
      </c>
      <c r="G20" s="79">
        <v>1127082</v>
      </c>
      <c r="H20" s="86">
        <v>1100666</v>
      </c>
      <c r="I20" s="93">
        <v>609240</v>
      </c>
      <c r="J20" s="100">
        <v>1158731</v>
      </c>
      <c r="K20" s="107">
        <v>1141105</v>
      </c>
      <c r="L20" s="114">
        <v>1795809</v>
      </c>
      <c r="M20" s="121">
        <v>1670985</v>
      </c>
      <c r="N20" s="128">
        <v>2261448</v>
      </c>
      <c r="O20" s="135">
        <v>2419418</v>
      </c>
      <c r="P20" s="228"/>
      <c r="Q20" s="241">
        <f>C20/'Численность населения'!B19*100000</f>
        <v>11756.328571387441</v>
      </c>
      <c r="R20" s="241">
        <f>D20/'Численность населения'!C19*100000</f>
        <v>9199.8414781963547</v>
      </c>
      <c r="S20" s="241">
        <f>E20/'Численность населения'!D19*100000</f>
        <v>10208.706926266139</v>
      </c>
      <c r="T20" s="241">
        <f>F20/'Численность населения'!E19*100000</f>
        <v>10409.557773387725</v>
      </c>
      <c r="U20" s="241">
        <f>G20/'Численность населения'!F19*100000</f>
        <v>9274.1616298823847</v>
      </c>
      <c r="V20" s="241">
        <f>H20/'Численность населения'!G19*100000</f>
        <v>8974.873410584154</v>
      </c>
      <c r="W20" s="241">
        <f>I20/'Численность населения'!H19*100000</f>
        <v>4930.9633564932565</v>
      </c>
      <c r="X20" s="241">
        <f>J20/'Численность населения'!I19*100000</f>
        <v>9311.888569562776</v>
      </c>
      <c r="Y20" s="241">
        <f>K20/'Численность населения'!J19*100000</f>
        <v>9084.599454193989</v>
      </c>
      <c r="Z20" s="241">
        <f>L20/'Численность населения'!K19*100000</f>
        <v>14199.846457714313</v>
      </c>
      <c r="AA20" s="241">
        <f>M20/'Численность населения'!L19*100000</f>
        <v>13192.092726007406</v>
      </c>
      <c r="AB20" s="241">
        <f>N20/'Численность населения'!M19*100000</f>
        <v>17883.763225708797</v>
      </c>
      <c r="AC20" s="241">
        <f>O20/'Численность населения'!N19*100000</f>
        <v>18525.900883568789</v>
      </c>
      <c r="AD20" s="217">
        <f t="shared" si="0"/>
        <v>13594.937527075534</v>
      </c>
      <c r="AE20" s="217">
        <f t="shared" si="1"/>
        <v>11304.040343304117</v>
      </c>
      <c r="AF20" s="217">
        <f t="shared" si="2"/>
        <v>10208.706926266139</v>
      </c>
    </row>
    <row r="21" spans="1:32">
      <c r="A21" s="62" t="s">
        <v>21</v>
      </c>
      <c r="B21" s="16" t="s">
        <v>21</v>
      </c>
      <c r="C21" s="170">
        <v>13649</v>
      </c>
      <c r="D21" s="177">
        <v>15828</v>
      </c>
      <c r="E21" s="184">
        <v>23816</v>
      </c>
      <c r="F21" s="69">
        <v>30788</v>
      </c>
      <c r="G21" s="76">
        <v>34535</v>
      </c>
      <c r="H21" s="83">
        <v>27629</v>
      </c>
      <c r="I21" s="90">
        <v>43229</v>
      </c>
      <c r="J21" s="97">
        <v>37175</v>
      </c>
      <c r="K21" s="104">
        <v>37138</v>
      </c>
      <c r="L21" s="111">
        <v>36348</v>
      </c>
      <c r="M21" s="118">
        <v>20854</v>
      </c>
      <c r="N21" s="125">
        <v>31124</v>
      </c>
      <c r="O21" s="132">
        <v>30356</v>
      </c>
      <c r="P21" s="227"/>
      <c r="Q21" s="241">
        <f>C21/'Численность населения'!B20*100000</f>
        <v>2113.9936498102684</v>
      </c>
      <c r="R21" s="241">
        <f>D21/'Численность населения'!C20*100000</f>
        <v>2468.7660848813816</v>
      </c>
      <c r="S21" s="241">
        <f>E21/'Численность населения'!D20*100000</f>
        <v>3731.1199783176435</v>
      </c>
      <c r="T21" s="241">
        <f>F21/'Численность населения'!E20*100000</f>
        <v>4843.4240623220367</v>
      </c>
      <c r="U21" s="241">
        <f>G21/'Численность населения'!F20*100000</f>
        <v>5451.7355257092704</v>
      </c>
      <c r="V21" s="241">
        <f>H21/'Численность населения'!G20*100000</f>
        <v>4377.1902586168653</v>
      </c>
      <c r="W21" s="241">
        <f>I21/'Численность населения'!H20*100000</f>
        <v>6878.3632839972115</v>
      </c>
      <c r="X21" s="241">
        <f>J21/'Численность населения'!I20*100000</f>
        <v>5950.0658628675874</v>
      </c>
      <c r="Y21" s="241">
        <f>K21/'Численность населения'!J20*100000</f>
        <v>5987.4022399958722</v>
      </c>
      <c r="Z21" s="241">
        <f>L21/'Численность населения'!K20*100000</f>
        <v>5900.0842451778153</v>
      </c>
      <c r="AA21" s="241">
        <f>M21/'Численность населения'!L20*100000</f>
        <v>3409.9344960314997</v>
      </c>
      <c r="AB21" s="241">
        <f>N21/'Численность населения'!M20*100000</f>
        <v>5135.3888748640829</v>
      </c>
      <c r="AC21" s="241">
        <f>O21/'Численность населения'!N20*100000</f>
        <v>5726.1318428841178</v>
      </c>
      <c r="AD21" s="217">
        <f t="shared" si="0"/>
        <v>4764.3696341869436</v>
      </c>
      <c r="AE21" s="217">
        <f t="shared" si="1"/>
        <v>4767.2000311904349</v>
      </c>
      <c r="AF21" s="217">
        <f t="shared" si="2"/>
        <v>5135.3888748640829</v>
      </c>
    </row>
    <row r="22" spans="1:32">
      <c r="A22" s="62" t="s">
        <v>22</v>
      </c>
      <c r="B22" s="16" t="s">
        <v>22</v>
      </c>
      <c r="C22" s="170">
        <v>24915</v>
      </c>
      <c r="D22" s="177">
        <v>25775</v>
      </c>
      <c r="E22" s="184">
        <v>23736</v>
      </c>
      <c r="F22" s="69">
        <v>25977</v>
      </c>
      <c r="G22" s="76">
        <v>24591</v>
      </c>
      <c r="H22" s="83">
        <v>13594</v>
      </c>
      <c r="I22" s="90">
        <v>11088</v>
      </c>
      <c r="J22" s="97">
        <v>15325</v>
      </c>
      <c r="K22" s="104">
        <v>18465</v>
      </c>
      <c r="L22" s="111">
        <v>20316</v>
      </c>
      <c r="M22" s="118">
        <v>7264</v>
      </c>
      <c r="N22" s="125">
        <v>11527</v>
      </c>
      <c r="O22" s="132">
        <v>10527</v>
      </c>
      <c r="P22" s="227"/>
      <c r="Q22" s="241">
        <f>C22/'Численность населения'!B21*100000</f>
        <v>2751.229854405115</v>
      </c>
      <c r="R22" s="241">
        <f>D22/'Численность населения'!C21*100000</f>
        <v>2881.4142909205543</v>
      </c>
      <c r="S22" s="241">
        <f>E22/'Численность населения'!D21*100000</f>
        <v>2681.3158510093908</v>
      </c>
      <c r="T22" s="241">
        <f>F22/'Численность населения'!E21*100000</f>
        <v>2964.2367692249759</v>
      </c>
      <c r="U22" s="241">
        <f>G22/'Численность населения'!F21*100000</f>
        <v>2832.2846589475939</v>
      </c>
      <c r="V22" s="241">
        <f>H22/'Численность населения'!G21*100000</f>
        <v>1579.5460751289465</v>
      </c>
      <c r="W22" s="241">
        <f>I22/'Численность населения'!H21*100000</f>
        <v>1298.8290858998328</v>
      </c>
      <c r="X22" s="241">
        <f>J22/'Численность населения'!I21*100000</f>
        <v>1812.0826002232438</v>
      </c>
      <c r="Y22" s="241">
        <f>K22/'Численность населения'!J21*100000</f>
        <v>2209.9136739380983</v>
      </c>
      <c r="Z22" s="241">
        <f>L22/'Численность населения'!K21*100000</f>
        <v>2461.4922342318982</v>
      </c>
      <c r="AA22" s="241">
        <f>M22/'Численность населения'!L21*100000</f>
        <v>889.07275244146183</v>
      </c>
      <c r="AB22" s="241">
        <f>N22/'Численность населения'!M21*100000</f>
        <v>1425.6684637485421</v>
      </c>
      <c r="AC22" s="241">
        <f>O22/'Численность населения'!N21*100000</f>
        <v>1441.2690067606977</v>
      </c>
      <c r="AD22" s="217">
        <f t="shared" si="0"/>
        <v>2075.1640167835139</v>
      </c>
      <c r="AE22" s="217">
        <f t="shared" si="1"/>
        <v>2094.4888705292574</v>
      </c>
      <c r="AF22" s="217">
        <f t="shared" si="2"/>
        <v>2209.9136739380983</v>
      </c>
    </row>
    <row r="23" spans="1:32">
      <c r="A23" s="62" t="s">
        <v>23</v>
      </c>
      <c r="B23" s="16" t="s">
        <v>23</v>
      </c>
      <c r="C23" s="170">
        <v>31654</v>
      </c>
      <c r="D23" s="177">
        <v>40496</v>
      </c>
      <c r="E23" s="184">
        <v>60400</v>
      </c>
      <c r="F23" s="69">
        <v>54921</v>
      </c>
      <c r="G23" s="76">
        <v>52713</v>
      </c>
      <c r="H23" s="83">
        <v>50172</v>
      </c>
      <c r="I23" s="90">
        <v>20832</v>
      </c>
      <c r="J23" s="97">
        <v>35805</v>
      </c>
      <c r="K23" s="104">
        <v>40073</v>
      </c>
      <c r="L23" s="111">
        <v>45275</v>
      </c>
      <c r="M23" s="118">
        <v>12941</v>
      </c>
      <c r="N23" s="125">
        <v>28297</v>
      </c>
      <c r="O23" s="132">
        <v>32505</v>
      </c>
      <c r="P23" s="227"/>
      <c r="Q23" s="241">
        <f>C23/'Численность населения'!B22*100000</f>
        <v>2571.0168894058252</v>
      </c>
      <c r="R23" s="241">
        <f>D23/'Численность населения'!C22*100000</f>
        <v>3321.5032394006921</v>
      </c>
      <c r="S23" s="241">
        <f>E23/'Численность населения'!D22*100000</f>
        <v>5000.3559856082475</v>
      </c>
      <c r="T23" s="241">
        <f>F23/'Численность населения'!E22*100000</f>
        <v>4588.0672325068508</v>
      </c>
      <c r="U23" s="241">
        <f>G23/'Численность населения'!F22*100000</f>
        <v>4438.7876256574436</v>
      </c>
      <c r="V23" s="241">
        <f>H23/'Численность населения'!G22*100000</f>
        <v>4256.5502192668037</v>
      </c>
      <c r="W23" s="241">
        <f>I23/'Численность населения'!H22*100000</f>
        <v>1780.6437054347584</v>
      </c>
      <c r="X23" s="241">
        <f>J23/'Численность населения'!I22*100000</f>
        <v>3085.6031899647446</v>
      </c>
      <c r="Y23" s="241">
        <f>K23/'Численность населения'!J22*100000</f>
        <v>3485.8999942587425</v>
      </c>
      <c r="Z23" s="241">
        <f>L23/'Численность населения'!K22*100000</f>
        <v>3970.3523638394954</v>
      </c>
      <c r="AA23" s="241">
        <f>M23/'Численность населения'!L22*100000</f>
        <v>1143.4069657614068</v>
      </c>
      <c r="AB23" s="241">
        <f>N23/'Численность населения'!M22*100000</f>
        <v>2524.9690591574631</v>
      </c>
      <c r="AC23" s="241">
        <f>O23/'Численность населения'!N22*100000</f>
        <v>3215.5819951150461</v>
      </c>
      <c r="AD23" s="217">
        <f t="shared" si="0"/>
        <v>3856.9490198468407</v>
      </c>
      <c r="AE23" s="217">
        <f t="shared" si="1"/>
        <v>3337.1337281059637</v>
      </c>
      <c r="AF23" s="217">
        <f t="shared" si="2"/>
        <v>3321.5032394006921</v>
      </c>
    </row>
    <row r="24" spans="1:32">
      <c r="A24" s="62" t="s">
        <v>24</v>
      </c>
      <c r="B24" s="16" t="s">
        <v>24</v>
      </c>
      <c r="C24" s="170">
        <v>33614</v>
      </c>
      <c r="D24" s="177">
        <v>32945</v>
      </c>
      <c r="E24" s="184">
        <v>42634</v>
      </c>
      <c r="F24" s="69">
        <v>40304</v>
      </c>
      <c r="G24" s="76">
        <v>38108</v>
      </c>
      <c r="H24" s="83">
        <v>29461</v>
      </c>
      <c r="I24" s="90">
        <v>24304</v>
      </c>
      <c r="J24" s="97">
        <v>21217</v>
      </c>
      <c r="K24" s="104">
        <v>31355</v>
      </c>
      <c r="L24" s="111">
        <v>33171</v>
      </c>
      <c r="M24" s="118">
        <v>11871</v>
      </c>
      <c r="N24" s="125">
        <v>22187</v>
      </c>
      <c r="O24" s="132">
        <v>26322</v>
      </c>
      <c r="P24" s="227"/>
      <c r="Q24" s="241">
        <f>C24/'Численность населения'!B23*100000</f>
        <v>2790.0599032020036</v>
      </c>
      <c r="R24" s="241">
        <f>D24/'Численность населения'!C23*100000</f>
        <v>2745.7186957231961</v>
      </c>
      <c r="S24" s="241">
        <f>E24/'Численность населения'!D23*100000</f>
        <v>3560.6340891837203</v>
      </c>
      <c r="T24" s="241">
        <f>F24/'Численность населения'!E23*100000</f>
        <v>3373.3322285302015</v>
      </c>
      <c r="U24" s="241">
        <f>G24/'Численность населения'!F23*100000</f>
        <v>3196.4703612679191</v>
      </c>
      <c r="V24" s="241">
        <f>H24/'Численность населения'!G23*100000</f>
        <v>2477.0735538072572</v>
      </c>
      <c r="W24" s="241">
        <f>I24/'Численность населения'!H23*100000</f>
        <v>2049.6334458618976</v>
      </c>
      <c r="X24" s="241">
        <f>J24/'Численность населения'!I23*100000</f>
        <v>1797.6334308813039</v>
      </c>
      <c r="Y24" s="241">
        <f>K24/'Численность населения'!J23*100000</f>
        <v>2674.8825500063558</v>
      </c>
      <c r="Z24" s="241">
        <f>L24/'Численность населения'!K23*100000</f>
        <v>2849.5488708240591</v>
      </c>
      <c r="AA24" s="241">
        <f>M24/'Численность населения'!L23*100000</f>
        <v>1027.1305756292052</v>
      </c>
      <c r="AB24" s="241">
        <f>N24/'Численность населения'!M23*100000</f>
        <v>1937.2707420339814</v>
      </c>
      <c r="AC24" s="241">
        <f>O24/'Численность населения'!N23*100000</f>
        <v>2321.9769178451361</v>
      </c>
      <c r="AD24" s="217">
        <f t="shared" si="0"/>
        <v>2533.5035135545149</v>
      </c>
      <c r="AE24" s="217">
        <f t="shared" si="1"/>
        <v>2523.1819511381718</v>
      </c>
      <c r="AF24" s="217">
        <f t="shared" si="2"/>
        <v>2674.8825500063558</v>
      </c>
    </row>
    <row r="25" spans="1:32">
      <c r="A25" s="62" t="s">
        <v>25</v>
      </c>
      <c r="B25" s="16" t="s">
        <v>25</v>
      </c>
      <c r="C25" s="170">
        <v>30931</v>
      </c>
      <c r="D25" s="177">
        <v>44561</v>
      </c>
      <c r="E25" s="184">
        <v>43182</v>
      </c>
      <c r="F25" s="69">
        <v>38951</v>
      </c>
      <c r="G25" s="76">
        <v>35646</v>
      </c>
      <c r="H25" s="83">
        <v>40943</v>
      </c>
      <c r="I25" s="90">
        <v>21001</v>
      </c>
      <c r="J25" s="97">
        <v>35498</v>
      </c>
      <c r="K25" s="104">
        <v>51653</v>
      </c>
      <c r="L25" s="111">
        <v>49389</v>
      </c>
      <c r="M25" s="118">
        <v>25064</v>
      </c>
      <c r="N25" s="125">
        <v>41315</v>
      </c>
      <c r="O25" s="132">
        <v>39737</v>
      </c>
      <c r="P25" s="227"/>
      <c r="Q25" s="241">
        <f>C25/'Численность населения'!B24*100000</f>
        <v>3289.7374782898169</v>
      </c>
      <c r="R25" s="241">
        <f>D25/'Численность населения'!C24*100000</f>
        <v>4718.8952780336967</v>
      </c>
      <c r="S25" s="241">
        <f>E25/'Численность населения'!D24*100000</f>
        <v>4541.7255654281098</v>
      </c>
      <c r="T25" s="241">
        <f>F25/'Численность населения'!E24*100000</f>
        <v>4061.8342334488416</v>
      </c>
      <c r="U25" s="241">
        <f>G25/'Численность населения'!F24*100000</f>
        <v>3689.9245990832642</v>
      </c>
      <c r="V25" s="241">
        <f>H25/'Численность населения'!G24*100000</f>
        <v>4209.2504197119133</v>
      </c>
      <c r="W25" s="241">
        <f>I25/'Численность населения'!H24*100000</f>
        <v>2140.0112090487592</v>
      </c>
      <c r="X25" s="241">
        <f>J25/'Численность населения'!I24*100000</f>
        <v>3584.1034541597628</v>
      </c>
      <c r="Y25" s="241">
        <f>K25/'Численность населения'!J24*100000</f>
        <v>5173.619179640863</v>
      </c>
      <c r="Z25" s="241">
        <f>L25/'Численность населения'!K24*100000</f>
        <v>4902.8688170634005</v>
      </c>
      <c r="AA25" s="241">
        <f>M25/'Численность населения'!L24*100000</f>
        <v>2467.9785105477922</v>
      </c>
      <c r="AB25" s="241">
        <f>N25/'Численность населения'!M24*100000</f>
        <v>4038.0158940371462</v>
      </c>
      <c r="AC25" s="241">
        <f>O25/'Численность населения'!N24*100000</f>
        <v>3851.7497511294891</v>
      </c>
      <c r="AD25" s="217">
        <f t="shared" si="0"/>
        <v>3033.6079705921038</v>
      </c>
      <c r="AE25" s="217">
        <f t="shared" si="1"/>
        <v>3897.6703376632963</v>
      </c>
      <c r="AF25" s="217">
        <f t="shared" si="2"/>
        <v>4038.0158940371462</v>
      </c>
    </row>
    <row r="26" spans="1:32">
      <c r="A26" s="62" t="s">
        <v>26</v>
      </c>
      <c r="B26" s="16" t="s">
        <v>26</v>
      </c>
      <c r="C26" s="170">
        <v>11403</v>
      </c>
      <c r="D26" s="177">
        <v>10568</v>
      </c>
      <c r="E26" s="184">
        <v>18558</v>
      </c>
      <c r="F26" s="69">
        <v>14147</v>
      </c>
      <c r="G26" s="76">
        <v>13875</v>
      </c>
      <c r="H26" s="83">
        <v>7996</v>
      </c>
      <c r="I26" s="90">
        <v>7970</v>
      </c>
      <c r="J26" s="97">
        <v>15703</v>
      </c>
      <c r="K26" s="104">
        <v>22829</v>
      </c>
      <c r="L26" s="111">
        <v>22380</v>
      </c>
      <c r="M26" s="118">
        <v>9625</v>
      </c>
      <c r="N26" s="125">
        <v>16898</v>
      </c>
      <c r="O26" s="132">
        <v>17061</v>
      </c>
      <c r="P26" s="227"/>
      <c r="Q26" s="241">
        <f>C26/'Численность населения'!B25*100000</f>
        <v>666.16308639789963</v>
      </c>
      <c r="R26" s="241">
        <f>D26/'Численность населения'!C25*100000</f>
        <v>612.19619010985707</v>
      </c>
      <c r="S26" s="241">
        <f>E26/'Численность населения'!D25*100000</f>
        <v>1065.0086856915927</v>
      </c>
      <c r="T26" s="241">
        <f>F26/'Численность населения'!E25*100000</f>
        <v>804.93738933319992</v>
      </c>
      <c r="U26" s="241">
        <f>G26/'Численность населения'!F25*100000</f>
        <v>784.01701500566185</v>
      </c>
      <c r="V26" s="241">
        <f>H26/'Численность населения'!G25*100000</f>
        <v>449.92173072443251</v>
      </c>
      <c r="W26" s="241">
        <f>I26/'Численность населения'!H25*100000</f>
        <v>446.40206655591561</v>
      </c>
      <c r="X26" s="241">
        <f>J26/'Численность населения'!I25*100000</f>
        <v>871.00206005327072</v>
      </c>
      <c r="Y26" s="241">
        <f>K26/'Численность населения'!J25*100000</f>
        <v>1246.913303776789</v>
      </c>
      <c r="Z26" s="241">
        <f>L26/'Численность населения'!K25*100000</f>
        <v>1202.0179722633547</v>
      </c>
      <c r="AA26" s="241">
        <f>M26/'Численность населения'!L25*100000</f>
        <v>510.80193515654685</v>
      </c>
      <c r="AB26" s="241">
        <f>N26/'Численность населения'!M25*100000</f>
        <v>888.36410205725315</v>
      </c>
      <c r="AC26" s="241">
        <f>O26/'Численность населения'!N25*100000</f>
        <v>846.74429523339688</v>
      </c>
      <c r="AD26" s="217">
        <f t="shared" si="0"/>
        <v>800.51123722087345</v>
      </c>
      <c r="AE26" s="217">
        <f t="shared" si="1"/>
        <v>799.57614095070551</v>
      </c>
      <c r="AF26" s="217">
        <f t="shared" si="2"/>
        <v>804.93738933319992</v>
      </c>
    </row>
    <row r="27" spans="1:32">
      <c r="A27" s="62" t="s">
        <v>27</v>
      </c>
      <c r="B27" s="16" t="s">
        <v>27</v>
      </c>
      <c r="C27" s="170">
        <v>15320</v>
      </c>
      <c r="D27" s="177">
        <v>12446</v>
      </c>
      <c r="E27" s="184">
        <v>20023</v>
      </c>
      <c r="F27" s="69">
        <v>16498</v>
      </c>
      <c r="G27" s="76">
        <v>16105</v>
      </c>
      <c r="H27" s="83">
        <v>9107</v>
      </c>
      <c r="I27" s="90">
        <v>8633</v>
      </c>
      <c r="J27" s="97">
        <v>15860</v>
      </c>
      <c r="K27" s="104">
        <v>16721</v>
      </c>
      <c r="L27" s="111">
        <v>15745</v>
      </c>
      <c r="M27" s="118">
        <v>9101</v>
      </c>
      <c r="N27" s="125">
        <v>12605</v>
      </c>
      <c r="O27" s="132">
        <v>14137</v>
      </c>
      <c r="P27" s="227"/>
      <c r="Q27" s="241">
        <f>C27/'Численность населения'!B26*100000</f>
        <v>1922.3988325066096</v>
      </c>
      <c r="R27" s="241">
        <f>D27/'Численность населения'!C26*100000</f>
        <v>1573.4274574848421</v>
      </c>
      <c r="S27" s="241">
        <f>E27/'Численность населения'!D26*100000</f>
        <v>2553.3873859628093</v>
      </c>
      <c r="T27" s="241">
        <f>F27/'Численность населения'!E26*100000</f>
        <v>2126.7763958500918</v>
      </c>
      <c r="U27" s="241">
        <f>G27/'Численность населения'!F26*100000</f>
        <v>2095.1801100343578</v>
      </c>
      <c r="V27" s="241">
        <f>H27/'Численность населения'!G26*100000</f>
        <v>1191.6631991060235</v>
      </c>
      <c r="W27" s="241">
        <f>I27/'Численность населения'!H26*100000</f>
        <v>1136.0765157337321</v>
      </c>
      <c r="X27" s="241">
        <f>J27/'Численность населения'!I26*100000</f>
        <v>2099.0275123479992</v>
      </c>
      <c r="Y27" s="241">
        <f>K27/'Численность населения'!J26*100000</f>
        <v>2227.0733052213222</v>
      </c>
      <c r="Z27" s="241">
        <f>L27/'Численность населения'!K26*100000</f>
        <v>2114.1918738225586</v>
      </c>
      <c r="AA27" s="241">
        <f>M27/'Численность населения'!L26*100000</f>
        <v>1234.6466178469586</v>
      </c>
      <c r="AB27" s="241">
        <f>N27/'Численность населения'!M26*100000</f>
        <v>1729.8924872848443</v>
      </c>
      <c r="AC27" s="241">
        <f>O27/'Численность населения'!N26*100000</f>
        <v>2135.5984947935626</v>
      </c>
      <c r="AD27" s="217">
        <f t="shared" si="0"/>
        <v>1417.3108702290772</v>
      </c>
      <c r="AE27" s="217">
        <f t="shared" si="1"/>
        <v>1856.8723221535161</v>
      </c>
      <c r="AF27" s="217">
        <f t="shared" si="2"/>
        <v>2095.1801100343578</v>
      </c>
    </row>
    <row r="28" spans="1:32">
      <c r="A28" s="62" t="s">
        <v>28</v>
      </c>
      <c r="B28" s="16" t="s">
        <v>28</v>
      </c>
      <c r="C28" s="170">
        <v>9946</v>
      </c>
      <c r="D28" s="177">
        <v>11670</v>
      </c>
      <c r="E28" s="184">
        <v>14231</v>
      </c>
      <c r="F28" s="69">
        <v>13138</v>
      </c>
      <c r="G28" s="76">
        <v>13518</v>
      </c>
      <c r="H28" s="83">
        <v>15325</v>
      </c>
      <c r="I28" s="90">
        <v>8701</v>
      </c>
      <c r="J28" s="97">
        <v>9146</v>
      </c>
      <c r="K28" s="104">
        <v>9953</v>
      </c>
      <c r="L28" s="111">
        <v>10208</v>
      </c>
      <c r="M28" s="118">
        <v>3467</v>
      </c>
      <c r="N28" s="125">
        <v>5646</v>
      </c>
      <c r="O28" s="132">
        <v>5362</v>
      </c>
      <c r="P28" s="227"/>
      <c r="Q28" s="241">
        <f>C28/'Численность населения'!B27*100000</f>
        <v>1563.2293747554018</v>
      </c>
      <c r="R28" s="241">
        <f>D28/'Численность населения'!C27*100000</f>
        <v>1848.6455146980784</v>
      </c>
      <c r="S28" s="241">
        <f>E28/'Численность населения'!D27*100000</f>
        <v>2266.8011041715449</v>
      </c>
      <c r="T28" s="241">
        <f>F28/'Численность населения'!E27*100000</f>
        <v>2104.9663298314649</v>
      </c>
      <c r="U28" s="241">
        <f>G28/'Численность населения'!F27*100000</f>
        <v>2178.3339725347505</v>
      </c>
      <c r="V28" s="241">
        <f>H28/'Численность населения'!G27*100000</f>
        <v>2482.9997553455378</v>
      </c>
      <c r="W28" s="241">
        <f>I28/'Численность населения'!H27*100000</f>
        <v>1416.8563733296858</v>
      </c>
      <c r="X28" s="241">
        <f>J28/'Численность населения'!I27*100000</f>
        <v>1500.5767031611208</v>
      </c>
      <c r="Y28" s="241">
        <f>K28/'Численность населения'!J27*100000</f>
        <v>1649.5245166444033</v>
      </c>
      <c r="Z28" s="241">
        <f>L28/'Численность населения'!K27*100000</f>
        <v>1705.8795022067141</v>
      </c>
      <c r="AA28" s="241">
        <f>M28/'Численность населения'!L27*100000</f>
        <v>583.21838307034955</v>
      </c>
      <c r="AB28" s="241">
        <f>N28/'Численность населения'!M27*100000</f>
        <v>958.13301520013704</v>
      </c>
      <c r="AC28" s="241">
        <f>O28/'Численность населения'!N27*100000</f>
        <v>926.47627999557676</v>
      </c>
      <c r="AD28" s="217">
        <f t="shared" si="0"/>
        <v>1899.7813722751882</v>
      </c>
      <c r="AE28" s="217">
        <f t="shared" si="1"/>
        <v>1629.6646788419048</v>
      </c>
      <c r="AF28" s="217">
        <f t="shared" si="2"/>
        <v>1649.5245166444033</v>
      </c>
    </row>
    <row r="29" spans="1:32">
      <c r="A29" s="60" t="s">
        <v>29</v>
      </c>
      <c r="B29" s="15" t="s">
        <v>29</v>
      </c>
      <c r="C29" s="170">
        <v>10419</v>
      </c>
      <c r="D29" s="177">
        <v>10852</v>
      </c>
      <c r="E29" s="184">
        <v>10581</v>
      </c>
      <c r="F29" s="69">
        <v>11168</v>
      </c>
      <c r="G29" s="76">
        <v>10252</v>
      </c>
      <c r="H29" s="83">
        <v>7915</v>
      </c>
      <c r="I29" s="90">
        <v>7463</v>
      </c>
      <c r="J29" s="97">
        <v>8243</v>
      </c>
      <c r="K29" s="104">
        <v>10481</v>
      </c>
      <c r="L29" s="111">
        <v>11401</v>
      </c>
      <c r="M29" s="118">
        <v>5942</v>
      </c>
      <c r="N29" s="125">
        <v>12316</v>
      </c>
      <c r="O29" s="132">
        <v>7356</v>
      </c>
      <c r="P29" s="227"/>
      <c r="Q29" s="241">
        <f>C29/'Численность населения'!B28*100000</f>
        <v>1539.9463775270403</v>
      </c>
      <c r="R29" s="241">
        <f>D29/'Численность населения'!C28*100000</f>
        <v>1621.8849854580344</v>
      </c>
      <c r="S29" s="241">
        <f>E29/'Численность населения'!D28*100000</f>
        <v>1593.0106863149526</v>
      </c>
      <c r="T29" s="241">
        <f>F29/'Численность населения'!E28*100000</f>
        <v>1694.6040638329187</v>
      </c>
      <c r="U29" s="241">
        <f>G29/'Численность населения'!F28*100000</f>
        <v>1567.9844853349402</v>
      </c>
      <c r="V29" s="241">
        <f>H29/'Численность населения'!G28*100000</f>
        <v>1220.0554612703684</v>
      </c>
      <c r="W29" s="241">
        <f>I29/'Численность населения'!H28*100000</f>
        <v>1158.3670795894261</v>
      </c>
      <c r="X29" s="241">
        <f>J29/'Численность населения'!I28*100000</f>
        <v>1289.2680904974545</v>
      </c>
      <c r="Y29" s="241">
        <f>K29/'Численность населения'!J28*100000</f>
        <v>1655.5098894641903</v>
      </c>
      <c r="Z29" s="241">
        <f>L29/'Численность населения'!K28*100000</f>
        <v>1815.7870427882947</v>
      </c>
      <c r="AA29" s="241">
        <f>M29/'Численность населения'!L28*100000</f>
        <v>953.49352195666756</v>
      </c>
      <c r="AB29" s="241">
        <f>N29/'Численность населения'!M28*100000</f>
        <v>1996.7509832977196</v>
      </c>
      <c r="AC29" s="241">
        <f>O29/'Численность населения'!N28*100000</f>
        <v>1241.8501473810738</v>
      </c>
      <c r="AD29" s="217">
        <f t="shared" si="0"/>
        <v>1043.257461341052</v>
      </c>
      <c r="AE29" s="217">
        <f t="shared" si="1"/>
        <v>1488.3471395933141</v>
      </c>
      <c r="AF29" s="217">
        <f t="shared" si="2"/>
        <v>1567.9844853349402</v>
      </c>
    </row>
    <row r="30" spans="1:32">
      <c r="A30" s="60" t="s">
        <v>109</v>
      </c>
      <c r="B30" s="15" t="s">
        <v>30</v>
      </c>
      <c r="C30" s="174">
        <v>363588</v>
      </c>
      <c r="D30" s="181">
        <v>421252</v>
      </c>
      <c r="E30" s="188">
        <v>533179</v>
      </c>
      <c r="F30" s="73">
        <v>783194</v>
      </c>
      <c r="G30" s="80">
        <v>257286</v>
      </c>
      <c r="H30" s="87">
        <v>259126</v>
      </c>
      <c r="I30" s="94">
        <v>479193</v>
      </c>
      <c r="J30" s="101">
        <v>454593</v>
      </c>
      <c r="K30" s="108">
        <v>518939</v>
      </c>
      <c r="L30" s="115">
        <v>599669</v>
      </c>
      <c r="M30" s="122">
        <v>196458</v>
      </c>
      <c r="N30" s="129">
        <v>391662</v>
      </c>
      <c r="O30" s="136">
        <v>413982</v>
      </c>
      <c r="P30" s="230"/>
      <c r="Q30" s="241">
        <f>C30/'Численность населения'!B29*100000</f>
        <v>7471.9300163664502</v>
      </c>
      <c r="R30" s="241">
        <f>D30/'Численность населения'!C29*100000</f>
        <v>8551.1159432439999</v>
      </c>
      <c r="S30" s="241">
        <f>E30/'Численность населения'!D29*100000</f>
        <v>10683.646023962205</v>
      </c>
      <c r="T30" s="241">
        <f>F30/'Численность населения'!E29*100000</f>
        <v>15417.292736513651</v>
      </c>
      <c r="U30" s="241">
        <f>G30/'Численность населения'!F29*100000</f>
        <v>4984.4085879853137</v>
      </c>
      <c r="V30" s="241">
        <f>H30/'Численность населения'!G29*100000</f>
        <v>4974.8785203189291</v>
      </c>
      <c r="W30" s="241">
        <f>I30/'Численность населения'!H29*100000</f>
        <v>9121.1721258085363</v>
      </c>
      <c r="X30" s="241">
        <f>J30/'Численность населения'!I29*100000</f>
        <v>8550.1932851172241</v>
      </c>
      <c r="Y30" s="241">
        <f>K30/'Численность населения'!J29*100000</f>
        <v>9667.4274839080826</v>
      </c>
      <c r="Z30" s="241">
        <f>L30/'Численность населения'!K29*100000</f>
        <v>11123.568139875202</v>
      </c>
      <c r="AA30" s="241">
        <f>M30/'Численность населения'!L29*100000</f>
        <v>3644.0475344742167</v>
      </c>
      <c r="AB30" s="241">
        <f>N30/'Численность населения'!M29*100000</f>
        <v>7278.7154320393411</v>
      </c>
      <c r="AC30" s="241">
        <f>O30/'Численность населения'!N29*100000</f>
        <v>7387.2854649731089</v>
      </c>
      <c r="AD30" s="217">
        <f t="shared" si="0"/>
        <v>11773.245202039434</v>
      </c>
      <c r="AE30" s="217">
        <f t="shared" si="1"/>
        <v>8373.5139457374062</v>
      </c>
      <c r="AF30" s="217">
        <f t="shared" si="2"/>
        <v>8550.1932851172241</v>
      </c>
    </row>
    <row r="31" spans="1:32">
      <c r="A31" s="60" t="s">
        <v>32</v>
      </c>
      <c r="B31" s="15" t="s">
        <v>32</v>
      </c>
      <c r="C31" s="170">
        <v>2323</v>
      </c>
      <c r="D31" s="177">
        <v>3212</v>
      </c>
      <c r="E31" s="184">
        <v>4109</v>
      </c>
      <c r="F31" s="69">
        <v>3977</v>
      </c>
      <c r="G31" s="76">
        <v>3960</v>
      </c>
      <c r="H31" s="83">
        <v>2505</v>
      </c>
      <c r="I31" s="90">
        <v>4350</v>
      </c>
      <c r="J31" s="97">
        <v>4246</v>
      </c>
      <c r="K31" s="104">
        <v>4333</v>
      </c>
      <c r="L31" s="111">
        <v>3018</v>
      </c>
      <c r="M31" s="118">
        <v>1246</v>
      </c>
      <c r="N31" s="125">
        <v>2340</v>
      </c>
      <c r="O31" s="132">
        <v>2808</v>
      </c>
      <c r="P31" s="227"/>
      <c r="Q31" s="241">
        <f>C31/'Численность населения'!B30*100000</f>
        <v>528.13819350819722</v>
      </c>
      <c r="R31" s="241">
        <f>D31/'Численность населения'!C30*100000</f>
        <v>728.02605662374515</v>
      </c>
      <c r="S31" s="241">
        <f>E31/'Численность населения'!D30*100000</f>
        <v>926.64841484261183</v>
      </c>
      <c r="T31" s="241">
        <f>F31/'Численность населения'!E30*100000</f>
        <v>892.89523018376531</v>
      </c>
      <c r="U31" s="241">
        <f>G31/'Численность населения'!F30*100000</f>
        <v>884.34903201745476</v>
      </c>
      <c r="V31" s="241">
        <f>H31/'Численность населения'!G30*100000</f>
        <v>556.26491978015883</v>
      </c>
      <c r="W31" s="241">
        <f>I31/'Численность населения'!H30*100000</f>
        <v>961.49170464743099</v>
      </c>
      <c r="X31" s="241">
        <f>J31/'Численность населения'!I30*100000</f>
        <v>936.53983161693191</v>
      </c>
      <c r="Y31" s="241">
        <f>K31/'Численность населения'!J30*100000</f>
        <v>954.27917015372418</v>
      </c>
      <c r="Z31" s="241">
        <f>L31/'Численность населения'!K30*100000</f>
        <v>657.63812470718972</v>
      </c>
      <c r="AA31" s="241">
        <f>M31/'Численность населения'!L30*100000</f>
        <v>269.04009258779433</v>
      </c>
      <c r="AB31" s="241">
        <f>N31/'Численность населения'!M30*100000</f>
        <v>502.41114408035145</v>
      </c>
      <c r="AC31" s="241">
        <f>O31/'Численность населения'!N30*100000</f>
        <v>563.70374236651173</v>
      </c>
      <c r="AD31" s="217">
        <f t="shared" si="0"/>
        <v>692.45161205963666</v>
      </c>
      <c r="AE31" s="217">
        <f t="shared" si="1"/>
        <v>720.10966593198987</v>
      </c>
      <c r="AF31" s="217">
        <f t="shared" si="2"/>
        <v>728.02605662374515</v>
      </c>
    </row>
    <row r="32" spans="1:32">
      <c r="A32" s="60" t="s">
        <v>33</v>
      </c>
      <c r="B32" s="15" t="s">
        <v>33</v>
      </c>
      <c r="C32" s="168">
        <v>3898</v>
      </c>
      <c r="D32" s="175">
        <v>3176</v>
      </c>
      <c r="E32" s="182">
        <v>3670</v>
      </c>
      <c r="F32" s="67">
        <v>3369</v>
      </c>
      <c r="G32" s="74">
        <v>3961</v>
      </c>
      <c r="H32" s="81">
        <v>2663</v>
      </c>
      <c r="I32" s="88">
        <v>754</v>
      </c>
      <c r="J32" s="95">
        <v>1757</v>
      </c>
      <c r="K32" s="102">
        <v>2065</v>
      </c>
      <c r="L32" s="109">
        <v>2617</v>
      </c>
      <c r="M32" s="116">
        <v>1104</v>
      </c>
      <c r="N32" s="123">
        <v>1407</v>
      </c>
      <c r="O32" s="130">
        <v>1427</v>
      </c>
      <c r="P32" s="231"/>
      <c r="Q32" s="241">
        <f>C32/'Численность населения'!B31*100000</f>
        <v>1347.4554593032501</v>
      </c>
      <c r="R32" s="241">
        <f>D32/'Численность населения'!C31*100000</f>
        <v>1103.5594657326719</v>
      </c>
      <c r="S32" s="241">
        <f>E32/'Численность населения'!D31*100000</f>
        <v>1285.8469246535747</v>
      </c>
      <c r="T32" s="241">
        <f>F32/'Численность населения'!E31*100000</f>
        <v>1190.1187292683014</v>
      </c>
      <c r="U32" s="241">
        <f>G32/'Численность населения'!F31*100000</f>
        <v>1408.1452725281913</v>
      </c>
      <c r="V32" s="241">
        <f>H32/'Численность населения'!G31*100000</f>
        <v>952.26516096964406</v>
      </c>
      <c r="W32" s="241">
        <f>I32/'Численность населения'!H31*100000</f>
        <v>270.96180660370578</v>
      </c>
      <c r="X32" s="241">
        <f>J32/'Численность населения'!I31*100000</f>
        <v>635.19722928197768</v>
      </c>
      <c r="Y32" s="241">
        <f>K32/'Численность населения'!J31*100000</f>
        <v>753.56987764068765</v>
      </c>
      <c r="Z32" s="241">
        <f>L32/'Численность населения'!K31*100000</f>
        <v>962.51806790221087</v>
      </c>
      <c r="AA32" s="241">
        <f>M32/'Численность населения'!L31*100000</f>
        <v>408.04257835600237</v>
      </c>
      <c r="AB32" s="241">
        <f>N32/'Численность населения'!M31*100000</f>
        <v>523.30122363967712</v>
      </c>
      <c r="AC32" s="241">
        <f>O32/'Численность населения'!N31*100000</f>
        <v>537.56149748736152</v>
      </c>
      <c r="AD32" s="217">
        <f t="shared" si="0"/>
        <v>1137.1834659244855</v>
      </c>
      <c r="AE32" s="217">
        <f t="shared" si="1"/>
        <v>875.27256102825049</v>
      </c>
      <c r="AF32" s="217">
        <f t="shared" si="2"/>
        <v>952.26516096964406</v>
      </c>
    </row>
    <row r="33" spans="1:32">
      <c r="A33" s="60" t="s">
        <v>34</v>
      </c>
      <c r="B33" s="15" t="s">
        <v>34</v>
      </c>
      <c r="C33" s="170">
        <v>107491</v>
      </c>
      <c r="D33" s="177">
        <v>134640</v>
      </c>
      <c r="E33" s="184">
        <v>109572</v>
      </c>
      <c r="F33" s="69">
        <v>171794</v>
      </c>
      <c r="G33" s="76">
        <v>166377</v>
      </c>
      <c r="H33" s="83">
        <v>181193</v>
      </c>
      <c r="I33" s="90">
        <v>128130</v>
      </c>
      <c r="J33" s="97">
        <v>145272</v>
      </c>
      <c r="K33" s="104">
        <v>168092</v>
      </c>
      <c r="L33" s="111">
        <v>162368</v>
      </c>
      <c r="M33" s="118">
        <v>83204</v>
      </c>
      <c r="N33" s="125">
        <v>221688</v>
      </c>
      <c r="O33" s="132">
        <v>222808</v>
      </c>
      <c r="P33" s="227"/>
      <c r="Q33" s="241">
        <f>C33/'Численность населения'!B32*100000</f>
        <v>2058.3825311990745</v>
      </c>
      <c r="R33" s="241">
        <f>D33/'Численность населения'!C32*100000</f>
        <v>2561.0440172782974</v>
      </c>
      <c r="S33" s="241">
        <f>E33/'Численность населения'!D32*100000</f>
        <v>2064.5440393479043</v>
      </c>
      <c r="T33" s="241">
        <f>F33/'Численность населения'!E32*100000</f>
        <v>3200.796836205518</v>
      </c>
      <c r="U33" s="241">
        <f>G33/'Численность населения'!F32*100000</f>
        <v>3064.7098687168677</v>
      </c>
      <c r="V33" s="241">
        <f>H33/'Численность населения'!G32*100000</f>
        <v>3304.2914045349321</v>
      </c>
      <c r="W33" s="241">
        <f>I33/'Численность населения'!H32*100000</f>
        <v>2311.825221466469</v>
      </c>
      <c r="X33" s="241">
        <f>J33/'Численность населения'!I32*100000</f>
        <v>2600.0942872453411</v>
      </c>
      <c r="Y33" s="241">
        <f>K33/'Численность населения'!J32*100000</f>
        <v>2987.8629399730917</v>
      </c>
      <c r="Z33" s="241">
        <f>L33/'Численность населения'!K32*100000</f>
        <v>2867.7562520223082</v>
      </c>
      <c r="AA33" s="241">
        <f>M33/'Численность населения'!L32*100000</f>
        <v>1464.9354966385572</v>
      </c>
      <c r="AB33" s="241">
        <f>N33/'Численность населения'!M32*100000</f>
        <v>3899.0710316582308</v>
      </c>
      <c r="AC33" s="241">
        <f>O33/'Численность населения'!N32*100000</f>
        <v>3824.5756898922909</v>
      </c>
      <c r="AD33" s="217">
        <f t="shared" si="0"/>
        <v>2434.1355350196736</v>
      </c>
      <c r="AE33" s="217">
        <f t="shared" si="1"/>
        <v>2785.3761243214522</v>
      </c>
      <c r="AF33" s="217">
        <f t="shared" si="2"/>
        <v>2867.7562520223082</v>
      </c>
    </row>
    <row r="34" spans="1:32">
      <c r="A34" s="62" t="s">
        <v>35</v>
      </c>
      <c r="B34" s="16" t="s">
        <v>35</v>
      </c>
      <c r="C34" s="170">
        <v>18151</v>
      </c>
      <c r="D34" s="177">
        <v>24729</v>
      </c>
      <c r="E34" s="184">
        <v>30637</v>
      </c>
      <c r="F34" s="69">
        <v>30767</v>
      </c>
      <c r="G34" s="76">
        <v>26805</v>
      </c>
      <c r="H34" s="83">
        <v>28716</v>
      </c>
      <c r="I34" s="90">
        <v>23849</v>
      </c>
      <c r="J34" s="97">
        <v>35871</v>
      </c>
      <c r="K34" s="104">
        <v>42277</v>
      </c>
      <c r="L34" s="111">
        <v>35106</v>
      </c>
      <c r="M34" s="118">
        <v>16260</v>
      </c>
      <c r="N34" s="125">
        <v>23296</v>
      </c>
      <c r="O34" s="132">
        <v>30990</v>
      </c>
      <c r="P34" s="227"/>
      <c r="Q34" s="241">
        <f>C34/'Численность населения'!B33*100000</f>
        <v>1796.3088135019559</v>
      </c>
      <c r="R34" s="241">
        <f>D34/'Численность населения'!C33*100000</f>
        <v>2442.6453941480818</v>
      </c>
      <c r="S34" s="241">
        <f>E34/'Численность населения'!D33*100000</f>
        <v>3020.1911266297716</v>
      </c>
      <c r="T34" s="241">
        <f>F34/'Численность населения'!E33*100000</f>
        <v>3030.700034870732</v>
      </c>
      <c r="U34" s="241">
        <f>G34/'Численность населения'!F33*100000</f>
        <v>2630.7731263654405</v>
      </c>
      <c r="V34" s="241">
        <f>H34/'Численность населения'!G33*100000</f>
        <v>2815.4155669460251</v>
      </c>
      <c r="W34" s="241">
        <f>I34/'Численность населения'!H33*100000</f>
        <v>2341.0153266859456</v>
      </c>
      <c r="X34" s="241">
        <f>J34/'Численность населения'!I33*100000</f>
        <v>3523.0163329044676</v>
      </c>
      <c r="Y34" s="241">
        <f>K34/'Численность населения'!J33*100000</f>
        <v>4161.9822994910364</v>
      </c>
      <c r="Z34" s="241">
        <f>L34/'Численность населения'!K33*100000</f>
        <v>3476.103152316412</v>
      </c>
      <c r="AA34" s="241">
        <f>M34/'Численность населения'!L33*100000</f>
        <v>1623.1108626644575</v>
      </c>
      <c r="AB34" s="241">
        <f>N34/'Численность населения'!M33*100000</f>
        <v>2344.5983959388209</v>
      </c>
      <c r="AC34" s="241">
        <f>O34/'Численность населения'!N33*100000</f>
        <v>3247.8693390234807</v>
      </c>
      <c r="AD34" s="217">
        <f t="shared" si="0"/>
        <v>2538.8714368265792</v>
      </c>
      <c r="AE34" s="217">
        <f t="shared" si="1"/>
        <v>2804.1330593451253</v>
      </c>
      <c r="AF34" s="217">
        <f t="shared" si="2"/>
        <v>2815.4155669460251</v>
      </c>
    </row>
    <row r="35" spans="1:32">
      <c r="A35" s="60" t="s">
        <v>36</v>
      </c>
      <c r="B35" s="15" t="s">
        <v>36</v>
      </c>
      <c r="C35" s="170">
        <v>26417</v>
      </c>
      <c r="D35" s="177">
        <v>29999</v>
      </c>
      <c r="E35" s="184">
        <v>40870</v>
      </c>
      <c r="F35" s="69">
        <v>47582</v>
      </c>
      <c r="G35" s="76">
        <v>36471</v>
      </c>
      <c r="H35" s="83">
        <v>29808</v>
      </c>
      <c r="I35" s="90">
        <v>29826</v>
      </c>
      <c r="J35" s="97">
        <v>31369</v>
      </c>
      <c r="K35" s="104">
        <v>31754</v>
      </c>
      <c r="L35" s="111">
        <v>36044</v>
      </c>
      <c r="M35" s="118">
        <v>13470</v>
      </c>
      <c r="N35" s="125">
        <v>35185</v>
      </c>
      <c r="O35" s="132">
        <v>38270</v>
      </c>
      <c r="P35" s="227"/>
      <c r="Q35" s="241">
        <f>C35/'Численность населения'!B34*100000</f>
        <v>1011.8218883996883</v>
      </c>
      <c r="R35" s="241">
        <f>D35/'Численность населения'!C34*100000</f>
        <v>1153.2909292566983</v>
      </c>
      <c r="S35" s="241">
        <f>E35/'Численность населения'!D34*100000</f>
        <v>1578.654215628638</v>
      </c>
      <c r="T35" s="241">
        <f>F35/'Численность населения'!E34*100000</f>
        <v>1847.0814389704603</v>
      </c>
      <c r="U35" s="241">
        <f>G35/'Численность населения'!F34*100000</f>
        <v>1422.8359889999497</v>
      </c>
      <c r="V35" s="241">
        <f>H35/'Численность населения'!G34*100000</f>
        <v>1168.1775090558447</v>
      </c>
      <c r="W35" s="241">
        <f>I35/'Численность населения'!H34*100000</f>
        <v>1173.9885143885035</v>
      </c>
      <c r="X35" s="241">
        <f>J35/'Численность населения'!I34*100000</f>
        <v>1240.7450403225328</v>
      </c>
      <c r="Y35" s="241">
        <f>K35/'Численность населения'!J34*100000</f>
        <v>1262.8897960222591</v>
      </c>
      <c r="Z35" s="241">
        <f>L35/'Численность населения'!K34*100000</f>
        <v>1442.1799628051688</v>
      </c>
      <c r="AA35" s="241">
        <f>M35/'Численность населения'!L34*100000</f>
        <v>542.53349852343888</v>
      </c>
      <c r="AB35" s="241">
        <f>N35/'Численность населения'!M34*100000</f>
        <v>1429.0251518174225</v>
      </c>
      <c r="AC35" s="241">
        <f>O35/'Численность населения'!N34*100000</f>
        <v>1542.2546336147836</v>
      </c>
      <c r="AD35" s="217">
        <f t="shared" si="0"/>
        <v>1304.5479404470216</v>
      </c>
      <c r="AE35" s="217">
        <f t="shared" si="1"/>
        <v>1293.498351369645</v>
      </c>
      <c r="AF35" s="217">
        <f t="shared" si="2"/>
        <v>1262.8897960222591</v>
      </c>
    </row>
    <row r="36" spans="1:32">
      <c r="A36" s="62" t="s">
        <v>37</v>
      </c>
      <c r="B36" s="16" t="s">
        <v>37</v>
      </c>
      <c r="C36" s="168">
        <v>86115</v>
      </c>
      <c r="D36" s="175">
        <v>79568</v>
      </c>
      <c r="E36" s="182">
        <v>79790</v>
      </c>
      <c r="F36" s="67">
        <v>90163</v>
      </c>
      <c r="G36" s="74">
        <v>74374</v>
      </c>
      <c r="H36" s="81">
        <v>79346</v>
      </c>
      <c r="I36" s="88">
        <v>46442</v>
      </c>
      <c r="J36" s="95">
        <v>58152</v>
      </c>
      <c r="K36" s="102">
        <v>84987</v>
      </c>
      <c r="L36" s="109">
        <v>100361</v>
      </c>
      <c r="M36" s="116">
        <v>39892</v>
      </c>
      <c r="N36" s="123">
        <v>54454</v>
      </c>
      <c r="O36" s="130">
        <v>83020</v>
      </c>
      <c r="P36" s="231"/>
      <c r="Q36" s="241">
        <f>C36/'Численность населения'!B35*100000</f>
        <v>2012.0331803815841</v>
      </c>
      <c r="R36" s="241">
        <f>D36/'Численность населения'!C35*100000</f>
        <v>1864.3216751528198</v>
      </c>
      <c r="S36" s="241">
        <f>E36/'Численность населения'!D35*100000</f>
        <v>1874.0481789390712</v>
      </c>
      <c r="T36" s="241">
        <f>F36/'Численность населения'!E35*100000</f>
        <v>2121.4464131431182</v>
      </c>
      <c r="U36" s="241">
        <f>G36/'Численность населения'!F35*100000</f>
        <v>1752.5306293454507</v>
      </c>
      <c r="V36" s="241">
        <f>H36/'Численность населения'!G35*100000</f>
        <v>1871.7917264286252</v>
      </c>
      <c r="W36" s="241">
        <f>I36/'Численность населения'!H35*100000</f>
        <v>1096.9658060910631</v>
      </c>
      <c r="X36" s="241">
        <f>J36/'Численность населения'!I35*100000</f>
        <v>1376.084590678016</v>
      </c>
      <c r="Y36" s="241">
        <f>K36/'Численность населения'!J35*100000</f>
        <v>2018.0292188842343</v>
      </c>
      <c r="Z36" s="241">
        <f>L36/'Численность населения'!K35*100000</f>
        <v>2389.5072249969107</v>
      </c>
      <c r="AA36" s="241">
        <f>M36/'Численность населения'!L35*100000</f>
        <v>952.15522622040544</v>
      </c>
      <c r="AB36" s="241">
        <f>N36/'Численность населения'!M35*100000</f>
        <v>1306.595483038901</v>
      </c>
      <c r="AC36" s="241">
        <f>O36/'Численность населения'!N35*100000</f>
        <v>1986.8682892039722</v>
      </c>
      <c r="AD36" s="217">
        <f t="shared" si="0"/>
        <v>1437.3519987765053</v>
      </c>
      <c r="AE36" s="217">
        <f t="shared" si="1"/>
        <v>1740.1828955772439</v>
      </c>
      <c r="AF36" s="217">
        <f t="shared" si="2"/>
        <v>1871.7917264286252</v>
      </c>
    </row>
    <row r="37" spans="1:32">
      <c r="A37" s="62" t="s">
        <v>39</v>
      </c>
      <c r="B37" s="16" t="s">
        <v>39</v>
      </c>
      <c r="C37" s="170">
        <v>941</v>
      </c>
      <c r="D37" s="177">
        <v>1103</v>
      </c>
      <c r="E37" s="184">
        <v>1283</v>
      </c>
      <c r="F37" s="69">
        <v>1689</v>
      </c>
      <c r="G37" s="76">
        <v>6466</v>
      </c>
      <c r="H37" s="83">
        <v>8069</v>
      </c>
      <c r="I37" s="90">
        <v>7792</v>
      </c>
      <c r="J37" s="97">
        <v>10045</v>
      </c>
      <c r="K37" s="104">
        <v>11186</v>
      </c>
      <c r="L37" s="111">
        <v>12189</v>
      </c>
      <c r="M37" s="118">
        <v>655</v>
      </c>
      <c r="N37" s="125">
        <v>8050</v>
      </c>
      <c r="O37" s="132">
        <v>24526</v>
      </c>
      <c r="P37" s="227"/>
      <c r="Q37" s="241">
        <f>C37/'Численность населения'!B36*100000</f>
        <v>32.543876304219189</v>
      </c>
      <c r="R37" s="241">
        <f>D37/'Численность населения'!C36*100000</f>
        <v>37.743906737304464</v>
      </c>
      <c r="S37" s="241">
        <f>E37/'Численность населения'!D36*100000</f>
        <v>43.66556600851802</v>
      </c>
      <c r="T37" s="241">
        <f>F37/'Численность населения'!E36*100000</f>
        <v>57.157824632078231</v>
      </c>
      <c r="U37" s="241">
        <f>G37/'Численность населения'!F36*100000</f>
        <v>217.18801643454262</v>
      </c>
      <c r="V37" s="241">
        <f>H37/'Численность населения'!G36*100000</f>
        <v>268.69662655697692</v>
      </c>
      <c r="W37" s="241">
        <f>I37/'Численность населения'!H36*100000</f>
        <v>257.26530154055428</v>
      </c>
      <c r="X37" s="241">
        <f>J37/'Численность населения'!I36*100000</f>
        <v>329.03227497074903</v>
      </c>
      <c r="Y37" s="241">
        <f>K37/'Численность населения'!J36*100000</f>
        <v>363.77164792523985</v>
      </c>
      <c r="Z37" s="241">
        <f>L37/'Численность населения'!K36*100000</f>
        <v>393.38491111159874</v>
      </c>
      <c r="AA37" s="241">
        <f>M37/'Численность населения'!L36*100000</f>
        <v>20.979603341362168</v>
      </c>
      <c r="AB37" s="241">
        <f>N37/'Численность населения'!M36*100000</f>
        <v>256.07746581922521</v>
      </c>
      <c r="AC37" s="241">
        <f>O37/'Численность населения'!N36*100000</f>
        <v>766.8348162891898</v>
      </c>
      <c r="AD37" s="217">
        <f t="shared" si="0"/>
        <v>745.85521294782768</v>
      </c>
      <c r="AE37" s="217">
        <f t="shared" si="1"/>
        <v>234.18014135935067</v>
      </c>
      <c r="AF37" s="217">
        <f t="shared" si="2"/>
        <v>256.07746581922521</v>
      </c>
    </row>
    <row r="38" spans="1:32" ht="24">
      <c r="A38" s="62" t="s">
        <v>41</v>
      </c>
      <c r="B38" s="16" t="s">
        <v>41</v>
      </c>
      <c r="C38" s="170">
        <v>339</v>
      </c>
      <c r="D38" s="177">
        <v>419</v>
      </c>
      <c r="E38" s="184">
        <v>2502</v>
      </c>
      <c r="F38" s="69">
        <v>2482</v>
      </c>
      <c r="G38" s="76">
        <v>2747</v>
      </c>
      <c r="H38" s="83">
        <v>2222</v>
      </c>
      <c r="I38" s="90">
        <v>1225</v>
      </c>
      <c r="J38" s="97">
        <v>1099</v>
      </c>
      <c r="K38" s="104">
        <v>1184</v>
      </c>
      <c r="L38" s="111">
        <v>1071</v>
      </c>
      <c r="M38" s="118">
        <v>670</v>
      </c>
      <c r="N38" s="125">
        <v>2407</v>
      </c>
      <c r="O38" s="132">
        <v>4090</v>
      </c>
      <c r="P38" s="227"/>
      <c r="Q38" s="241">
        <f>C38/'Численность населения'!B37*100000</f>
        <v>39.433094020593614</v>
      </c>
      <c r="R38" s="241">
        <f>D38/'Численность населения'!C37*100000</f>
        <v>48.753470339505668</v>
      </c>
      <c r="S38" s="241">
        <f>E38/'Численность населения'!D37*100000</f>
        <v>291.26722196029124</v>
      </c>
      <c r="T38" s="241">
        <f>F38/'Численность населения'!E37*100000</f>
        <v>289.05133630925002</v>
      </c>
      <c r="U38" s="241">
        <f>G38/'Численность населения'!F37*100000</f>
        <v>319.58508618443096</v>
      </c>
      <c r="V38" s="241">
        <f>H38/'Численность населения'!G37*100000</f>
        <v>257.92761775637797</v>
      </c>
      <c r="W38" s="241">
        <f>I38/'Численность населения'!H37*100000</f>
        <v>141.88849533331634</v>
      </c>
      <c r="X38" s="241">
        <f>J38/'Численность населения'!I37*100000</f>
        <v>127.0314631157963</v>
      </c>
      <c r="Y38" s="241">
        <f>K38/'Численность населения'!J37*100000</f>
        <v>136.71692322259338</v>
      </c>
      <c r="Z38" s="241">
        <f>L38/'Численность населения'!K37*100000</f>
        <v>123.48896094013034</v>
      </c>
      <c r="AA38" s="241">
        <f>M38/'Численность населения'!L37*100000</f>
        <v>77.120437952003456</v>
      </c>
      <c r="AB38" s="241">
        <f>N38/'Численность населения'!M37*100000</f>
        <v>276.71787537693757</v>
      </c>
      <c r="AC38" s="241">
        <f>O38/'Численность населения'!N37*100000</f>
        <v>452.53324570342369</v>
      </c>
      <c r="AD38" s="217">
        <f t="shared" si="0"/>
        <v>413.10015168283007</v>
      </c>
      <c r="AE38" s="217">
        <f t="shared" si="1"/>
        <v>198.57809447804999</v>
      </c>
      <c r="AF38" s="217">
        <f t="shared" si="2"/>
        <v>141.88849533331634</v>
      </c>
    </row>
    <row r="39" spans="1:32" ht="24">
      <c r="A39" s="62" t="s">
        <v>42</v>
      </c>
      <c r="B39" s="16" t="s">
        <v>42</v>
      </c>
      <c r="C39" s="173">
        <v>886</v>
      </c>
      <c r="D39" s="180">
        <v>2993</v>
      </c>
      <c r="E39" s="187">
        <v>459</v>
      </c>
      <c r="F39" s="72">
        <v>601</v>
      </c>
      <c r="G39" s="79">
        <v>492</v>
      </c>
      <c r="H39" s="86">
        <v>429</v>
      </c>
      <c r="I39" s="93">
        <v>648</v>
      </c>
      <c r="J39" s="100">
        <v>731</v>
      </c>
      <c r="K39" s="107">
        <v>1411</v>
      </c>
      <c r="L39" s="114">
        <v>4844</v>
      </c>
      <c r="M39" s="121">
        <v>903</v>
      </c>
      <c r="N39" s="128">
        <v>1473</v>
      </c>
      <c r="O39" s="135">
        <v>1176</v>
      </c>
      <c r="P39" s="228"/>
      <c r="Q39" s="241">
        <f>C39/'Численность населения'!B38*100000</f>
        <v>186.29217593887262</v>
      </c>
      <c r="R39" s="241">
        <f>D39/'Численность населения'!C38*100000</f>
        <v>628.73131976858986</v>
      </c>
      <c r="S39" s="241">
        <f>E39/'Численность населения'!D38*100000</f>
        <v>96.986857118708528</v>
      </c>
      <c r="T39" s="241">
        <f>F39/'Численность населения'!E38*100000</f>
        <v>127.64393924913082</v>
      </c>
      <c r="U39" s="241">
        <f>G39/'Численность населения'!F38*100000</f>
        <v>104.80371669766046</v>
      </c>
      <c r="V39" s="241">
        <f>H39/'Численность населения'!G38*100000</f>
        <v>91.58291135457317</v>
      </c>
      <c r="W39" s="241">
        <f>I39/'Численность населения'!H38*100000</f>
        <v>138.72386885456473</v>
      </c>
      <c r="X39" s="241">
        <f>J39/'Численность населения'!I38*100000</f>
        <v>156.74317277343215</v>
      </c>
      <c r="Y39" s="241">
        <f>K39/'Численность населения'!J38*100000</f>
        <v>302.83259002347972</v>
      </c>
      <c r="Z39" s="241">
        <f>L39/'Численность населения'!K38*100000</f>
        <v>1040.4986832665302</v>
      </c>
      <c r="AA39" s="241">
        <f>M39/'Численность населения'!L38*100000</f>
        <v>194.00871857563655</v>
      </c>
      <c r="AB39" s="241">
        <f>N39/'Численность населения'!M38*100000</f>
        <v>316.91936306308054</v>
      </c>
      <c r="AC39" s="241">
        <f>O39/'Численность населения'!N38*100000</f>
        <v>250.86929624336028</v>
      </c>
      <c r="AD39" s="217">
        <f t="shared" si="0"/>
        <v>948.91577191195699</v>
      </c>
      <c r="AE39" s="217">
        <f t="shared" si="1"/>
        <v>279.74127791750919</v>
      </c>
      <c r="AF39" s="217">
        <f t="shared" si="2"/>
        <v>186.29217593887262</v>
      </c>
    </row>
    <row r="40" spans="1:32" ht="24">
      <c r="A40" s="62" t="s">
        <v>43</v>
      </c>
      <c r="B40" s="16" t="s">
        <v>43</v>
      </c>
      <c r="C40" s="170">
        <v>1652</v>
      </c>
      <c r="D40" s="177">
        <v>3451</v>
      </c>
      <c r="E40" s="184">
        <v>3252</v>
      </c>
      <c r="F40" s="69">
        <v>3152</v>
      </c>
      <c r="G40" s="76">
        <v>5020</v>
      </c>
      <c r="H40" s="83">
        <v>3649</v>
      </c>
      <c r="I40" s="90">
        <v>706</v>
      </c>
      <c r="J40" s="97">
        <v>1877</v>
      </c>
      <c r="K40" s="104">
        <v>2729</v>
      </c>
      <c r="L40" s="111">
        <v>2609</v>
      </c>
      <c r="M40" s="118">
        <v>603</v>
      </c>
      <c r="N40" s="125">
        <v>1735</v>
      </c>
      <c r="O40" s="132">
        <v>1983</v>
      </c>
      <c r="P40" s="227"/>
      <c r="Q40" s="241">
        <f>C40/'Численность населения'!B39*100000</f>
        <v>231.98923749687543</v>
      </c>
      <c r="R40" s="241">
        <f>D40/'Численность населения'!C39*100000</f>
        <v>485.53934120851596</v>
      </c>
      <c r="S40" s="241">
        <f>E40/'Численность населения'!D39*100000</f>
        <v>459.59662340635725</v>
      </c>
      <c r="T40" s="241">
        <f>F40/'Численность населения'!E39*100000</f>
        <v>447.06049216367632</v>
      </c>
      <c r="U40" s="241">
        <f>G40/'Численность населения'!F39*100000</f>
        <v>712.43670383069548</v>
      </c>
      <c r="V40" s="241">
        <f>H40/'Численность населения'!G39*100000</f>
        <v>517.95085073675637</v>
      </c>
      <c r="W40" s="241">
        <f>I40/'Численность населения'!H39*100000</f>
        <v>100.35479542404876</v>
      </c>
      <c r="X40" s="241">
        <f>J40/'Численность населения'!I39*100000</f>
        <v>267.18404810166942</v>
      </c>
      <c r="Y40" s="241">
        <f>K40/'Численность населения'!J39*100000</f>
        <v>389.57442313292637</v>
      </c>
      <c r="Z40" s="241">
        <f>L40/'Численность населения'!K39*100000</f>
        <v>373.75867423830016</v>
      </c>
      <c r="AA40" s="241">
        <f>M40/'Численность населения'!L39*100000</f>
        <v>86.766834636514588</v>
      </c>
      <c r="AB40" s="241">
        <f>N40/'Численность населения'!M39*100000</f>
        <v>251.22681219963192</v>
      </c>
      <c r="AC40" s="241">
        <f>O40/'Численность населения'!N39*100000</f>
        <v>290.30699635469279</v>
      </c>
      <c r="AD40" s="217">
        <f t="shared" si="0"/>
        <v>625.66986919418093</v>
      </c>
      <c r="AE40" s="217">
        <f t="shared" si="1"/>
        <v>354.90352561005085</v>
      </c>
      <c r="AF40" s="217">
        <f t="shared" si="2"/>
        <v>373.75867423830016</v>
      </c>
    </row>
    <row r="41" spans="1:32">
      <c r="A41" s="62" t="s">
        <v>44</v>
      </c>
      <c r="B41" s="16" t="s">
        <v>44</v>
      </c>
      <c r="C41" s="170">
        <v>41</v>
      </c>
      <c r="D41" s="177">
        <v>682</v>
      </c>
      <c r="E41" s="184">
        <v>938</v>
      </c>
      <c r="F41" s="69">
        <v>2246</v>
      </c>
      <c r="G41" s="76">
        <v>742</v>
      </c>
      <c r="H41" s="83">
        <v>764</v>
      </c>
      <c r="I41" s="90">
        <v>912</v>
      </c>
      <c r="J41" s="97">
        <v>1465</v>
      </c>
      <c r="K41" s="104">
        <v>1613</v>
      </c>
      <c r="L41" s="111">
        <v>2147</v>
      </c>
      <c r="M41" s="118">
        <v>188</v>
      </c>
      <c r="N41" s="125">
        <v>1702</v>
      </c>
      <c r="O41" s="132">
        <v>6954</v>
      </c>
      <c r="P41" s="227"/>
      <c r="Q41" s="241">
        <f>C41/'Численность населения'!B40*100000</f>
        <v>3.2475118910420155</v>
      </c>
      <c r="R41" s="241">
        <f>D41/'Численность населения'!C40*100000</f>
        <v>52.924053982535057</v>
      </c>
      <c r="S41" s="241">
        <f>E41/'Численность населения'!D40*100000</f>
        <v>71.414105884735505</v>
      </c>
      <c r="T41" s="241">
        <f>F41/'Численность населения'!E40*100000</f>
        <v>168.16386917659602</v>
      </c>
      <c r="U41" s="241">
        <f>G41/'Численность населения'!F40*100000</f>
        <v>54.624975981942839</v>
      </c>
      <c r="V41" s="241">
        <f>H41/'Численность населения'!G40*100000</f>
        <v>55.273400761094472</v>
      </c>
      <c r="W41" s="241">
        <f>I41/'Численность населения'!H40*100000</f>
        <v>64.933308081491305</v>
      </c>
      <c r="X41" s="241">
        <f>J41/'Численность населения'!I40*100000</f>
        <v>102.74047055836816</v>
      </c>
      <c r="Y41" s="241">
        <f>K41/'Численность населения'!J40*100000</f>
        <v>111.47463036450061</v>
      </c>
      <c r="Z41" s="241">
        <f>L41/'Численность населения'!K40*100000</f>
        <v>146.26954745687195</v>
      </c>
      <c r="AA41" s="241">
        <f>M41/'Численность населения'!L40*100000</f>
        <v>12.631361116504822</v>
      </c>
      <c r="AB41" s="241">
        <f>N41/'Численность населения'!M40*100000</f>
        <v>112.9254526141048</v>
      </c>
      <c r="AC41" s="241">
        <f>O41/'Численность населения'!N40*100000</f>
        <v>456.3273587740976</v>
      </c>
      <c r="AD41" s="217">
        <f t="shared" si="0"/>
        <v>453.07984688305561</v>
      </c>
      <c r="AE41" s="217">
        <f t="shared" si="1"/>
        <v>108.6884651264527</v>
      </c>
      <c r="AF41" s="217">
        <f t="shared" si="2"/>
        <v>71.414105884735505</v>
      </c>
    </row>
    <row r="42" spans="1:32">
      <c r="A42" s="62" t="s">
        <v>45</v>
      </c>
      <c r="B42" s="16" t="s">
        <v>45</v>
      </c>
      <c r="C42" s="173">
        <v>23707</v>
      </c>
      <c r="D42" s="180">
        <v>43496</v>
      </c>
      <c r="E42" s="187">
        <v>54541</v>
      </c>
      <c r="F42" s="72">
        <v>64596</v>
      </c>
      <c r="G42" s="79">
        <v>67711</v>
      </c>
      <c r="H42" s="86">
        <v>53012</v>
      </c>
      <c r="I42" s="93">
        <v>40283</v>
      </c>
      <c r="J42" s="100">
        <v>64013</v>
      </c>
      <c r="K42" s="107">
        <v>64739</v>
      </c>
      <c r="L42" s="114">
        <v>61182</v>
      </c>
      <c r="M42" s="121">
        <v>33721</v>
      </c>
      <c r="N42" s="128">
        <v>59770</v>
      </c>
      <c r="O42" s="135">
        <v>65813</v>
      </c>
      <c r="P42" s="228"/>
      <c r="Q42" s="241">
        <f>C42/'Численность населения'!B41*100000</f>
        <v>852.27619975481832</v>
      </c>
      <c r="R42" s="241">
        <f>D42/'Численность населения'!C41*100000</f>
        <v>1561.0795337290585</v>
      </c>
      <c r="S42" s="241">
        <f>E42/'Численность населения'!D41*100000</f>
        <v>1955.6406864768169</v>
      </c>
      <c r="T42" s="241">
        <f>F42/'Численность населения'!E41*100000</f>
        <v>2313.075126600364</v>
      </c>
      <c r="U42" s="241">
        <f>G42/'Численность населения'!F41*100000</f>
        <v>2420.8524163475736</v>
      </c>
      <c r="V42" s="241">
        <f>H42/'Численность населения'!G41*100000</f>
        <v>1892.9240305870128</v>
      </c>
      <c r="W42" s="241">
        <f>I42/'Численность населения'!H41*100000</f>
        <v>1437.1439070421229</v>
      </c>
      <c r="X42" s="241">
        <f>J42/'Численность населения'!I41*100000</f>
        <v>2284.1163406752762</v>
      </c>
      <c r="Y42" s="241">
        <f>K42/'Численность населения'!J41*100000</f>
        <v>2313.794560175671</v>
      </c>
      <c r="Z42" s="241">
        <f>L42/'Численность населения'!K41*100000</f>
        <v>2185.5335127998492</v>
      </c>
      <c r="AA42" s="241">
        <f>M42/'Численность населения'!L41*100000</f>
        <v>1205.1030239612548</v>
      </c>
      <c r="AB42" s="241">
        <f>N42/'Численность населения'!M41*100000</f>
        <v>2144.9847478916204</v>
      </c>
      <c r="AC42" s="241">
        <f>O42/'Численность населения'!N41*100000</f>
        <v>2271.8979960501638</v>
      </c>
      <c r="AD42" s="217">
        <f t="shared" si="0"/>
        <v>1568.5762165927554</v>
      </c>
      <c r="AE42" s="217">
        <f t="shared" si="1"/>
        <v>1910.6478524685847</v>
      </c>
      <c r="AF42" s="217">
        <f t="shared" si="2"/>
        <v>2144.9847478916204</v>
      </c>
    </row>
    <row r="43" spans="1:32">
      <c r="A43" s="62" t="s">
        <v>47</v>
      </c>
      <c r="B43" s="16" t="s">
        <v>47</v>
      </c>
      <c r="C43" s="170">
        <v>47360</v>
      </c>
      <c r="D43" s="177">
        <v>54344</v>
      </c>
      <c r="E43" s="184">
        <v>68654</v>
      </c>
      <c r="F43" s="69">
        <v>64531</v>
      </c>
      <c r="G43" s="76">
        <v>55753</v>
      </c>
      <c r="H43" s="83">
        <v>45357</v>
      </c>
      <c r="I43" s="90">
        <v>36612</v>
      </c>
      <c r="J43" s="97">
        <v>44698</v>
      </c>
      <c r="K43" s="104">
        <v>53395</v>
      </c>
      <c r="L43" s="111">
        <v>52080</v>
      </c>
      <c r="M43" s="118">
        <v>27802</v>
      </c>
      <c r="N43" s="125">
        <v>50900</v>
      </c>
      <c r="O43" s="132">
        <v>66592</v>
      </c>
      <c r="P43" s="227"/>
      <c r="Q43" s="241">
        <f>C43/'Численность населения'!B42*100000</f>
        <v>1163.5463102978517</v>
      </c>
      <c r="R43" s="241">
        <f>D43/'Численность населения'!C42*100000</f>
        <v>1335.8356900469867</v>
      </c>
      <c r="S43" s="241">
        <f>E43/'Численность населения'!D42*100000</f>
        <v>1689.9026018060842</v>
      </c>
      <c r="T43" s="241">
        <f>F43/'Численность населения'!E42*100000</f>
        <v>1587.3507838360852</v>
      </c>
      <c r="U43" s="241">
        <f>G43/'Численность населения'!F42*100000</f>
        <v>1369.5695803397873</v>
      </c>
      <c r="V43" s="241">
        <f>H43/'Численность населения'!G42*100000</f>
        <v>1114.0051946138117</v>
      </c>
      <c r="W43" s="241">
        <f>I43/'Численность населения'!H42*100000</f>
        <v>899.77483510763534</v>
      </c>
      <c r="X43" s="241">
        <f>J43/'Численность населения'!I42*100000</f>
        <v>1099.546091000243</v>
      </c>
      <c r="Y43" s="241">
        <f>K43/'Численность населения'!J42*100000</f>
        <v>1316.0722754013411</v>
      </c>
      <c r="Z43" s="241">
        <f>L43/'Численность населения'!K42*100000</f>
        <v>1287.649786949343</v>
      </c>
      <c r="AA43" s="241">
        <f>M43/'Численность населения'!L42*100000</f>
        <v>690.56684007423803</v>
      </c>
      <c r="AB43" s="241">
        <f>N43/'Численность населения'!M42*100000</f>
        <v>1270.0450030091831</v>
      </c>
      <c r="AC43" s="241">
        <f>O43/'Численность населения'!N42*100000</f>
        <v>1630.3147668932895</v>
      </c>
      <c r="AD43" s="217">
        <f t="shared" si="0"/>
        <v>999.33576173184622</v>
      </c>
      <c r="AE43" s="217">
        <f t="shared" si="1"/>
        <v>1265.7061353366059</v>
      </c>
      <c r="AF43" s="217">
        <f t="shared" si="2"/>
        <v>1287.649786949343</v>
      </c>
    </row>
    <row r="44" spans="1:32">
      <c r="A44" s="62" t="s">
        <v>48</v>
      </c>
      <c r="B44" s="16" t="s">
        <v>48</v>
      </c>
      <c r="C44" s="170">
        <v>6953</v>
      </c>
      <c r="D44" s="177">
        <v>8830</v>
      </c>
      <c r="E44" s="184">
        <v>10195</v>
      </c>
      <c r="F44" s="69">
        <v>13946</v>
      </c>
      <c r="G44" s="76">
        <v>9647</v>
      </c>
      <c r="H44" s="83">
        <v>12197</v>
      </c>
      <c r="I44" s="90">
        <v>8377</v>
      </c>
      <c r="J44" s="97">
        <v>9224</v>
      </c>
      <c r="K44" s="104">
        <v>10091</v>
      </c>
      <c r="L44" s="111">
        <v>11244</v>
      </c>
      <c r="M44" s="118">
        <v>3692</v>
      </c>
      <c r="N44" s="125">
        <v>6920</v>
      </c>
      <c r="O44" s="132">
        <v>7413</v>
      </c>
      <c r="P44" s="227"/>
      <c r="Q44" s="241">
        <f>C44/'Численность населения'!B43*100000</f>
        <v>996.93878282563969</v>
      </c>
      <c r="R44" s="241">
        <f>D44/'Численность населения'!C43*100000</f>
        <v>1272.4112986664898</v>
      </c>
      <c r="S44" s="241">
        <f>E44/'Численность населения'!D43*100000</f>
        <v>1474.5635971541428</v>
      </c>
      <c r="T44" s="241">
        <f>F44/'Численность населения'!E43*100000</f>
        <v>2022.5752229459174</v>
      </c>
      <c r="U44" s="241">
        <f>G44/'Численность населения'!F43*100000</f>
        <v>1402.0579600616225</v>
      </c>
      <c r="V44" s="241">
        <f>H44/'Численность населения'!G43*100000</f>
        <v>1776.3052501274301</v>
      </c>
      <c r="W44" s="241">
        <f>I44/'Численность населения'!H43*100000</f>
        <v>1222.4289518806318</v>
      </c>
      <c r="X44" s="241">
        <f>J44/'Численность населения'!I43*100000</f>
        <v>1349.5087109441295</v>
      </c>
      <c r="Y44" s="241">
        <f>K44/'Численность населения'!J43*100000</f>
        <v>1481.0172655704214</v>
      </c>
      <c r="Z44" s="241">
        <f>L44/'Численность населения'!K43*100000</f>
        <v>1653.7750459994793</v>
      </c>
      <c r="AA44" s="241">
        <f>M44/'Численность населения'!L43*100000</f>
        <v>545.04521129359659</v>
      </c>
      <c r="AB44" s="241">
        <f>N44/'Численность населения'!M43*100000</f>
        <v>1027.6301838151217</v>
      </c>
      <c r="AC44" s="241">
        <f>O44/'Численность населения'!N43*100000</f>
        <v>1099.3036112561097</v>
      </c>
      <c r="AD44" s="217">
        <f t="shared" si="0"/>
        <v>1477.5300116523208</v>
      </c>
      <c r="AE44" s="217">
        <f t="shared" si="1"/>
        <v>1332.5816225031331</v>
      </c>
      <c r="AF44" s="217">
        <f t="shared" si="2"/>
        <v>1349.5087109441295</v>
      </c>
    </row>
    <row r="45" spans="1:32">
      <c r="A45" s="62" t="s">
        <v>49</v>
      </c>
      <c r="B45" s="16" t="s">
        <v>49</v>
      </c>
      <c r="C45" s="170">
        <v>10294</v>
      </c>
      <c r="D45" s="177">
        <v>10179</v>
      </c>
      <c r="E45" s="184">
        <v>11331</v>
      </c>
      <c r="F45" s="69">
        <v>11990</v>
      </c>
      <c r="G45" s="76">
        <v>10556</v>
      </c>
      <c r="H45" s="83">
        <v>6333</v>
      </c>
      <c r="I45" s="90">
        <v>9308</v>
      </c>
      <c r="J45" s="97">
        <v>9363</v>
      </c>
      <c r="K45" s="104">
        <v>12395</v>
      </c>
      <c r="L45" s="111">
        <v>13326</v>
      </c>
      <c r="M45" s="118">
        <v>3718</v>
      </c>
      <c r="N45" s="125">
        <v>6853</v>
      </c>
      <c r="O45" s="132">
        <v>8400</v>
      </c>
      <c r="P45" s="227"/>
      <c r="Q45" s="241">
        <f>C45/'Численность населения'!B44*100000</f>
        <v>1231.0098729527017</v>
      </c>
      <c r="R45" s="241">
        <f>D45/'Численность населения'!C44*100000</f>
        <v>1227.3348783034589</v>
      </c>
      <c r="S45" s="241">
        <f>E45/'Численность населения'!D44*100000</f>
        <v>1378.4503838152821</v>
      </c>
      <c r="T45" s="241">
        <f>F45/'Численность населения'!E44*100000</f>
        <v>1470.5160910518052</v>
      </c>
      <c r="U45" s="241">
        <f>G45/'Численность населения'!F44*100000</f>
        <v>1302.3721778954525</v>
      </c>
      <c r="V45" s="241">
        <f>H45/'Численность населения'!G44*100000</f>
        <v>783.62128806898545</v>
      </c>
      <c r="W45" s="241">
        <f>I45/'Численность населения'!H44*100000</f>
        <v>1151.9844751898831</v>
      </c>
      <c r="X45" s="241">
        <f>J45/'Численность населения'!I44*100000</f>
        <v>1160.512097808748</v>
      </c>
      <c r="Y45" s="241">
        <f>K45/'Численность населения'!J44*100000</f>
        <v>1548.8329084820311</v>
      </c>
      <c r="Z45" s="241">
        <f>L45/'Численность населения'!K44*100000</f>
        <v>1680.7718988459355</v>
      </c>
      <c r="AA45" s="241">
        <f>M45/'Численность населения'!L44*100000</f>
        <v>473.88351234608024</v>
      </c>
      <c r="AB45" s="241">
        <f>N45/'Численность населения'!M44*100000</f>
        <v>884.46462980386389</v>
      </c>
      <c r="AC45" s="241">
        <f>O45/'Численность населения'!N44*100000</f>
        <v>1081.9067834267337</v>
      </c>
      <c r="AD45" s="217">
        <f t="shared" si="0"/>
        <v>1206.8883864998552</v>
      </c>
      <c r="AE45" s="217">
        <f t="shared" si="1"/>
        <v>1182.7431536916124</v>
      </c>
      <c r="AF45" s="217">
        <f t="shared" si="2"/>
        <v>1227.3348783034589</v>
      </c>
    </row>
    <row r="46" spans="1:32">
      <c r="A46" s="62" t="s">
        <v>50</v>
      </c>
      <c r="B46" s="16" t="s">
        <v>50</v>
      </c>
      <c r="C46" s="170">
        <v>126456</v>
      </c>
      <c r="D46" s="177">
        <v>130213</v>
      </c>
      <c r="E46" s="184">
        <v>125615</v>
      </c>
      <c r="F46" s="69">
        <v>138518</v>
      </c>
      <c r="G46" s="76">
        <v>162290</v>
      </c>
      <c r="H46" s="83">
        <v>193656</v>
      </c>
      <c r="I46" s="90">
        <v>161075</v>
      </c>
      <c r="J46" s="97">
        <v>153498</v>
      </c>
      <c r="K46" s="104">
        <v>154525</v>
      </c>
      <c r="L46" s="111">
        <v>155957</v>
      </c>
      <c r="M46" s="118">
        <v>85680</v>
      </c>
      <c r="N46" s="125">
        <v>84100</v>
      </c>
      <c r="O46" s="132">
        <v>97019</v>
      </c>
      <c r="P46" s="227"/>
      <c r="Q46" s="241">
        <f>C46/'Численность населения'!B45*100000</f>
        <v>3340.1206718170847</v>
      </c>
      <c r="R46" s="241">
        <f>D46/'Численность населения'!C45*100000</f>
        <v>3430.8679308319656</v>
      </c>
      <c r="S46" s="241">
        <f>E46/'Численность населения'!D45*100000</f>
        <v>3294.7220187309863</v>
      </c>
      <c r="T46" s="241">
        <f>F46/'Численность населения'!E45*100000</f>
        <v>3616.5314320595576</v>
      </c>
      <c r="U46" s="241">
        <f>G46/'Численность населения'!F45*100000</f>
        <v>4219.0143951866476</v>
      </c>
      <c r="V46" s="241">
        <f>H46/'Численность населения'!G45*100000</f>
        <v>5014.5486023268959</v>
      </c>
      <c r="W46" s="241">
        <f>I46/'Численность населения'!H45*100000</f>
        <v>4154.6395129625016</v>
      </c>
      <c r="X46" s="241">
        <f>J46/'Численность населения'!I45*100000</f>
        <v>3946.1993620185058</v>
      </c>
      <c r="Y46" s="241">
        <f>K46/'Численность населения'!J45*100000</f>
        <v>3965.7832656136752</v>
      </c>
      <c r="Z46" s="241">
        <f>L46/'Численность населения'!K45*100000</f>
        <v>3998.1203653238676</v>
      </c>
      <c r="AA46" s="241">
        <f>M46/'Численность населения'!L45*100000</f>
        <v>2197.7661174645455</v>
      </c>
      <c r="AB46" s="241">
        <f>N46/'Численность населения'!M45*100000</f>
        <v>2161.8109034955787</v>
      </c>
      <c r="AC46" s="241">
        <f>O46/'Численность населения'!N45*100000</f>
        <v>2424.9572716225089</v>
      </c>
      <c r="AD46" s="217">
        <f t="shared" si="0"/>
        <v>2852.7376988313172</v>
      </c>
      <c r="AE46" s="217">
        <f t="shared" si="1"/>
        <v>3520.3909114964868</v>
      </c>
      <c r="AF46" s="217">
        <f t="shared" si="2"/>
        <v>3616.5314320595576</v>
      </c>
    </row>
    <row r="47" spans="1:32">
      <c r="A47" s="62" t="s">
        <v>51</v>
      </c>
      <c r="B47" s="16" t="s">
        <v>51</v>
      </c>
      <c r="C47" s="170">
        <v>12998</v>
      </c>
      <c r="D47" s="177">
        <v>14957</v>
      </c>
      <c r="E47" s="184">
        <v>18811</v>
      </c>
      <c r="F47" s="69">
        <v>21789</v>
      </c>
      <c r="G47" s="76">
        <v>21022</v>
      </c>
      <c r="H47" s="83">
        <v>19517</v>
      </c>
      <c r="I47" s="90">
        <v>17287</v>
      </c>
      <c r="J47" s="97">
        <v>21632</v>
      </c>
      <c r="K47" s="104">
        <v>22639</v>
      </c>
      <c r="L47" s="111">
        <v>24680</v>
      </c>
      <c r="M47" s="118">
        <v>9919</v>
      </c>
      <c r="N47" s="125">
        <v>18671</v>
      </c>
      <c r="O47" s="132">
        <v>22865</v>
      </c>
      <c r="P47" s="227"/>
      <c r="Q47" s="241">
        <f>C47/'Численность населения'!B46*100000</f>
        <v>853.58557822575301</v>
      </c>
      <c r="R47" s="241">
        <f>D47/'Численность населения'!C46*100000</f>
        <v>984.50541060003684</v>
      </c>
      <c r="S47" s="241">
        <f>E47/'Численность населения'!D46*100000</f>
        <v>1239.2852978244155</v>
      </c>
      <c r="T47" s="241">
        <f>F47/'Численность населения'!E46*100000</f>
        <v>1435.9705042471485</v>
      </c>
      <c r="U47" s="241">
        <f>G47/'Численность населения'!F46*100000</f>
        <v>1385.5229917594929</v>
      </c>
      <c r="V47" s="241">
        <f>H47/'Численность населения'!G46*100000</f>
        <v>1286.2827699928425</v>
      </c>
      <c r="W47" s="241">
        <f>I47/'Численность населения'!H46*100000</f>
        <v>1139.5555028197193</v>
      </c>
      <c r="X47" s="241">
        <f>J47/'Численность населения'!I46*100000</f>
        <v>1427.9160492034312</v>
      </c>
      <c r="Y47" s="241">
        <f>K47/'Численность населения'!J46*100000</f>
        <v>1499.0570885224365</v>
      </c>
      <c r="Z47" s="241">
        <f>L47/'Численность населения'!K46*100000</f>
        <v>1640.7698055807448</v>
      </c>
      <c r="AA47" s="241">
        <f>M47/'Численность населения'!L46*100000</f>
        <v>662.5232524354526</v>
      </c>
      <c r="AB47" s="241">
        <f>N47/'Численность населения'!M46*100000</f>
        <v>1254.0062918595372</v>
      </c>
      <c r="AC47" s="241">
        <f>O47/'Численность населения'!N46*100000</f>
        <v>1581.6972756621997</v>
      </c>
      <c r="AD47" s="217">
        <f t="shared" si="0"/>
        <v>978.24655314529218</v>
      </c>
      <c r="AE47" s="217">
        <f t="shared" si="1"/>
        <v>1260.8213706717854</v>
      </c>
      <c r="AF47" s="217">
        <f t="shared" si="2"/>
        <v>1286.2827699928425</v>
      </c>
    </row>
    <row r="48" spans="1:32">
      <c r="A48" s="62" t="s">
        <v>52</v>
      </c>
      <c r="B48" s="16" t="s">
        <v>52</v>
      </c>
      <c r="C48" s="170">
        <v>31213</v>
      </c>
      <c r="D48" s="177">
        <v>38448</v>
      </c>
      <c r="E48" s="184">
        <v>24792</v>
      </c>
      <c r="F48" s="69">
        <v>16451</v>
      </c>
      <c r="G48" s="76">
        <v>16114</v>
      </c>
      <c r="H48" s="83">
        <v>10401</v>
      </c>
      <c r="I48" s="90">
        <v>9921</v>
      </c>
      <c r="J48" s="97">
        <v>17481</v>
      </c>
      <c r="K48" s="104">
        <v>17574</v>
      </c>
      <c r="L48" s="111">
        <v>20222</v>
      </c>
      <c r="M48" s="118">
        <v>7593</v>
      </c>
      <c r="N48" s="125">
        <v>15458</v>
      </c>
      <c r="O48" s="132">
        <v>19008</v>
      </c>
      <c r="P48" s="227"/>
      <c r="Q48" s="241">
        <f>C48/'Численность населения'!B47*100000</f>
        <v>2490.693712420752</v>
      </c>
      <c r="R48" s="241">
        <f>D48/'Численность населения'!C47*100000</f>
        <v>3078.881935352128</v>
      </c>
      <c r="S48" s="241">
        <f>E48/'Численность населения'!D47*100000</f>
        <v>1990.9702848166833</v>
      </c>
      <c r="T48" s="241">
        <f>F48/'Численность населения'!E47*100000</f>
        <v>1324.8697156414516</v>
      </c>
      <c r="U48" s="241">
        <f>G48/'Численность населения'!F47*100000</f>
        <v>1300.535581116811</v>
      </c>
      <c r="V48" s="241">
        <f>H48/'Численность населения'!G47*100000</f>
        <v>840.58673778639843</v>
      </c>
      <c r="W48" s="241">
        <f>I48/'Численность населения'!H47*100000</f>
        <v>802.51018001271586</v>
      </c>
      <c r="X48" s="241">
        <f>J48/'Численность населения'!I47*100000</f>
        <v>1417.1983558845227</v>
      </c>
      <c r="Y48" s="241">
        <f>K48/'Численность населения'!J47*100000</f>
        <v>1431.9750728454371</v>
      </c>
      <c r="Z48" s="241">
        <f>L48/'Численность населения'!K47*100000</f>
        <v>1656.7194137333533</v>
      </c>
      <c r="AA48" s="241">
        <f>M48/'Численность населения'!L47*100000</f>
        <v>626.04763832536173</v>
      </c>
      <c r="AB48" s="241">
        <f>N48/'Численность населения'!M47*100000</f>
        <v>1284.7919464872268</v>
      </c>
      <c r="AC48" s="241">
        <f>O48/'Численность населения'!N47*100000</f>
        <v>1612.8389036293117</v>
      </c>
      <c r="AD48" s="217">
        <f t="shared" si="0"/>
        <v>2452.8342970267663</v>
      </c>
      <c r="AE48" s="217">
        <f t="shared" si="1"/>
        <v>1527.5861136963197</v>
      </c>
      <c r="AF48" s="217">
        <f t="shared" si="2"/>
        <v>1417.1983558845227</v>
      </c>
    </row>
    <row r="49" spans="1:32">
      <c r="A49" s="62" t="s">
        <v>53</v>
      </c>
      <c r="B49" s="16" t="s">
        <v>53</v>
      </c>
      <c r="C49" s="170">
        <v>42824</v>
      </c>
      <c r="D49" s="177">
        <v>45507</v>
      </c>
      <c r="E49" s="184">
        <v>48100</v>
      </c>
      <c r="F49" s="69">
        <v>66092</v>
      </c>
      <c r="G49" s="76">
        <v>55862</v>
      </c>
      <c r="H49" s="83">
        <v>48491</v>
      </c>
      <c r="I49" s="90">
        <v>71899</v>
      </c>
      <c r="J49" s="97">
        <v>98391</v>
      </c>
      <c r="K49" s="104">
        <v>106450</v>
      </c>
      <c r="L49" s="111">
        <v>89702</v>
      </c>
      <c r="M49" s="118">
        <v>48803</v>
      </c>
      <c r="N49" s="125">
        <v>96307</v>
      </c>
      <c r="O49" s="132">
        <v>119245</v>
      </c>
      <c r="P49" s="227"/>
      <c r="Q49" s="241">
        <f>C49/'Численность населения'!B48*100000</f>
        <v>1621.4443819284527</v>
      </c>
      <c r="R49" s="241">
        <f>D49/'Численность населения'!C48*100000</f>
        <v>1728.7844298092323</v>
      </c>
      <c r="S49" s="241">
        <f>E49/'Численность населения'!D48*100000</f>
        <v>1826.9751937790165</v>
      </c>
      <c r="T49" s="241">
        <f>F49/'Численность населения'!E48*100000</f>
        <v>2507.9421456619111</v>
      </c>
      <c r="U49" s="241">
        <f>G49/'Численность населения'!F48*100000</f>
        <v>2118.7191197124471</v>
      </c>
      <c r="V49" s="241">
        <f>H49/'Численность населения'!G48*100000</f>
        <v>1839.7629490234167</v>
      </c>
      <c r="W49" s="241">
        <f>I49/'Численность населения'!H48*100000</f>
        <v>2730.4250673976258</v>
      </c>
      <c r="X49" s="241">
        <f>J49/'Численность населения'!I48*100000</f>
        <v>3744.5068882014029</v>
      </c>
      <c r="Y49" s="241">
        <f>K49/'Численность населения'!J48*100000</f>
        <v>4067.6953152912865</v>
      </c>
      <c r="Z49" s="241">
        <f>L49/'Численность населения'!K48*100000</f>
        <v>3443.4152389799738</v>
      </c>
      <c r="AA49" s="241">
        <f>M49/'Численность населения'!L48*100000</f>
        <v>1884.8235075567893</v>
      </c>
      <c r="AB49" s="241">
        <f>N49/'Численность населения'!M48*100000</f>
        <v>3750.190805807973</v>
      </c>
      <c r="AC49" s="241">
        <f>O49/'Численность населения'!N48*100000</f>
        <v>4738.0531486825676</v>
      </c>
      <c r="AD49" s="217">
        <f t="shared" si="0"/>
        <v>3116.6087667541151</v>
      </c>
      <c r="AE49" s="217">
        <f t="shared" si="1"/>
        <v>2769.4413993716998</v>
      </c>
      <c r="AF49" s="217">
        <f t="shared" si="2"/>
        <v>2507.9421456619111</v>
      </c>
    </row>
    <row r="50" spans="1:32">
      <c r="A50" s="62" t="s">
        <v>54</v>
      </c>
      <c r="B50" s="16" t="s">
        <v>54</v>
      </c>
      <c r="C50" s="170">
        <v>11803</v>
      </c>
      <c r="D50" s="177">
        <v>15340</v>
      </c>
      <c r="E50" s="184">
        <v>20723</v>
      </c>
      <c r="F50" s="69">
        <v>27924</v>
      </c>
      <c r="G50" s="76">
        <v>23521</v>
      </c>
      <c r="H50" s="83">
        <v>17964</v>
      </c>
      <c r="I50" s="90">
        <v>16679</v>
      </c>
      <c r="J50" s="97">
        <v>22761</v>
      </c>
      <c r="K50" s="104">
        <v>23960</v>
      </c>
      <c r="L50" s="111">
        <v>27597</v>
      </c>
      <c r="M50" s="118">
        <v>10165</v>
      </c>
      <c r="N50" s="125">
        <v>21170</v>
      </c>
      <c r="O50" s="132">
        <v>22382</v>
      </c>
      <c r="P50" s="227"/>
      <c r="Q50" s="241">
        <f>C50/'Численность населения'!B49*100000</f>
        <v>877.07369633468943</v>
      </c>
      <c r="R50" s="241">
        <f>D50/'Численность населения'!C49*100000</f>
        <v>1150.4976990046018</v>
      </c>
      <c r="S50" s="241">
        <f>E50/'Численность населения'!D49*100000</f>
        <v>1565.7784880184663</v>
      </c>
      <c r="T50" s="241">
        <f>F50/'Численность населения'!E49*100000</f>
        <v>2123.4932543880127</v>
      </c>
      <c r="U50" s="241">
        <f>G50/'Численность населения'!F49*100000</f>
        <v>1798.7380309091423</v>
      </c>
      <c r="V50" s="241">
        <f>H50/'Численность населения'!G49*100000</f>
        <v>1380.8784766982521</v>
      </c>
      <c r="W50" s="241">
        <f>I50/'Численность населения'!H49*100000</f>
        <v>1288.372513380798</v>
      </c>
      <c r="X50" s="241">
        <f>J50/'Численность населения'!I49*100000</f>
        <v>1767.8982120623459</v>
      </c>
      <c r="Y50" s="241">
        <f>K50/'Численность населения'!J49*100000</f>
        <v>1875.2842080876717</v>
      </c>
      <c r="Z50" s="241">
        <f>L50/'Численность населения'!K49*100000</f>
        <v>2177.6990424184555</v>
      </c>
      <c r="AA50" s="241">
        <f>M50/'Численность населения'!L49*100000</f>
        <v>809.13039775146922</v>
      </c>
      <c r="AB50" s="241">
        <f>N50/'Численность населения'!M49*100000</f>
        <v>1703.8544777891261</v>
      </c>
      <c r="AC50" s="241">
        <f>O50/'Численность населения'!N49*100000</f>
        <v>1957.0775521053754</v>
      </c>
      <c r="AD50" s="217">
        <f t="shared" si="0"/>
        <v>1368.5686446669863</v>
      </c>
      <c r="AE50" s="217">
        <f t="shared" si="1"/>
        <v>1575.0596960729542</v>
      </c>
      <c r="AF50" s="217">
        <f t="shared" si="2"/>
        <v>1703.8544777891261</v>
      </c>
    </row>
    <row r="51" spans="1:32">
      <c r="A51" s="62" t="s">
        <v>55</v>
      </c>
      <c r="B51" s="16" t="s">
        <v>55</v>
      </c>
      <c r="C51" s="170">
        <v>76192</v>
      </c>
      <c r="D51" s="177">
        <v>93318</v>
      </c>
      <c r="E51" s="184">
        <v>105010</v>
      </c>
      <c r="F51" s="69">
        <v>112269</v>
      </c>
      <c r="G51" s="76">
        <v>116762</v>
      </c>
      <c r="H51" s="83">
        <v>98380</v>
      </c>
      <c r="I51" s="90">
        <v>77411</v>
      </c>
      <c r="J51" s="97">
        <v>67505</v>
      </c>
      <c r="K51" s="104">
        <v>76840</v>
      </c>
      <c r="L51" s="111">
        <v>79677</v>
      </c>
      <c r="M51" s="118">
        <v>29123</v>
      </c>
      <c r="N51" s="125">
        <v>63999</v>
      </c>
      <c r="O51" s="132">
        <v>73008</v>
      </c>
      <c r="P51" s="227"/>
      <c r="Q51" s="241">
        <f>C51/'Численность населения'!B50*100000</f>
        <v>2296.8561118764756</v>
      </c>
      <c r="R51" s="241">
        <f>D51/'Численность населения'!C50*100000</f>
        <v>2825.8503623840124</v>
      </c>
      <c r="S51" s="241">
        <f>E51/'Численность населения'!D50*100000</f>
        <v>3188.5040174361161</v>
      </c>
      <c r="T51" s="241">
        <f>F51/'Численность населения'!E50*100000</f>
        <v>3416.9307428504644</v>
      </c>
      <c r="U51" s="241">
        <f>G51/'Численность населения'!F50*100000</f>
        <v>3564.3268159409004</v>
      </c>
      <c r="V51" s="241">
        <f>H51/'Численность населения'!G50*100000</f>
        <v>3012.953125885273</v>
      </c>
      <c r="W51" s="241">
        <f>I51/'Численность населения'!H50*100000</f>
        <v>2378.9562967310903</v>
      </c>
      <c r="X51" s="241">
        <f>J51/'Численность населения'!I50*100000</f>
        <v>2082.6957157031648</v>
      </c>
      <c r="Y51" s="241">
        <f>K51/'Численность населения'!J50*100000</f>
        <v>2382.8669263094371</v>
      </c>
      <c r="Z51" s="241">
        <f>L51/'Численность населения'!K50*100000</f>
        <v>2483.0893936489979</v>
      </c>
      <c r="AA51" s="241">
        <f>M51/'Численность населения'!L50*100000</f>
        <v>913.01854785439218</v>
      </c>
      <c r="AB51" s="241">
        <f>N51/'Численность населения'!M50*100000</f>
        <v>2025.0265551576808</v>
      </c>
      <c r="AC51" s="241">
        <f>O51/'Численность населения'!N50*100000</f>
        <v>2358.6217724747985</v>
      </c>
      <c r="AD51" s="217">
        <f t="shared" si="0"/>
        <v>2651.3082680865082</v>
      </c>
      <c r="AE51" s="217">
        <f t="shared" si="1"/>
        <v>2533.0535680194466</v>
      </c>
      <c r="AF51" s="217">
        <f t="shared" si="2"/>
        <v>2382.8669263094371</v>
      </c>
    </row>
    <row r="52" spans="1:32">
      <c r="A52" s="62" t="s">
        <v>56</v>
      </c>
      <c r="B52" s="16" t="s">
        <v>56</v>
      </c>
      <c r="C52" s="170">
        <v>16345</v>
      </c>
      <c r="D52" s="177">
        <v>18265</v>
      </c>
      <c r="E52" s="184">
        <v>20106</v>
      </c>
      <c r="F52" s="69">
        <v>16107</v>
      </c>
      <c r="G52" s="76">
        <v>16015</v>
      </c>
      <c r="H52" s="83">
        <v>12361</v>
      </c>
      <c r="I52" s="90">
        <v>10461</v>
      </c>
      <c r="J52" s="97">
        <v>15431</v>
      </c>
      <c r="K52" s="104">
        <v>22309</v>
      </c>
      <c r="L52" s="111">
        <v>24604</v>
      </c>
      <c r="M52" s="118">
        <v>8296</v>
      </c>
      <c r="N52" s="125">
        <v>18157</v>
      </c>
      <c r="O52" s="132">
        <v>17738</v>
      </c>
      <c r="P52" s="227"/>
      <c r="Q52" s="241">
        <f>C52/'Численность населения'!B51*100000</f>
        <v>802.49610903538451</v>
      </c>
      <c r="R52" s="241">
        <f>D52/'Численность населения'!C51*100000</f>
        <v>900.82714328058898</v>
      </c>
      <c r="S52" s="241">
        <f>E52/'Численность населения'!D51*100000</f>
        <v>995.40813169131741</v>
      </c>
      <c r="T52" s="241">
        <f>F52/'Численность населения'!E51*100000</f>
        <v>800.41702984506492</v>
      </c>
      <c r="U52" s="241">
        <f>G52/'Численность населения'!F51*100000</f>
        <v>798.81766008026591</v>
      </c>
      <c r="V52" s="241">
        <f>H52/'Численность населения'!G51*100000</f>
        <v>618.68848651808662</v>
      </c>
      <c r="W52" s="241">
        <f>I52/'Численность населения'!H51*100000</f>
        <v>525.1047348273795</v>
      </c>
      <c r="X52" s="241">
        <f>J52/'Численность населения'!I51*100000</f>
        <v>777.90784078271713</v>
      </c>
      <c r="Y52" s="241">
        <f>K52/'Численность населения'!J51*100000</f>
        <v>1132.227344795175</v>
      </c>
      <c r="Z52" s="241">
        <f>L52/'Численность населения'!K51*100000</f>
        <v>1255.3567210106939</v>
      </c>
      <c r="AA52" s="241">
        <f>M52/'Численность населения'!L51*100000</f>
        <v>425.46338891641204</v>
      </c>
      <c r="AB52" s="241">
        <f>N52/'Численность населения'!M51*100000</f>
        <v>938.9542685780508</v>
      </c>
      <c r="AC52" s="241">
        <f>O52/'Численность населения'!N51*100000</f>
        <v>959.54784729243374</v>
      </c>
      <c r="AD52" s="217">
        <f t="shared" si="0"/>
        <v>829.89333209428196</v>
      </c>
      <c r="AE52" s="217">
        <f t="shared" si="1"/>
        <v>840.86282358873621</v>
      </c>
      <c r="AF52" s="217">
        <f t="shared" si="2"/>
        <v>802.49610903538451</v>
      </c>
    </row>
    <row r="53" spans="1:32">
      <c r="A53" s="60" t="s">
        <v>57</v>
      </c>
      <c r="B53" s="15" t="s">
        <v>57</v>
      </c>
      <c r="C53" s="170">
        <v>12753</v>
      </c>
      <c r="D53" s="177">
        <v>12996</v>
      </c>
      <c r="E53" s="184">
        <v>13758</v>
      </c>
      <c r="F53" s="69">
        <v>13421</v>
      </c>
      <c r="G53" s="76">
        <v>12411</v>
      </c>
      <c r="H53" s="83">
        <v>6673</v>
      </c>
      <c r="I53" s="90">
        <v>15502</v>
      </c>
      <c r="J53" s="97">
        <v>15937</v>
      </c>
      <c r="K53" s="104">
        <v>19361</v>
      </c>
      <c r="L53" s="111">
        <v>22956</v>
      </c>
      <c r="M53" s="118">
        <v>11453</v>
      </c>
      <c r="N53" s="125">
        <v>12501</v>
      </c>
      <c r="O53" s="132">
        <v>16714</v>
      </c>
      <c r="P53" s="227"/>
      <c r="Q53" s="241">
        <f>C53/'Численность населения'!B52*100000</f>
        <v>918.66504347324974</v>
      </c>
      <c r="R53" s="241">
        <f>D53/'Численность населения'!C52*100000</f>
        <v>941.55354886573082</v>
      </c>
      <c r="S53" s="241">
        <f>E53/'Численность населения'!D52*100000</f>
        <v>1002.3328024665634</v>
      </c>
      <c r="T53" s="241">
        <f>F53/'Численность населения'!E52*100000</f>
        <v>983.49579590538622</v>
      </c>
      <c r="U53" s="241">
        <f>G53/'Численность населения'!F52*100000</f>
        <v>913.84888616613489</v>
      </c>
      <c r="V53" s="241">
        <f>H53/'Численность населения'!G52*100000</f>
        <v>493.50632062306192</v>
      </c>
      <c r="W53" s="241">
        <f>I53/'Численность населения'!H52*100000</f>
        <v>1152.4665177326847</v>
      </c>
      <c r="X53" s="241">
        <f>J53/'Численность населения'!I52*100000</f>
        <v>1192.3617621246888</v>
      </c>
      <c r="Y53" s="241">
        <f>K53/'Численность населения'!J52*100000</f>
        <v>1461.3421009330671</v>
      </c>
      <c r="Z53" s="241">
        <f>L53/'Численность населения'!K52*100000</f>
        <v>1749.9178630206741</v>
      </c>
      <c r="AA53" s="241">
        <f>M53/'Численность населения'!L52*100000</f>
        <v>882.20115079762434</v>
      </c>
      <c r="AB53" s="241">
        <f>N53/'Численность населения'!M52*100000</f>
        <v>974.75204291684861</v>
      </c>
      <c r="AC53" s="241">
        <f>O53/'Численность населения'!N52*100000</f>
        <v>1333.0079371155857</v>
      </c>
      <c r="AD53" s="217">
        <f t="shared" si="0"/>
        <v>1256.4115423976123</v>
      </c>
      <c r="AE53" s="217">
        <f t="shared" si="1"/>
        <v>1076.8809055493307</v>
      </c>
      <c r="AF53" s="217">
        <f t="shared" si="2"/>
        <v>983.49579590538622</v>
      </c>
    </row>
    <row r="54" spans="1:32">
      <c r="A54" s="60" t="s">
        <v>58</v>
      </c>
      <c r="B54" s="15" t="s">
        <v>58</v>
      </c>
      <c r="C54" s="170">
        <v>62328</v>
      </c>
      <c r="D54" s="177">
        <v>66512</v>
      </c>
      <c r="E54" s="184">
        <v>78697</v>
      </c>
      <c r="F54" s="69">
        <v>76953</v>
      </c>
      <c r="G54" s="76">
        <v>62653</v>
      </c>
      <c r="H54" s="83">
        <v>73844</v>
      </c>
      <c r="I54" s="90">
        <v>42936</v>
      </c>
      <c r="J54" s="97">
        <v>65589</v>
      </c>
      <c r="K54" s="104">
        <v>69299</v>
      </c>
      <c r="L54" s="111">
        <v>67095</v>
      </c>
      <c r="M54" s="118">
        <v>55763</v>
      </c>
      <c r="N54" s="125">
        <v>85861</v>
      </c>
      <c r="O54" s="132">
        <v>105688</v>
      </c>
      <c r="P54" s="227"/>
      <c r="Q54" s="241">
        <f>C54/'Численность населения'!B53*100000</f>
        <v>1936.788984838927</v>
      </c>
      <c r="R54" s="241">
        <f>D54/'Численность населения'!C53*100000</f>
        <v>2069.0032749678971</v>
      </c>
      <c r="S54" s="241">
        <f>E54/'Численность населения'!D53*100000</f>
        <v>2448.8148622279091</v>
      </c>
      <c r="T54" s="241">
        <f>F54/'Численность населения'!E53*100000</f>
        <v>2395.6195026644973</v>
      </c>
      <c r="U54" s="241">
        <f>G54/'Численность населения'!F53*100000</f>
        <v>1950.6334351516268</v>
      </c>
      <c r="V54" s="241">
        <f>H54/'Численность населения'!G53*100000</f>
        <v>2300.9199753842317</v>
      </c>
      <c r="W54" s="241">
        <f>I54/'Численность населения'!H53*100000</f>
        <v>1339.7291023821253</v>
      </c>
      <c r="X54" s="241">
        <f>J54/'Численность населения'!I53*100000</f>
        <v>2050.5559314149082</v>
      </c>
      <c r="Y54" s="241">
        <f>K54/'Численность населения'!J53*100000</f>
        <v>2173.5571198980265</v>
      </c>
      <c r="Z54" s="241">
        <f>L54/'Численность населения'!K53*100000</f>
        <v>2109.0534170940359</v>
      </c>
      <c r="AA54" s="241">
        <f>M54/'Численность населения'!L53*100000</f>
        <v>1760.8360110747342</v>
      </c>
      <c r="AB54" s="241">
        <f>N54/'Численность населения'!M53*100000</f>
        <v>2731.8671486778944</v>
      </c>
      <c r="AC54" s="241">
        <f>O54/'Численность населения'!N53*100000</f>
        <v>3351.4156978855144</v>
      </c>
      <c r="AD54" s="217">
        <f t="shared" si="0"/>
        <v>2011.6865955033891</v>
      </c>
      <c r="AE54" s="217">
        <f t="shared" si="1"/>
        <v>2201.445727974025</v>
      </c>
      <c r="AF54" s="217">
        <f t="shared" si="2"/>
        <v>2109.0534170940359</v>
      </c>
    </row>
    <row r="55" spans="1:32">
      <c r="A55" s="60" t="s">
        <v>59</v>
      </c>
      <c r="B55" s="15" t="s">
        <v>59</v>
      </c>
      <c r="C55" s="170">
        <v>29153</v>
      </c>
      <c r="D55" s="177">
        <v>31313</v>
      </c>
      <c r="E55" s="184">
        <v>33541</v>
      </c>
      <c r="F55" s="69">
        <v>32796</v>
      </c>
      <c r="G55" s="76">
        <v>26883</v>
      </c>
      <c r="H55" s="83">
        <v>21542</v>
      </c>
      <c r="I55" s="90">
        <v>11140</v>
      </c>
      <c r="J55" s="97">
        <v>23811</v>
      </c>
      <c r="K55" s="104">
        <v>27151</v>
      </c>
      <c r="L55" s="111">
        <v>24199</v>
      </c>
      <c r="M55" s="118">
        <v>9675</v>
      </c>
      <c r="N55" s="125">
        <v>18063</v>
      </c>
      <c r="O55" s="132">
        <v>18696</v>
      </c>
      <c r="P55" s="227"/>
      <c r="Q55" s="241">
        <f>C55/'Численность населения'!B54*100000</f>
        <v>1153.4970510707228</v>
      </c>
      <c r="R55" s="241">
        <f>D55/'Численность населения'!C54*100000</f>
        <v>1245.5360303705065</v>
      </c>
      <c r="S55" s="241">
        <f>E55/'Численность населения'!D54*100000</f>
        <v>1338.4122849336541</v>
      </c>
      <c r="T55" s="241">
        <f>F55/'Численность населения'!E54*100000</f>
        <v>1311.877782080124</v>
      </c>
      <c r="U55" s="241">
        <f>G55/'Численность населения'!F54*100000</f>
        <v>1077.5665106614269</v>
      </c>
      <c r="V55" s="241">
        <f>H55/'Численность населения'!G54*100000</f>
        <v>865.04433040982997</v>
      </c>
      <c r="W55" s="241">
        <f>I55/'Численность населения'!H54*100000</f>
        <v>448.57964543684972</v>
      </c>
      <c r="X55" s="241">
        <f>J55/'Численность населения'!I54*100000</f>
        <v>963.57702323454487</v>
      </c>
      <c r="Y55" s="241">
        <f>K55/'Численность населения'!J54*100000</f>
        <v>1107.3534533880504</v>
      </c>
      <c r="Z55" s="241">
        <f>L55/'Численность населения'!K54*100000</f>
        <v>995.28863534942457</v>
      </c>
      <c r="AA55" s="241">
        <f>M55/'Численность населения'!L54*100000</f>
        <v>401.7018039836363</v>
      </c>
      <c r="AB55" s="241">
        <f>N55/'Численность населения'!M54*100000</f>
        <v>759.57670934195676</v>
      </c>
      <c r="AC55" s="241">
        <f>O55/'Численность населения'!N54*100000</f>
        <v>773.20802753374926</v>
      </c>
      <c r="AD55" s="217">
        <f t="shared" si="0"/>
        <v>936.71048095001777</v>
      </c>
      <c r="AE55" s="217">
        <f t="shared" si="1"/>
        <v>957.01686829188282</v>
      </c>
      <c r="AF55" s="217">
        <f t="shared" si="2"/>
        <v>995.28863534942457</v>
      </c>
    </row>
    <row r="56" spans="1:32">
      <c r="A56" s="60" t="s">
        <v>60</v>
      </c>
      <c r="B56" s="15" t="s">
        <v>60</v>
      </c>
      <c r="C56" s="170">
        <v>12036</v>
      </c>
      <c r="D56" s="177">
        <v>14304</v>
      </c>
      <c r="E56" s="184">
        <v>17485</v>
      </c>
      <c r="F56" s="69">
        <v>20297</v>
      </c>
      <c r="G56" s="76">
        <v>19375</v>
      </c>
      <c r="H56" s="83">
        <v>15970</v>
      </c>
      <c r="I56" s="90">
        <v>12629</v>
      </c>
      <c r="J56" s="97">
        <v>13899</v>
      </c>
      <c r="K56" s="104">
        <v>15904</v>
      </c>
      <c r="L56" s="111">
        <v>15988</v>
      </c>
      <c r="M56" s="118">
        <v>5867</v>
      </c>
      <c r="N56" s="125">
        <v>12250</v>
      </c>
      <c r="O56" s="132">
        <v>13197</v>
      </c>
      <c r="P56" s="227"/>
      <c r="Q56" s="241">
        <f>C56/'Численность населения'!B55*100000</f>
        <v>928.64351384632471</v>
      </c>
      <c r="R56" s="241">
        <f>D56/'Численность населения'!C55*100000</f>
        <v>1112.0388467261557</v>
      </c>
      <c r="S56" s="241">
        <f>E56/'Численность населения'!D55*100000</f>
        <v>1367.8419076720404</v>
      </c>
      <c r="T56" s="241">
        <f>F56/'Численность населения'!E55*100000</f>
        <v>1596.9013960397288</v>
      </c>
      <c r="U56" s="241">
        <f>G56/'Численность населения'!F55*100000</f>
        <v>1531.5539640568986</v>
      </c>
      <c r="V56" s="241">
        <f>H56/'Численность населения'!G55*100000</f>
        <v>1267.3748199526221</v>
      </c>
      <c r="W56" s="241">
        <f>I56/'Численность населения'!H55*100000</f>
        <v>1006.0911974787572</v>
      </c>
      <c r="X56" s="241">
        <f>J56/'Численность населения'!I55*100000</f>
        <v>1112.1406487047029</v>
      </c>
      <c r="Y56" s="241">
        <f>K56/'Численность населения'!J55*100000</f>
        <v>1279.9835173148674</v>
      </c>
      <c r="Z56" s="241">
        <f>L56/'Численность населения'!K55*100000</f>
        <v>1295.4980066768223</v>
      </c>
      <c r="AA56" s="241">
        <f>M56/'Численность населения'!L55*100000</f>
        <v>479.30226269554623</v>
      </c>
      <c r="AB56" s="241">
        <f>N56/'Численность населения'!M55*100000</f>
        <v>1011.4412583815454</v>
      </c>
      <c r="AC56" s="241">
        <f>O56/'Численность населения'!N55*100000</f>
        <v>1112.4195314469041</v>
      </c>
      <c r="AD56" s="217">
        <f t="shared" si="0"/>
        <v>1117.5991333441825</v>
      </c>
      <c r="AE56" s="217">
        <f t="shared" si="1"/>
        <v>1161.6331439225319</v>
      </c>
      <c r="AF56" s="217">
        <f t="shared" si="2"/>
        <v>1112.4195314469041</v>
      </c>
    </row>
    <row r="57" spans="1:32">
      <c r="A57" s="62" t="s">
        <v>62</v>
      </c>
      <c r="B57" s="16" t="s">
        <v>62</v>
      </c>
      <c r="C57" s="170">
        <v>7932</v>
      </c>
      <c r="D57" s="177">
        <v>8226</v>
      </c>
      <c r="E57" s="184">
        <v>9364</v>
      </c>
      <c r="F57" s="69">
        <v>9859</v>
      </c>
      <c r="G57" s="76">
        <v>13230</v>
      </c>
      <c r="H57" s="83">
        <v>12843</v>
      </c>
      <c r="I57" s="90">
        <v>8601</v>
      </c>
      <c r="J57" s="97">
        <v>13043</v>
      </c>
      <c r="K57" s="104">
        <v>13303</v>
      </c>
      <c r="L57" s="111">
        <v>13627</v>
      </c>
      <c r="M57" s="118">
        <v>3609</v>
      </c>
      <c r="N57" s="125">
        <v>9230</v>
      </c>
      <c r="O57" s="132">
        <v>7795</v>
      </c>
      <c r="P57" s="227"/>
      <c r="Q57" s="241">
        <f>C57/'Численность населения'!B56*100000</f>
        <v>868.12053873380478</v>
      </c>
      <c r="R57" s="241">
        <f>D57/'Численность населения'!C56*100000</f>
        <v>911.42976805408739</v>
      </c>
      <c r="S57" s="241">
        <f>E57/'Численность населения'!D56*100000</f>
        <v>1050.9410097069508</v>
      </c>
      <c r="T57" s="241">
        <f>F57/'Численность населения'!E56*100000</f>
        <v>1118.4941227722861</v>
      </c>
      <c r="U57" s="241">
        <f>G57/'Численность населения'!F56*100000</f>
        <v>1514.6293966325541</v>
      </c>
      <c r="V57" s="241">
        <f>H57/'Численность населения'!G56*100000</f>
        <v>1483.2737583082617</v>
      </c>
      <c r="W57" s="241">
        <f>I57/'Численность населения'!H56*100000</f>
        <v>1002.4463840951234</v>
      </c>
      <c r="X57" s="241">
        <f>J57/'Численность населения'!I56*100000</f>
        <v>1534.7901857210268</v>
      </c>
      <c r="Y57" s="241">
        <f>K57/'Численность населения'!J56*100000</f>
        <v>1583.4680366329492</v>
      </c>
      <c r="Z57" s="241">
        <f>L57/'Численность населения'!K56*100000</f>
        <v>1639.9637515900799</v>
      </c>
      <c r="AA57" s="241">
        <f>M57/'Численность населения'!L56*100000</f>
        <v>438.58849607530738</v>
      </c>
      <c r="AB57" s="241">
        <f>N57/'Численность населения'!M56*100000</f>
        <v>1136.6449148378342</v>
      </c>
      <c r="AC57" s="241">
        <f>O57/'Численность населения'!N56*100000</f>
        <v>1016.3529163265786</v>
      </c>
      <c r="AD57" s="217">
        <f t="shared" si="0"/>
        <v>1201.3752555147726</v>
      </c>
      <c r="AE57" s="217">
        <f t="shared" si="1"/>
        <v>1176.8571753451417</v>
      </c>
      <c r="AF57" s="217">
        <f t="shared" si="2"/>
        <v>1118.4941227722861</v>
      </c>
    </row>
    <row r="58" spans="1:32">
      <c r="A58" s="62" t="s">
        <v>63</v>
      </c>
      <c r="B58" s="16" t="s">
        <v>63</v>
      </c>
      <c r="C58" s="170">
        <v>138856</v>
      </c>
      <c r="D58" s="177">
        <v>143718</v>
      </c>
      <c r="E58" s="184">
        <v>166060</v>
      </c>
      <c r="F58" s="69">
        <v>212555</v>
      </c>
      <c r="G58" s="76">
        <v>169573</v>
      </c>
      <c r="H58" s="83">
        <v>144687</v>
      </c>
      <c r="I58" s="90">
        <v>156924</v>
      </c>
      <c r="J58" s="97">
        <v>192053</v>
      </c>
      <c r="K58" s="104">
        <v>170713</v>
      </c>
      <c r="L58" s="111">
        <v>178593</v>
      </c>
      <c r="M58" s="118">
        <v>74024</v>
      </c>
      <c r="N58" s="125">
        <v>135940</v>
      </c>
      <c r="O58" s="132">
        <v>133514</v>
      </c>
      <c r="P58" s="227"/>
      <c r="Q58" s="241">
        <f>C58/'Численность населения'!B57*100000</f>
        <v>3227.0711800483818</v>
      </c>
      <c r="R58" s="241">
        <f>D58/'Численность населения'!C57*100000</f>
        <v>3340.4068882324091</v>
      </c>
      <c r="S58" s="241">
        <f>E58/'Численность населения'!D57*100000</f>
        <v>3851.3704069288488</v>
      </c>
      <c r="T58" s="241">
        <f>F58/'Численность населения'!E57*100000</f>
        <v>4922.2451764637226</v>
      </c>
      <c r="U58" s="241">
        <f>G58/'Численность населения'!F57*100000</f>
        <v>3921.6026367726363</v>
      </c>
      <c r="V58" s="241">
        <f>H58/'Численность населения'!G57*100000</f>
        <v>3342.4745636084781</v>
      </c>
      <c r="W58" s="241">
        <f>I58/'Численность населения'!H57*100000</f>
        <v>3624.3837295833359</v>
      </c>
      <c r="X58" s="241">
        <f>J58/'Численность населения'!I57*100000</f>
        <v>4438.172633783799</v>
      </c>
      <c r="Y58" s="241">
        <f>K58/'Численность населения'!J57*100000</f>
        <v>3951.2535305708143</v>
      </c>
      <c r="Z58" s="241">
        <f>L58/'Численность населения'!K57*100000</f>
        <v>4140.6244566086816</v>
      </c>
      <c r="AA58" s="241">
        <f>M58/'Численность населения'!L57*100000</f>
        <v>1721.3386556611122</v>
      </c>
      <c r="AB58" s="241">
        <f>N58/'Численность населения'!M57*100000</f>
        <v>3178.2452224035196</v>
      </c>
      <c r="AC58" s="241">
        <f>O58/'Численность населения'!N57*100000</f>
        <v>3140.4521682842415</v>
      </c>
      <c r="AD58" s="217">
        <f t="shared" si="0"/>
        <v>3200.9065208026104</v>
      </c>
      <c r="AE58" s="217">
        <f t="shared" si="1"/>
        <v>3599.9724037653837</v>
      </c>
      <c r="AF58" s="217">
        <f t="shared" si="2"/>
        <v>3624.3837295833359</v>
      </c>
    </row>
    <row r="59" spans="1:32">
      <c r="A59" s="62" t="s">
        <v>64</v>
      </c>
      <c r="B59" s="16" t="s">
        <v>64</v>
      </c>
      <c r="C59" s="173">
        <v>52415</v>
      </c>
      <c r="D59" s="180">
        <v>58374</v>
      </c>
      <c r="E59" s="187">
        <v>67209</v>
      </c>
      <c r="F59" s="72">
        <v>82844</v>
      </c>
      <c r="G59" s="79">
        <v>77632</v>
      </c>
      <c r="H59" s="86">
        <v>54319</v>
      </c>
      <c r="I59" s="93">
        <v>39802</v>
      </c>
      <c r="J59" s="100">
        <v>74463</v>
      </c>
      <c r="K59" s="107">
        <v>75831</v>
      </c>
      <c r="L59" s="114">
        <v>84992</v>
      </c>
      <c r="M59" s="121">
        <v>31487</v>
      </c>
      <c r="N59" s="128">
        <v>64160</v>
      </c>
      <c r="O59" s="135">
        <v>73387</v>
      </c>
      <c r="P59" s="228"/>
      <c r="Q59" s="241">
        <f>C59/'Численность населения'!B58*100000</f>
        <v>1545.2398711096305</v>
      </c>
      <c r="R59" s="241">
        <f>D59/'Численность населения'!C58*100000</f>
        <v>1700.6996951361632</v>
      </c>
      <c r="S59" s="241">
        <f>E59/'Численность населения'!D58*100000</f>
        <v>1928.4884826980074</v>
      </c>
      <c r="T59" s="241">
        <f>F59/'Численность населения'!E58*100000</f>
        <v>2347.8438798882476</v>
      </c>
      <c r="U59" s="241">
        <f>G59/'Численность населения'!F58*100000</f>
        <v>2178.3373398031717</v>
      </c>
      <c r="V59" s="241">
        <f>H59/'Численность населения'!G58*100000</f>
        <v>1509.536628752478</v>
      </c>
      <c r="W59" s="241">
        <f>I59/'Численность населения'!H58*100000</f>
        <v>1094.1354537602556</v>
      </c>
      <c r="X59" s="241">
        <f>J59/'Численность населения'!I58*100000</f>
        <v>2025.5344151525414</v>
      </c>
      <c r="Y59" s="241">
        <f>K59/'Численность населения'!J58*100000</f>
        <v>2044.9626973842999</v>
      </c>
      <c r="Z59" s="241">
        <f>L59/'Численность населения'!K58*100000</f>
        <v>2272.3602580788674</v>
      </c>
      <c r="AA59" s="241">
        <f>M59/'Численность населения'!L58*100000</f>
        <v>835.79863005153572</v>
      </c>
      <c r="AB59" s="241">
        <f>N59/'Численность населения'!M58*100000</f>
        <v>1691.8586422570704</v>
      </c>
      <c r="AC59" s="241">
        <f>O59/'Численность населения'!N58*100000</f>
        <v>1911.3905719976995</v>
      </c>
      <c r="AD59" s="217">
        <f t="shared" si="0"/>
        <v>1512.0452498367117</v>
      </c>
      <c r="AE59" s="217">
        <f t="shared" si="1"/>
        <v>1775.8605050823057</v>
      </c>
      <c r="AF59" s="217">
        <f t="shared" si="2"/>
        <v>1911.3905719976995</v>
      </c>
    </row>
    <row r="60" spans="1:32" ht="24">
      <c r="A60" s="35" t="s">
        <v>65</v>
      </c>
      <c r="B60" s="17" t="s">
        <v>65</v>
      </c>
      <c r="C60" s="173">
        <v>20519</v>
      </c>
      <c r="D60" s="180">
        <v>26777</v>
      </c>
      <c r="E60" s="187">
        <v>30207</v>
      </c>
      <c r="F60" s="72">
        <v>36163</v>
      </c>
      <c r="G60" s="79">
        <v>37619</v>
      </c>
      <c r="H60" s="86">
        <v>16736</v>
      </c>
      <c r="I60" s="93">
        <v>20550</v>
      </c>
      <c r="J60" s="100">
        <v>42539</v>
      </c>
      <c r="K60" s="107">
        <v>33817</v>
      </c>
      <c r="L60" s="114">
        <v>35231</v>
      </c>
      <c r="M60" s="121">
        <v>9821</v>
      </c>
      <c r="N60" s="128">
        <v>26219</v>
      </c>
      <c r="O60" s="135">
        <v>28858</v>
      </c>
      <c r="P60" s="228"/>
      <c r="Q60" s="241">
        <f>C60/'Численность населения'!B59*100000</f>
        <v>1341.8320169398201</v>
      </c>
      <c r="R60" s="241">
        <f>D60/'Численность населения'!C59*100000</f>
        <v>1728.4561053353179</v>
      </c>
      <c r="S60" s="241">
        <f>E60/'Численность населения'!D59*100000</f>
        <v>1920.7694523451166</v>
      </c>
      <c r="T60" s="241">
        <f>F60/'Численность населения'!E59*100000</f>
        <v>2273.4673914000155</v>
      </c>
      <c r="U60" s="241">
        <f>G60/'Численность населения'!F59*100000</f>
        <v>2344.3566308668119</v>
      </c>
      <c r="V60" s="241">
        <f>H60/'Численность населения'!G59*100000</f>
        <v>1033.4602516712837</v>
      </c>
      <c r="W60" s="241">
        <f>I60/'Численность населения'!H59*100000</f>
        <v>1255.7931479525987</v>
      </c>
      <c r="X60" s="241">
        <f>J60/'Численность населения'!I59*100000</f>
        <v>2577.2215275152435</v>
      </c>
      <c r="Y60" s="241">
        <f>K60/'Численность населения'!J59*100000</f>
        <v>2037.8622844522381</v>
      </c>
      <c r="Z60" s="241">
        <f>L60/'Численность населения'!K59*100000</f>
        <v>2110.6062893443468</v>
      </c>
      <c r="AA60" s="241">
        <f>M60/'Численность населения'!L59*100000</f>
        <v>584.17823354638006</v>
      </c>
      <c r="AB60" s="241">
        <f>N60/'Численность населения'!M59*100000</f>
        <v>1546.8920267123397</v>
      </c>
      <c r="AC60" s="241">
        <f>O60/'Численность населения'!N59*100000</f>
        <v>1675.7856007172813</v>
      </c>
      <c r="AD60" s="217">
        <f t="shared" si="0"/>
        <v>1993.0432939688635</v>
      </c>
      <c r="AE60" s="217">
        <f t="shared" si="1"/>
        <v>1725.4369968306767</v>
      </c>
      <c r="AF60" s="217">
        <f t="shared" si="2"/>
        <v>1728.4561053353179</v>
      </c>
    </row>
    <row r="61" spans="1:32">
      <c r="A61" s="62" t="s">
        <v>67</v>
      </c>
      <c r="B61" s="16" t="s">
        <v>67</v>
      </c>
      <c r="C61" s="174">
        <v>56687</v>
      </c>
      <c r="D61" s="181">
        <v>68196</v>
      </c>
      <c r="E61" s="188">
        <v>62190</v>
      </c>
      <c r="F61" s="73">
        <v>62202</v>
      </c>
      <c r="G61" s="80">
        <v>68842</v>
      </c>
      <c r="H61" s="87">
        <v>80075</v>
      </c>
      <c r="I61" s="94">
        <v>54347</v>
      </c>
      <c r="J61" s="101">
        <v>72696</v>
      </c>
      <c r="K61" s="108">
        <v>84379</v>
      </c>
      <c r="L61" s="115">
        <v>84581</v>
      </c>
      <c r="M61" s="122">
        <v>32794</v>
      </c>
      <c r="N61" s="129">
        <v>63713</v>
      </c>
      <c r="O61" s="136">
        <v>71752</v>
      </c>
      <c r="P61" s="230"/>
      <c r="Q61" s="241">
        <f>C61/'Численность населения'!B60*100000</f>
        <v>1629.533340654021</v>
      </c>
      <c r="R61" s="241">
        <f>D61/'Численность населения'!C60*100000</f>
        <v>1960.8452026057194</v>
      </c>
      <c r="S61" s="241">
        <f>E61/'Численность населения'!D60*100000</f>
        <v>1785.6799323055316</v>
      </c>
      <c r="T61" s="241">
        <f>F61/'Численность населения'!E60*100000</f>
        <v>1783.486535252976</v>
      </c>
      <c r="U61" s="241">
        <f>G61/'Численность населения'!F60*100000</f>
        <v>1970.4819840952032</v>
      </c>
      <c r="V61" s="241">
        <f>H61/'Численность населения'!G60*100000</f>
        <v>2288.5142733842149</v>
      </c>
      <c r="W61" s="241">
        <f>I61/'Численность населения'!H60*100000</f>
        <v>1552.0978181183652</v>
      </c>
      <c r="X61" s="241">
        <f>J61/'Численность населения'!I60*100000</f>
        <v>2078.4068520867695</v>
      </c>
      <c r="Y61" s="241">
        <f>K61/'Численность населения'!J60*100000</f>
        <v>2421.6255619698682</v>
      </c>
      <c r="Z61" s="241">
        <f>L61/'Численность населения'!K60*100000</f>
        <v>2436.7477264156405</v>
      </c>
      <c r="AA61" s="241">
        <f>M61/'Численность населения'!L60*100000</f>
        <v>949.28803397451907</v>
      </c>
      <c r="AB61" s="241">
        <f>N61/'Численность населения'!M60*100000</f>
        <v>1857.1385265082311</v>
      </c>
      <c r="AC61" s="241">
        <f>O61/'Численность населения'!N60*100000</f>
        <v>2101.4828293869027</v>
      </c>
      <c r="AD61" s="217">
        <f t="shared" si="0"/>
        <v>1487.4596924411214</v>
      </c>
      <c r="AE61" s="217">
        <f t="shared" si="1"/>
        <v>1908.8714320583053</v>
      </c>
      <c r="AF61" s="217">
        <f t="shared" si="2"/>
        <v>1960.8452026057194</v>
      </c>
    </row>
    <row r="62" spans="1:32">
      <c r="A62" s="62" t="s">
        <v>69</v>
      </c>
      <c r="B62" s="16" t="s">
        <v>69</v>
      </c>
      <c r="C62" s="170">
        <v>7184</v>
      </c>
      <c r="D62" s="177">
        <v>4741</v>
      </c>
      <c r="E62" s="184">
        <v>9654</v>
      </c>
      <c r="F62" s="69">
        <v>13559</v>
      </c>
      <c r="G62" s="76">
        <v>5633</v>
      </c>
      <c r="H62" s="83">
        <v>5923</v>
      </c>
      <c r="I62" s="90">
        <v>8795</v>
      </c>
      <c r="J62" s="97">
        <v>5365</v>
      </c>
      <c r="K62" s="104">
        <v>4812</v>
      </c>
      <c r="L62" s="111">
        <v>7337</v>
      </c>
      <c r="M62" s="118">
        <v>10018</v>
      </c>
      <c r="N62" s="125">
        <v>9536</v>
      </c>
      <c r="O62" s="132">
        <v>13183</v>
      </c>
      <c r="P62" s="227"/>
      <c r="Q62" s="241">
        <f>C62/'Численность населения'!B61*100000</f>
        <v>3488.0898047174669</v>
      </c>
      <c r="R62" s="241">
        <f>D62/'Численность населения'!C61*100000</f>
        <v>2285.0615486943198</v>
      </c>
      <c r="S62" s="241">
        <f>E62/'Численность населения'!D61*100000</f>
        <v>4610.6454617092913</v>
      </c>
      <c r="T62" s="241">
        <f>F62/'Численность населения'!E61*100000</f>
        <v>6426.2490876517822</v>
      </c>
      <c r="U62" s="241">
        <f>G62/'Численность населения'!F61*100000</f>
        <v>2648.6547485823376</v>
      </c>
      <c r="V62" s="241">
        <f>H62/'Численность населения'!G61*100000</f>
        <v>2762.1938992030073</v>
      </c>
      <c r="W62" s="241">
        <f>I62/'Численность населения'!H61*100000</f>
        <v>4070.1764128764735</v>
      </c>
      <c r="X62" s="241">
        <f>J62/'Численность населения'!I61*100000</f>
        <v>2466.2697956650654</v>
      </c>
      <c r="Y62" s="241">
        <f>K62/'Численность населения'!J61*100000</f>
        <v>2202.6512377325325</v>
      </c>
      <c r="Z62" s="241">
        <f>L62/'Численность населения'!K61*100000</f>
        <v>3342.2313733350343</v>
      </c>
      <c r="AA62" s="241">
        <f>M62/'Численность населения'!L61*100000</f>
        <v>4541.9305698495245</v>
      </c>
      <c r="AB62" s="241">
        <f>N62/'Численность населения'!M61*100000</f>
        <v>4309.9396174567019</v>
      </c>
      <c r="AC62" s="241">
        <f>O62/'Численность населения'!N61*100000</f>
        <v>6254.1510901948868</v>
      </c>
      <c r="AD62" s="217">
        <f t="shared" si="0"/>
        <v>4223.5978499192497</v>
      </c>
      <c r="AE62" s="217">
        <f t="shared" si="1"/>
        <v>3800.6342036668016</v>
      </c>
      <c r="AF62" s="217">
        <f t="shared" si="2"/>
        <v>3488.0898047174669</v>
      </c>
    </row>
    <row r="63" spans="1:32">
      <c r="A63" s="62" t="s">
        <v>70</v>
      </c>
      <c r="B63" s="16" t="s">
        <v>70</v>
      </c>
      <c r="C63" s="170">
        <v>428</v>
      </c>
      <c r="D63" s="177">
        <v>662</v>
      </c>
      <c r="E63" s="184">
        <v>806</v>
      </c>
      <c r="F63" s="69">
        <v>1165</v>
      </c>
      <c r="G63" s="76">
        <v>989</v>
      </c>
      <c r="H63" s="83">
        <v>789</v>
      </c>
      <c r="I63" s="90">
        <v>592</v>
      </c>
      <c r="J63" s="97">
        <v>1600</v>
      </c>
      <c r="K63" s="104">
        <v>1267</v>
      </c>
      <c r="L63" s="111">
        <v>1284</v>
      </c>
      <c r="M63" s="118">
        <v>417</v>
      </c>
      <c r="N63" s="125">
        <v>371</v>
      </c>
      <c r="O63" s="132">
        <v>338</v>
      </c>
      <c r="P63" s="227"/>
      <c r="Q63" s="241">
        <f>C63/'Численность населения'!B62*100000</f>
        <v>139.08386627151251</v>
      </c>
      <c r="R63" s="241">
        <f>D63/'Численность населения'!C62*100000</f>
        <v>214.42059474183696</v>
      </c>
      <c r="S63" s="241">
        <f>E63/'Численность населения'!D62*100000</f>
        <v>260.08054107078323</v>
      </c>
      <c r="T63" s="241">
        <f>F63/'Численность населения'!E62*100000</f>
        <v>374.46562309151102</v>
      </c>
      <c r="U63" s="241">
        <f>G63/'Численность населения'!F62*100000</f>
        <v>316.20881931655413</v>
      </c>
      <c r="V63" s="241">
        <f>H63/'Численность населения'!G62*100000</f>
        <v>250.71018665039753</v>
      </c>
      <c r="W63" s="241">
        <f>I63/'Численность населения'!H62*100000</f>
        <v>186.69601662603716</v>
      </c>
      <c r="X63" s="241">
        <f>J63/'Численность населения'!I62*100000</f>
        <v>499.7891514517313</v>
      </c>
      <c r="Y63" s="241">
        <f>K63/'Численность населения'!J62*100000</f>
        <v>392.17142874830148</v>
      </c>
      <c r="Z63" s="241">
        <f>L63/'Численность населения'!K62*100000</f>
        <v>393.98346742272213</v>
      </c>
      <c r="AA63" s="241">
        <f>M63/'Численность населения'!L62*100000</f>
        <v>126.7962806424345</v>
      </c>
      <c r="AB63" s="241">
        <f>N63/'Численность населения'!M62*100000</f>
        <v>111.91992446159276</v>
      </c>
      <c r="AC63" s="241">
        <f>O63/'Численность населения'!N62*100000</f>
        <v>100.36791671244592</v>
      </c>
      <c r="AD63" s="217">
        <f t="shared" si="0"/>
        <v>399.42123473928541</v>
      </c>
      <c r="AE63" s="217">
        <f t="shared" si="1"/>
        <v>258.97644747752776</v>
      </c>
      <c r="AF63" s="217">
        <f t="shared" si="2"/>
        <v>250.71018665039753</v>
      </c>
    </row>
    <row r="64" spans="1:32">
      <c r="A64" s="62" t="s">
        <v>71</v>
      </c>
      <c r="B64" s="16" t="s">
        <v>71</v>
      </c>
      <c r="C64" s="170">
        <v>4432</v>
      </c>
      <c r="D64" s="177">
        <v>4964</v>
      </c>
      <c r="E64" s="184">
        <v>5898</v>
      </c>
      <c r="F64" s="69">
        <v>6355</v>
      </c>
      <c r="G64" s="76">
        <v>6625</v>
      </c>
      <c r="H64" s="83">
        <v>5734</v>
      </c>
      <c r="I64" s="90">
        <v>2958</v>
      </c>
      <c r="J64" s="97">
        <v>6888</v>
      </c>
      <c r="K64" s="104">
        <v>7216</v>
      </c>
      <c r="L64" s="111">
        <v>5997</v>
      </c>
      <c r="M64" s="118">
        <v>3261</v>
      </c>
      <c r="N64" s="125">
        <v>4679</v>
      </c>
      <c r="O64" s="132">
        <v>5180</v>
      </c>
      <c r="P64" s="227"/>
      <c r="Q64" s="241">
        <f>C64/'Численность населения'!B63*100000</f>
        <v>832.28015090711403</v>
      </c>
      <c r="R64" s="241">
        <f>D64/'Численность населения'!C63*100000</f>
        <v>932.7145299787677</v>
      </c>
      <c r="S64" s="241">
        <f>E64/'Численность населения'!D63*100000</f>
        <v>1107.4392579518569</v>
      </c>
      <c r="T64" s="241">
        <f>F64/'Численность населения'!E63*100000</f>
        <v>1191.0741595945663</v>
      </c>
      <c r="U64" s="241">
        <f>G64/'Численность населения'!F63*100000</f>
        <v>1238.4612796249285</v>
      </c>
      <c r="V64" s="241">
        <f>H64/'Численность населения'!G63*100000</f>
        <v>1069.1996293043489</v>
      </c>
      <c r="W64" s="241">
        <f>I64/'Численность населения'!H63*100000</f>
        <v>550.60728744939263</v>
      </c>
      <c r="X64" s="241">
        <f>J64/'Численность населения'!I63*100000</f>
        <v>1281.2714498568614</v>
      </c>
      <c r="Y64" s="241">
        <f>K64/'Численность населения'!J63*100000</f>
        <v>1344.1621339691528</v>
      </c>
      <c r="Z64" s="241">
        <f>L64/'Численность населения'!K63*100000</f>
        <v>1120.4842913595471</v>
      </c>
      <c r="AA64" s="241">
        <f>M64/'Численность населения'!L63*100000</f>
        <v>611.64890115146045</v>
      </c>
      <c r="AB64" s="241">
        <f>N64/'Численность населения'!M63*100000</f>
        <v>882.52047394687895</v>
      </c>
      <c r="AC64" s="241">
        <f>O64/'Численность населения'!N63*100000</f>
        <v>974.3966923182553</v>
      </c>
      <c r="AD64" s="217">
        <f t="shared" si="0"/>
        <v>793.55484651976019</v>
      </c>
      <c r="AE64" s="217">
        <f t="shared" si="1"/>
        <v>1010.4815567240871</v>
      </c>
      <c r="AF64" s="217">
        <f t="shared" si="2"/>
        <v>1069.1996293043489</v>
      </c>
    </row>
    <row r="65" spans="1:32">
      <c r="A65" s="62" t="s">
        <v>72</v>
      </c>
      <c r="B65" s="16" t="s">
        <v>72</v>
      </c>
      <c r="C65" s="170">
        <v>25926</v>
      </c>
      <c r="D65" s="177">
        <v>28655</v>
      </c>
      <c r="E65" s="184">
        <v>38599</v>
      </c>
      <c r="F65" s="69">
        <v>42022</v>
      </c>
      <c r="G65" s="76">
        <v>35386</v>
      </c>
      <c r="H65" s="83">
        <v>28461</v>
      </c>
      <c r="I65" s="90">
        <v>25761</v>
      </c>
      <c r="J65" s="97">
        <v>39899</v>
      </c>
      <c r="K65" s="104">
        <v>41144</v>
      </c>
      <c r="L65" s="111">
        <v>42197</v>
      </c>
      <c r="M65" s="118">
        <v>18233</v>
      </c>
      <c r="N65" s="125">
        <v>30180</v>
      </c>
      <c r="O65" s="132">
        <v>43186</v>
      </c>
      <c r="P65" s="227"/>
      <c r="Q65" s="241">
        <f>C65/'Численность населения'!B64*100000</f>
        <v>1069.5270995543842</v>
      </c>
      <c r="R65" s="241">
        <f>D65/'Численность населения'!C64*100000</f>
        <v>1187.8734515776268</v>
      </c>
      <c r="S65" s="241">
        <f>E65/'Численность населения'!D64*100000</f>
        <v>1606.2904964232062</v>
      </c>
      <c r="T65" s="241">
        <f>F65/'Численность населения'!E64*100000</f>
        <v>1754.7962286622007</v>
      </c>
      <c r="U65" s="241">
        <f>G65/'Численность населения'!F64*100000</f>
        <v>1481.9964610664963</v>
      </c>
      <c r="V65" s="241">
        <f>H65/'Численность населения'!G64*100000</f>
        <v>1195.4420228890122</v>
      </c>
      <c r="W65" s="241">
        <f>I65/'Численность населения'!H64*100000</f>
        <v>1086.3995728793573</v>
      </c>
      <c r="X65" s="241">
        <f>J65/'Численность населения'!I64*100000</f>
        <v>1692.1556652586221</v>
      </c>
      <c r="Y65" s="241">
        <f>K65/'Численность населения'!J64*100000</f>
        <v>1757.2039853987726</v>
      </c>
      <c r="Z65" s="241">
        <f>L65/'Численность населения'!K64*100000</f>
        <v>1814.9380016972166</v>
      </c>
      <c r="AA65" s="241">
        <f>M65/'Численность населения'!L64*100000</f>
        <v>790.41839330001949</v>
      </c>
      <c r="AB65" s="241">
        <f>N65/'Численность населения'!M64*100000</f>
        <v>1322.3699603814805</v>
      </c>
      <c r="AC65" s="241">
        <f>O65/'Численность населения'!N64*100000</f>
        <v>2015.2678025199946</v>
      </c>
      <c r="AD65" s="217">
        <f t="shared" ref="AD65:AD82" si="3">MAX(Q65:AC65)-MIN(Q65:AC65)</f>
        <v>1224.8494092199751</v>
      </c>
      <c r="AE65" s="217">
        <f t="shared" si="1"/>
        <v>1444.20608781603</v>
      </c>
      <c r="AF65" s="217">
        <f t="shared" si="2"/>
        <v>1481.9964610664963</v>
      </c>
    </row>
    <row r="66" spans="1:32">
      <c r="A66" s="62" t="s">
        <v>73</v>
      </c>
      <c r="B66" s="16" t="s">
        <v>73</v>
      </c>
      <c r="C66" s="170">
        <v>40621</v>
      </c>
      <c r="D66" s="177">
        <v>48953</v>
      </c>
      <c r="E66" s="184">
        <v>67610</v>
      </c>
      <c r="F66" s="69">
        <v>78459</v>
      </c>
      <c r="G66" s="76">
        <v>61407</v>
      </c>
      <c r="H66" s="83">
        <v>55116</v>
      </c>
      <c r="I66" s="90">
        <v>45562</v>
      </c>
      <c r="J66" s="97">
        <v>55067</v>
      </c>
      <c r="K66" s="104">
        <v>57406</v>
      </c>
      <c r="L66" s="111">
        <v>50360</v>
      </c>
      <c r="M66" s="118">
        <v>19652</v>
      </c>
      <c r="N66" s="125">
        <v>33151</v>
      </c>
      <c r="O66" s="132">
        <v>48405</v>
      </c>
      <c r="P66" s="227"/>
      <c r="Q66" s="241">
        <f>C66/'Численность населения'!B65*100000</f>
        <v>1434.8746493704123</v>
      </c>
      <c r="R66" s="241">
        <f>D66/'Численность населения'!C65*100000</f>
        <v>1727.4988972209969</v>
      </c>
      <c r="S66" s="241">
        <f>E66/'Численность населения'!D65*100000</f>
        <v>2378.594409370839</v>
      </c>
      <c r="T66" s="241">
        <f>F66/'Численность населения'!E65*100000</f>
        <v>2753.2932206922837</v>
      </c>
      <c r="U66" s="241">
        <f>G66/'Численность населения'!F65*100000</f>
        <v>2150.2623966529763</v>
      </c>
      <c r="V66" s="241">
        <f>H66/'Численность населения'!G65*100000</f>
        <v>1925.3616690380281</v>
      </c>
      <c r="W66" s="241">
        <f>I66/'Численность населения'!H65*100000</f>
        <v>1587.0312219708489</v>
      </c>
      <c r="X66" s="241">
        <f>J66/'Численность населения'!I65*100000</f>
        <v>1914.7758369733558</v>
      </c>
      <c r="Y66" s="241">
        <f>K66/'Численность населения'!J65*100000</f>
        <v>1996.5491828394015</v>
      </c>
      <c r="Z66" s="241">
        <f>L66/'Численность населения'!K65*100000</f>
        <v>1754.6182416188758</v>
      </c>
      <c r="AA66" s="241">
        <f>M66/'Численность населения'!L65*100000</f>
        <v>686.87420855852531</v>
      </c>
      <c r="AB66" s="241">
        <f>N66/'Численность населения'!M65*100000</f>
        <v>1162.1596797794523</v>
      </c>
      <c r="AC66" s="241">
        <f>O66/'Численность населения'!N65*100000</f>
        <v>1697.8640340800475</v>
      </c>
      <c r="AD66" s="217">
        <f t="shared" si="3"/>
        <v>2066.4190121337583</v>
      </c>
      <c r="AE66" s="217">
        <f t="shared" ref="AE66:AE82" si="4">AVERAGE(Q66:AC66)</f>
        <v>1782.2890498589263</v>
      </c>
      <c r="AF66" s="217">
        <f t="shared" ref="AF66:AF82" si="5">MEDIAN(Q66:AC66)</f>
        <v>1754.6182416188758</v>
      </c>
    </row>
    <row r="67" spans="1:32">
      <c r="A67" s="62" t="s">
        <v>74</v>
      </c>
      <c r="B67" s="16" t="s">
        <v>74</v>
      </c>
      <c r="C67" s="170">
        <v>44402</v>
      </c>
      <c r="D67" s="177">
        <v>71011</v>
      </c>
      <c r="E67" s="184">
        <v>70117</v>
      </c>
      <c r="F67" s="69">
        <v>89356</v>
      </c>
      <c r="G67" s="76">
        <v>80310</v>
      </c>
      <c r="H67" s="83">
        <v>46704</v>
      </c>
      <c r="I67" s="90">
        <v>55322</v>
      </c>
      <c r="J67" s="97">
        <v>45642</v>
      </c>
      <c r="K67" s="104">
        <v>49507</v>
      </c>
      <c r="L67" s="111">
        <v>35443</v>
      </c>
      <c r="M67" s="118">
        <v>15499</v>
      </c>
      <c r="N67" s="125">
        <v>45863</v>
      </c>
      <c r="O67" s="132">
        <v>57469</v>
      </c>
      <c r="P67" s="227"/>
      <c r="Q67" s="241">
        <f>C67/'Численность населения'!B66*100000</f>
        <v>1824.1110324167726</v>
      </c>
      <c r="R67" s="241">
        <f>D67/'Численность населения'!C66*100000</f>
        <v>2926.8958194739494</v>
      </c>
      <c r="S67" s="241">
        <f>E67/'Численность населения'!D66*100000</f>
        <v>2893.5824264708917</v>
      </c>
      <c r="T67" s="241">
        <f>F67/'Численность населения'!E66*100000</f>
        <v>3692.1113946980131</v>
      </c>
      <c r="U67" s="241">
        <f>G67/'Численность населения'!F66*100000</f>
        <v>3323.2242102532082</v>
      </c>
      <c r="V67" s="241">
        <f>H67/'Численность населения'!G66*100000</f>
        <v>1934.8295838691288</v>
      </c>
      <c r="W67" s="241">
        <f>I67/'Численность населения'!H66*100000</f>
        <v>2294.709334881888</v>
      </c>
      <c r="X67" s="241">
        <f>J67/'Численность населения'!I66*100000</f>
        <v>1896.5755098173818</v>
      </c>
      <c r="Y67" s="241">
        <f>K67/'Численность населения'!J66*100000</f>
        <v>2061.9505626663122</v>
      </c>
      <c r="Z67" s="241">
        <f>L67/'Численность населения'!K66*100000</f>
        <v>1480.1973540788431</v>
      </c>
      <c r="AA67" s="241">
        <f>M67/'Численность населения'!L66*100000</f>
        <v>650.36945466569478</v>
      </c>
      <c r="AB67" s="241">
        <f>N67/'Численность населения'!M66*100000</f>
        <v>1938.355371209233</v>
      </c>
      <c r="AC67" s="241">
        <f>O67/'Численность населения'!N66*100000</f>
        <v>2441.4334654259474</v>
      </c>
      <c r="AD67" s="217">
        <f t="shared" si="3"/>
        <v>3041.7419400323183</v>
      </c>
      <c r="AE67" s="217">
        <f t="shared" si="4"/>
        <v>2258.3342707636357</v>
      </c>
      <c r="AF67" s="217">
        <f t="shared" si="5"/>
        <v>2061.9505626663122</v>
      </c>
    </row>
    <row r="68" spans="1:32">
      <c r="A68" s="62" t="s">
        <v>75</v>
      </c>
      <c r="B68" s="16" t="s">
        <v>75</v>
      </c>
      <c r="C68" s="170">
        <v>34932</v>
      </c>
      <c r="D68" s="177">
        <v>51640</v>
      </c>
      <c r="E68" s="184">
        <v>63709</v>
      </c>
      <c r="F68" s="69">
        <v>67624</v>
      </c>
      <c r="G68" s="76">
        <v>57835</v>
      </c>
      <c r="H68" s="83">
        <v>42244</v>
      </c>
      <c r="I68" s="90">
        <v>46379</v>
      </c>
      <c r="J68" s="97">
        <v>42595</v>
      </c>
      <c r="K68" s="104">
        <v>45303</v>
      </c>
      <c r="L68" s="111">
        <v>42368</v>
      </c>
      <c r="M68" s="118">
        <v>17492</v>
      </c>
      <c r="N68" s="125">
        <v>27698</v>
      </c>
      <c r="O68" s="132">
        <v>34004</v>
      </c>
      <c r="P68" s="227"/>
      <c r="Q68" s="241">
        <f>C68/'Численность населения'!B67*100000</f>
        <v>1262.4005776425865</v>
      </c>
      <c r="R68" s="241">
        <f>D68/'Численность населения'!C67*100000</f>
        <v>1873.7014893096693</v>
      </c>
      <c r="S68" s="241">
        <f>E68/'Численность населения'!D67*100000</f>
        <v>2319.5257913398887</v>
      </c>
      <c r="T68" s="241">
        <f>F68/'Численность населения'!E67*100000</f>
        <v>2469.5965797270605</v>
      </c>
      <c r="U68" s="241">
        <f>G68/'Численность населения'!F67*100000</f>
        <v>2118.8606256088497</v>
      </c>
      <c r="V68" s="241">
        <f>H68/'Численность населения'!G67*100000</f>
        <v>1552.341171105523</v>
      </c>
      <c r="W68" s="241">
        <f>I68/'Численность населения'!H67*100000</f>
        <v>1709.3617029118377</v>
      </c>
      <c r="X68" s="241">
        <f>J68/'Численность населения'!I67*100000</f>
        <v>1576.5065547437691</v>
      </c>
      <c r="Y68" s="241">
        <f>K68/'Численность населения'!J67*100000</f>
        <v>1687.5353409079905</v>
      </c>
      <c r="Z68" s="241">
        <f>L68/'Численность населения'!K67*100000</f>
        <v>1589.1645146105388</v>
      </c>
      <c r="AA68" s="241">
        <f>M68/'Численность населения'!L67*100000</f>
        <v>661.16077334492468</v>
      </c>
      <c r="AB68" s="241">
        <f>N68/'Численность населения'!M67*100000</f>
        <v>1057.636169033919</v>
      </c>
      <c r="AC68" s="241">
        <f>O68/'Численность населения'!N67*100000</f>
        <v>1317.9206433796812</v>
      </c>
      <c r="AD68" s="217">
        <f t="shared" si="3"/>
        <v>1808.435806382136</v>
      </c>
      <c r="AE68" s="217">
        <f t="shared" si="4"/>
        <v>1630.4393795127876</v>
      </c>
      <c r="AF68" s="217">
        <f t="shared" si="5"/>
        <v>1589.1645146105388</v>
      </c>
    </row>
    <row r="69" spans="1:32">
      <c r="A69" s="62" t="s">
        <v>76</v>
      </c>
      <c r="B69" s="16" t="s">
        <v>76</v>
      </c>
      <c r="C69" s="170">
        <v>140765</v>
      </c>
      <c r="D69" s="177">
        <v>141963</v>
      </c>
      <c r="E69" s="184">
        <v>145445</v>
      </c>
      <c r="F69" s="69">
        <v>153550</v>
      </c>
      <c r="G69" s="76">
        <v>124113</v>
      </c>
      <c r="H69" s="83">
        <v>97179</v>
      </c>
      <c r="I69" s="90">
        <v>114703</v>
      </c>
      <c r="J69" s="97">
        <v>144204</v>
      </c>
      <c r="K69" s="104">
        <v>110277</v>
      </c>
      <c r="L69" s="111">
        <v>91078</v>
      </c>
      <c r="M69" s="118">
        <v>35989</v>
      </c>
      <c r="N69" s="125">
        <v>46840</v>
      </c>
      <c r="O69" s="132">
        <v>54783</v>
      </c>
      <c r="P69" s="227"/>
      <c r="Q69" s="241">
        <f>C69/'Численность населения'!B68*100000</f>
        <v>5283.913951387166</v>
      </c>
      <c r="R69" s="241">
        <f>D69/'Численность населения'!C68*100000</f>
        <v>5303.7288206513776</v>
      </c>
      <c r="S69" s="241">
        <f>E69/'Численность населения'!D68*100000</f>
        <v>5390.5233972324113</v>
      </c>
      <c r="T69" s="241">
        <f>F69/'Численность населения'!E68*100000</f>
        <v>5644.5606726860606</v>
      </c>
      <c r="U69" s="241">
        <f>G69/'Численность населения'!F68*100000</f>
        <v>4531.3286099515226</v>
      </c>
      <c r="V69" s="241">
        <f>H69/'Численность населения'!G68*100000</f>
        <v>3527.9715697311594</v>
      </c>
      <c r="W69" s="241">
        <f>I69/'Численность населения'!H68*100000</f>
        <v>4139.5635202476024</v>
      </c>
      <c r="X69" s="241">
        <f>J69/'Численность населения'!I68*100000</f>
        <v>5179.3655776412779</v>
      </c>
      <c r="Y69" s="241">
        <f>K69/'Численность населения'!J68*100000</f>
        <v>3951.0002450632651</v>
      </c>
      <c r="Z69" s="241">
        <f>L69/'Численность населения'!K68*100000</f>
        <v>3257.699022489991</v>
      </c>
      <c r="AA69" s="241">
        <f>M69/'Численность населения'!L68*100000</f>
        <v>1289.0029129624861</v>
      </c>
      <c r="AB69" s="241">
        <f>N69/'Численность населения'!M68*100000</f>
        <v>1683.037113052377</v>
      </c>
      <c r="AC69" s="241">
        <f>O69/'Численность населения'!N68*100000</f>
        <v>1959.4195600024177</v>
      </c>
      <c r="AD69" s="217">
        <f t="shared" si="3"/>
        <v>4355.5577597235742</v>
      </c>
      <c r="AE69" s="217">
        <f t="shared" si="4"/>
        <v>3933.9319210076251</v>
      </c>
      <c r="AF69" s="217">
        <f t="shared" si="5"/>
        <v>4139.5635202476024</v>
      </c>
    </row>
    <row r="70" spans="1:32">
      <c r="A70" s="62" t="s">
        <v>77</v>
      </c>
      <c r="B70" s="16" t="s">
        <v>77</v>
      </c>
      <c r="C70" s="170">
        <v>43610</v>
      </c>
      <c r="D70" s="177">
        <v>41731</v>
      </c>
      <c r="E70" s="184">
        <v>50451</v>
      </c>
      <c r="F70" s="69">
        <v>55170</v>
      </c>
      <c r="G70" s="76">
        <v>51012</v>
      </c>
      <c r="H70" s="83">
        <v>41408</v>
      </c>
      <c r="I70" s="90">
        <v>27310</v>
      </c>
      <c r="J70" s="97">
        <v>35254</v>
      </c>
      <c r="K70" s="104">
        <v>41171</v>
      </c>
      <c r="L70" s="111">
        <v>46086</v>
      </c>
      <c r="M70" s="118">
        <v>23750</v>
      </c>
      <c r="N70" s="125">
        <v>38859</v>
      </c>
      <c r="O70" s="132">
        <v>79406</v>
      </c>
      <c r="P70" s="227"/>
      <c r="Q70" s="241">
        <f>C70/'Численность населения'!B69*100000</f>
        <v>2202.2227249589955</v>
      </c>
      <c r="R70" s="241">
        <f>D70/'Численность населения'!C69*100000</f>
        <v>2112.2240837378336</v>
      </c>
      <c r="S70" s="241">
        <f>E70/'Численность населения'!D69*100000</f>
        <v>2555.2547049688969</v>
      </c>
      <c r="T70" s="241">
        <f>F70/'Численность населения'!E69*100000</f>
        <v>2794.9319378093451</v>
      </c>
      <c r="U70" s="241">
        <f>G70/'Численность населения'!F69*100000</f>
        <v>2581.5410603791747</v>
      </c>
      <c r="V70" s="241">
        <f>H70/'Численность населения'!G69*100000</f>
        <v>2093.0848536437911</v>
      </c>
      <c r="W70" s="241">
        <f>I70/'Численность населения'!H69*100000</f>
        <v>1382.3830441178109</v>
      </c>
      <c r="X70" s="241">
        <f>J70/'Численность населения'!I69*100000</f>
        <v>1792.8357765683372</v>
      </c>
      <c r="Y70" s="241">
        <f>K70/'Численность населения'!J69*100000</f>
        <v>2109.0220614639238</v>
      </c>
      <c r="Z70" s="241">
        <f>L70/'Численность населения'!K69*100000</f>
        <v>2381.1762760730176</v>
      </c>
      <c r="AA70" s="241">
        <f>M70/'Численность населения'!L69*100000</f>
        <v>1240.0987901857277</v>
      </c>
      <c r="AB70" s="241">
        <f>N70/'Численность населения'!M69*100000</f>
        <v>2054.2796302835886</v>
      </c>
      <c r="AC70" s="241">
        <f>O70/'Численность населения'!N69*100000</f>
        <v>4311.3282176828197</v>
      </c>
      <c r="AD70" s="217">
        <f t="shared" si="3"/>
        <v>3071.2294274970918</v>
      </c>
      <c r="AE70" s="217">
        <f t="shared" si="4"/>
        <v>2277.7217816825582</v>
      </c>
      <c r="AF70" s="217">
        <f t="shared" si="5"/>
        <v>2112.2240837378336</v>
      </c>
    </row>
    <row r="71" spans="1:32">
      <c r="A71" s="62" t="s">
        <v>78</v>
      </c>
      <c r="B71" s="16" t="s">
        <v>78</v>
      </c>
      <c r="C71" s="172">
        <v>23345</v>
      </c>
      <c r="D71" s="179">
        <v>27698</v>
      </c>
      <c r="E71" s="186">
        <v>25024</v>
      </c>
      <c r="F71" s="71">
        <v>37936</v>
      </c>
      <c r="G71" s="78">
        <v>41459</v>
      </c>
      <c r="H71" s="85">
        <v>30997</v>
      </c>
      <c r="I71" s="92">
        <v>21148</v>
      </c>
      <c r="J71" s="99">
        <v>21185</v>
      </c>
      <c r="K71" s="106">
        <v>25874</v>
      </c>
      <c r="L71" s="113">
        <v>20966</v>
      </c>
      <c r="M71" s="120">
        <v>14881</v>
      </c>
      <c r="N71" s="127">
        <v>21758</v>
      </c>
      <c r="O71" s="134">
        <v>21342</v>
      </c>
      <c r="P71" s="229"/>
      <c r="Q71" s="241">
        <f>C71/'Численность населения'!B70*100000</f>
        <v>2235.271813648515</v>
      </c>
      <c r="R71" s="241">
        <f>D71/'Численность населения'!C70*100000</f>
        <v>2630.0321988561859</v>
      </c>
      <c r="S71" s="241">
        <f>E71/'Численность населения'!D70*100000</f>
        <v>2358.536357784235</v>
      </c>
      <c r="T71" s="241">
        <f>F71/'Численность населения'!E70*100000</f>
        <v>3554.7659407395327</v>
      </c>
      <c r="U71" s="241">
        <f>G71/'Численность населения'!F70*100000</f>
        <v>3866.3980826082493</v>
      </c>
      <c r="V71" s="241">
        <f>H71/'Численность населения'!G70*100000</f>
        <v>2881.8119612349478</v>
      </c>
      <c r="W71" s="241">
        <f>I71/'Численность населения'!H70*100000</f>
        <v>1962.0977783055891</v>
      </c>
      <c r="X71" s="241">
        <f>J71/'Численность населения'!I70*100000</f>
        <v>1964.1474709920867</v>
      </c>
      <c r="Y71" s="241">
        <f>K71/'Численность населения'!J70*100000</f>
        <v>2400.4950545571278</v>
      </c>
      <c r="Z71" s="241">
        <f>L71/'Численность населения'!K70*100000</f>
        <v>1944.2576887945065</v>
      </c>
      <c r="AA71" s="241">
        <f>M71/'Численность населения'!L70*100000</f>
        <v>1384.531505279102</v>
      </c>
      <c r="AB71" s="241">
        <f>N71/'Численность населения'!M70*100000</f>
        <v>2034.7491539023363</v>
      </c>
      <c r="AC71" s="241">
        <f>O71/'Численность населения'!N70*100000</f>
        <v>2018.3163485326495</v>
      </c>
      <c r="AD71" s="217">
        <f t="shared" si="3"/>
        <v>2481.8665773291473</v>
      </c>
      <c r="AE71" s="217">
        <f t="shared" si="4"/>
        <v>2402.723950402697</v>
      </c>
      <c r="AF71" s="217">
        <f t="shared" si="5"/>
        <v>2235.271813648515</v>
      </c>
    </row>
    <row r="72" spans="1:32">
      <c r="A72" s="62" t="s">
        <v>80</v>
      </c>
      <c r="B72" s="16" t="s">
        <v>80</v>
      </c>
      <c r="C72" s="170">
        <v>26697</v>
      </c>
      <c r="D72" s="177">
        <v>27095</v>
      </c>
      <c r="E72" s="184">
        <v>37372</v>
      </c>
      <c r="F72" s="69">
        <v>19900</v>
      </c>
      <c r="G72" s="76">
        <v>20968</v>
      </c>
      <c r="H72" s="83">
        <v>24473</v>
      </c>
      <c r="I72" s="90">
        <v>23886</v>
      </c>
      <c r="J72" s="97">
        <v>11879</v>
      </c>
      <c r="K72" s="104">
        <v>11872</v>
      </c>
      <c r="L72" s="111">
        <v>19254</v>
      </c>
      <c r="M72" s="118">
        <v>4211</v>
      </c>
      <c r="N72" s="125">
        <v>5113</v>
      </c>
      <c r="O72" s="132">
        <v>5818</v>
      </c>
      <c r="P72" s="227"/>
      <c r="Q72" s="241">
        <f>C72/'Численность населения'!B71*100000</f>
        <v>2750.4646438005598</v>
      </c>
      <c r="R72" s="241">
        <f>D72/'Численность населения'!C71*100000</f>
        <v>2789.0894567374603</v>
      </c>
      <c r="S72" s="241">
        <f>E72/'Численность населения'!D71*100000</f>
        <v>3846.4388637299298</v>
      </c>
      <c r="T72" s="241">
        <f>F72/'Численность населения'!E71*100000</f>
        <v>2045.5678506632678</v>
      </c>
      <c r="U72" s="241">
        <f>G72/'Численность населения'!F71*100000</f>
        <v>2147.9711158939413</v>
      </c>
      <c r="V72" s="241">
        <f>H72/'Численность населения'!G71*100000</f>
        <v>2496.2540379380021</v>
      </c>
      <c r="W72" s="241">
        <f>I72/'Численность населения'!H71*100000</f>
        <v>2429.3919197240871</v>
      </c>
      <c r="X72" s="241">
        <f>J72/'Численность населения'!I71*100000</f>
        <v>1206.8205323054854</v>
      </c>
      <c r="Y72" s="241">
        <f>K72/'Численность населения'!J71*100000</f>
        <v>1206.6377271466047</v>
      </c>
      <c r="Z72" s="241">
        <f>L72/'Численность населения'!K71*100000</f>
        <v>1955.5069855495203</v>
      </c>
      <c r="AA72" s="241">
        <f>M72/'Численность населения'!L71*100000</f>
        <v>427.21645802960995</v>
      </c>
      <c r="AB72" s="241">
        <f>N72/'Численность населения'!M71*100000</f>
        <v>519.59850776755559</v>
      </c>
      <c r="AC72" s="241">
        <f>O72/'Численность населения'!N71*100000</f>
        <v>595.93009856712513</v>
      </c>
      <c r="AD72" s="217">
        <f t="shared" si="3"/>
        <v>3419.22240570032</v>
      </c>
      <c r="AE72" s="217">
        <f t="shared" si="4"/>
        <v>1878.2221690656265</v>
      </c>
      <c r="AF72" s="217">
        <f t="shared" si="5"/>
        <v>2045.5678506632678</v>
      </c>
    </row>
    <row r="73" spans="1:32">
      <c r="A73" s="62" t="s">
        <v>81</v>
      </c>
      <c r="B73" s="16" t="s">
        <v>81</v>
      </c>
      <c r="C73" s="170">
        <v>215602</v>
      </c>
      <c r="D73" s="177">
        <v>215714</v>
      </c>
      <c r="E73" s="184">
        <v>210980</v>
      </c>
      <c r="F73" s="69">
        <v>264640</v>
      </c>
      <c r="G73" s="76">
        <v>119434</v>
      </c>
      <c r="H73" s="83">
        <v>77256</v>
      </c>
      <c r="I73" s="90">
        <v>36693</v>
      </c>
      <c r="J73" s="97">
        <v>92967</v>
      </c>
      <c r="K73" s="104">
        <v>147269</v>
      </c>
      <c r="L73" s="111">
        <v>99626</v>
      </c>
      <c r="M73" s="118">
        <v>5736</v>
      </c>
      <c r="N73" s="125">
        <v>1905</v>
      </c>
      <c r="O73" s="132">
        <v>3847</v>
      </c>
      <c r="P73" s="227"/>
      <c r="Q73" s="241">
        <f>C73/'Численность населения'!B72*100000</f>
        <v>19466.324293675127</v>
      </c>
      <c r="R73" s="241">
        <f>D73/'Численность населения'!C72*100000</f>
        <v>19561.016526489992</v>
      </c>
      <c r="S73" s="241">
        <f>E73/'Численность населения'!D72*100000</f>
        <v>19227.509427840792</v>
      </c>
      <c r="T73" s="241">
        <f>F73/'Численность населения'!E72*100000</f>
        <v>24217.643995874656</v>
      </c>
      <c r="U73" s="241">
        <f>G73/'Численность населения'!F72*100000</f>
        <v>10968.336795549261</v>
      </c>
      <c r="V73" s="241">
        <f>H73/'Численность населения'!G72*100000</f>
        <v>7118.8530368188894</v>
      </c>
      <c r="W73" s="241">
        <f>I73/'Численность населения'!H72*100000</f>
        <v>3394.363356823972</v>
      </c>
      <c r="X73" s="241">
        <f>J73/'Численность населения'!I72*100000</f>
        <v>8640.907003849823</v>
      </c>
      <c r="Y73" s="241">
        <f>K73/'Численность населения'!J72*100000</f>
        <v>13772.519489458484</v>
      </c>
      <c r="Z73" s="241">
        <f>L73/'Численность населения'!K72*100000</f>
        <v>9374.4295416949735</v>
      </c>
      <c r="AA73" s="241">
        <f>M73/'Численность населения'!L72*100000</f>
        <v>542.87747777760956</v>
      </c>
      <c r="AB73" s="241">
        <f>N73/'Численность населения'!M72*100000</f>
        <v>181.6922848019411</v>
      </c>
      <c r="AC73" s="241">
        <f>O73/'Численность населения'!N72*100000</f>
        <v>386.06163940217147</v>
      </c>
      <c r="AD73" s="217">
        <f t="shared" si="3"/>
        <v>24035.951711072714</v>
      </c>
      <c r="AE73" s="217">
        <f t="shared" si="4"/>
        <v>10527.118066927515</v>
      </c>
      <c r="AF73" s="217">
        <f t="shared" si="5"/>
        <v>9374.4295416949735</v>
      </c>
    </row>
    <row r="74" spans="1:32">
      <c r="A74" s="62" t="s">
        <v>82</v>
      </c>
      <c r="B74" s="16" t="s">
        <v>82</v>
      </c>
      <c r="C74" s="170">
        <v>20249</v>
      </c>
      <c r="D74" s="177">
        <v>20072</v>
      </c>
      <c r="E74" s="184">
        <v>24080</v>
      </c>
      <c r="F74" s="69">
        <v>23338</v>
      </c>
      <c r="G74" s="76">
        <v>24426</v>
      </c>
      <c r="H74" s="83">
        <v>15631</v>
      </c>
      <c r="I74" s="90">
        <v>12234</v>
      </c>
      <c r="J74" s="97">
        <v>14111</v>
      </c>
      <c r="K74" s="104">
        <v>15890</v>
      </c>
      <c r="L74" s="111">
        <v>17107</v>
      </c>
      <c r="M74" s="118">
        <v>6348</v>
      </c>
      <c r="N74" s="125">
        <v>16277</v>
      </c>
      <c r="O74" s="132">
        <v>12998</v>
      </c>
      <c r="P74" s="227"/>
      <c r="Q74" s="241">
        <f>C74/'Численность населения'!B73*100000</f>
        <v>2113.0192414251533</v>
      </c>
      <c r="R74" s="241">
        <f>D74/'Численность населения'!C73*100000</f>
        <v>2097.2627544649904</v>
      </c>
      <c r="S74" s="241">
        <f>E74/'Численность населения'!D73*100000</f>
        <v>2519.5716728156212</v>
      </c>
      <c r="T74" s="241">
        <f>F74/'Численность населения'!E73*100000</f>
        <v>2443.2835352128895</v>
      </c>
      <c r="U74" s="241">
        <f>G74/'Численность населения'!F73*100000</f>
        <v>2555.4245492750424</v>
      </c>
      <c r="V74" s="241">
        <f>H74/'Численность населения'!G73*100000</f>
        <v>1631.1329230891242</v>
      </c>
      <c r="W74" s="241">
        <f>I74/'Численность населения'!H73*100000</f>
        <v>1272.7019272581251</v>
      </c>
      <c r="X74" s="241">
        <f>J74/'Численность населения'!I73*100000</f>
        <v>1464.4316726547404</v>
      </c>
      <c r="Y74" s="241">
        <f>K74/'Численность населения'!J73*100000</f>
        <v>1645.4913640181055</v>
      </c>
      <c r="Z74" s="241">
        <f>L74/'Численность населения'!K73*100000</f>
        <v>1764.5141526268126</v>
      </c>
      <c r="AA74" s="241">
        <f>M74/'Численность населения'!L73*100000</f>
        <v>649.7560855778305</v>
      </c>
      <c r="AB74" s="241">
        <f>N74/'Численность населения'!M73*100000</f>
        <v>1649.0686313247054</v>
      </c>
      <c r="AC74" s="241">
        <f>O74/'Численность населения'!N73*100000</f>
        <v>1302.7990433979019</v>
      </c>
      <c r="AD74" s="217">
        <f t="shared" si="3"/>
        <v>1905.6684636972118</v>
      </c>
      <c r="AE74" s="217">
        <f t="shared" si="4"/>
        <v>1777.5736579339266</v>
      </c>
      <c r="AF74" s="217">
        <f t="shared" si="5"/>
        <v>1649.0686313247054</v>
      </c>
    </row>
    <row r="75" spans="1:32">
      <c r="A75" s="60" t="s">
        <v>83</v>
      </c>
      <c r="B75" s="15" t="s">
        <v>83</v>
      </c>
      <c r="C75" s="170">
        <v>7868</v>
      </c>
      <c r="D75" s="177">
        <v>8750</v>
      </c>
      <c r="E75" s="184">
        <v>10179</v>
      </c>
      <c r="F75" s="69">
        <v>11116</v>
      </c>
      <c r="G75" s="76">
        <v>10459</v>
      </c>
      <c r="H75" s="83">
        <v>9101</v>
      </c>
      <c r="I75" s="90">
        <v>8669</v>
      </c>
      <c r="J75" s="97">
        <v>9921</v>
      </c>
      <c r="K75" s="104">
        <v>13494</v>
      </c>
      <c r="L75" s="111">
        <v>12817</v>
      </c>
      <c r="M75" s="118">
        <v>6167</v>
      </c>
      <c r="N75" s="125">
        <v>8655</v>
      </c>
      <c r="O75" s="132">
        <v>11894</v>
      </c>
      <c r="P75" s="227"/>
      <c r="Q75" s="241">
        <f>C75/'Численность населения'!B74*100000</f>
        <v>2440.3558180216619</v>
      </c>
      <c r="R75" s="241">
        <f>D75/'Численность населения'!C74*100000</f>
        <v>2726.646660870595</v>
      </c>
      <c r="S75" s="241">
        <f>E75/'Численность населения'!D74*100000</f>
        <v>3177.4423134551989</v>
      </c>
      <c r="T75" s="241">
        <f>F75/'Численность населения'!E74*100000</f>
        <v>3471.5152120822218</v>
      </c>
      <c r="U75" s="241">
        <f>G75/'Численность населения'!F74*100000</f>
        <v>3283.1501164593838</v>
      </c>
      <c r="V75" s="241">
        <f>H75/'Численность населения'!G74*100000</f>
        <v>2873.7700983921286</v>
      </c>
      <c r="W75" s="241">
        <f>I75/'Численность населения'!H74*100000</f>
        <v>2748.3815333109296</v>
      </c>
      <c r="X75" s="241">
        <f>J75/'Численность населения'!I74*100000</f>
        <v>3148.1046639292763</v>
      </c>
      <c r="Y75" s="241">
        <f>K75/'Численность населения'!J74*100000</f>
        <v>4281.9200416324229</v>
      </c>
      <c r="Z75" s="241">
        <f>L75/'Численность населения'!K74*100000</f>
        <v>4083.5637911478711</v>
      </c>
      <c r="AA75" s="241">
        <f>M75/'Численность населения'!L74*100000</f>
        <v>1974.4445974111627</v>
      </c>
      <c r="AB75" s="241">
        <f>N75/'Численность населения'!M74*100000</f>
        <v>2772.3856931444716</v>
      </c>
      <c r="AC75" s="241">
        <f>O75/'Численность населения'!N74*100000</f>
        <v>4092.1789631586917</v>
      </c>
      <c r="AD75" s="217">
        <f t="shared" si="3"/>
        <v>2307.4754442212602</v>
      </c>
      <c r="AE75" s="217">
        <f t="shared" si="4"/>
        <v>3159.5276540781551</v>
      </c>
      <c r="AF75" s="217">
        <f t="shared" si="5"/>
        <v>3148.1046639292763</v>
      </c>
    </row>
    <row r="76" spans="1:32">
      <c r="A76" s="60" t="s">
        <v>84</v>
      </c>
      <c r="B76" s="15" t="s">
        <v>84</v>
      </c>
      <c r="C76" s="170">
        <v>275413</v>
      </c>
      <c r="D76" s="177">
        <v>336489</v>
      </c>
      <c r="E76" s="184">
        <v>255227</v>
      </c>
      <c r="F76" s="69">
        <v>282396</v>
      </c>
      <c r="G76" s="76">
        <v>121247</v>
      </c>
      <c r="H76" s="83">
        <v>161610</v>
      </c>
      <c r="I76" s="90">
        <v>97855</v>
      </c>
      <c r="J76" s="97">
        <v>225530</v>
      </c>
      <c r="K76" s="104">
        <v>125105</v>
      </c>
      <c r="L76" s="111">
        <v>127859</v>
      </c>
      <c r="M76" s="118">
        <v>14743</v>
      </c>
      <c r="N76" s="125">
        <v>10444</v>
      </c>
      <c r="O76" s="132">
        <v>14874</v>
      </c>
      <c r="P76" s="227"/>
      <c r="Q76" s="241">
        <f>C76/'Численность населения'!B75*100000</f>
        <v>14056.266303146791</v>
      </c>
      <c r="R76" s="241">
        <f>D76/'Численность населения'!C75*100000</f>
        <v>17238.042350106094</v>
      </c>
      <c r="S76" s="241">
        <f>E76/'Численность населения'!D75*100000</f>
        <v>13096.132995839132</v>
      </c>
      <c r="T76" s="241">
        <f>F76/'Численность населения'!E75*100000</f>
        <v>14534.849906505209</v>
      </c>
      <c r="U76" s="241">
        <f>G76/'Численность населения'!F75*100000</f>
        <v>6263.0461834247544</v>
      </c>
      <c r="V76" s="241">
        <f>H76/'Численность населения'!G75*100000</f>
        <v>8368.5539971353974</v>
      </c>
      <c r="W76" s="241">
        <f>I76/'Численность населения'!H75*100000</f>
        <v>5080.5737302329835</v>
      </c>
      <c r="X76" s="241">
        <f>J76/'Численность населения'!I75*100000</f>
        <v>11758.136799584585</v>
      </c>
      <c r="Y76" s="241">
        <f>K76/'Численность населения'!J75*100000</f>
        <v>6557.2885463790381</v>
      </c>
      <c r="Z76" s="241">
        <f>L76/'Численность населения'!K75*100000</f>
        <v>6731.9260377414121</v>
      </c>
      <c r="AA76" s="241">
        <f>M76/'Численность населения'!L75*100000</f>
        <v>781.35309814479649</v>
      </c>
      <c r="AB76" s="241">
        <f>N76/'Численность населения'!M75*100000</f>
        <v>558.37487462762533</v>
      </c>
      <c r="AC76" s="241">
        <f>O76/'Численность населения'!N75*100000</f>
        <v>812.33499616060567</v>
      </c>
      <c r="AD76" s="217">
        <f t="shared" si="3"/>
        <v>16679.667475478469</v>
      </c>
      <c r="AE76" s="217">
        <f t="shared" si="4"/>
        <v>8141.2984476175707</v>
      </c>
      <c r="AF76" s="217">
        <f t="shared" si="5"/>
        <v>6731.9260377414121</v>
      </c>
    </row>
    <row r="77" spans="1:32">
      <c r="A77" s="60" t="s">
        <v>85</v>
      </c>
      <c r="B77" s="15" t="s">
        <v>85</v>
      </c>
      <c r="C77" s="170">
        <v>106710</v>
      </c>
      <c r="D77" s="177">
        <v>96317</v>
      </c>
      <c r="E77" s="184">
        <v>85734</v>
      </c>
      <c r="F77" s="69">
        <v>75179</v>
      </c>
      <c r="G77" s="76">
        <v>181185</v>
      </c>
      <c r="H77" s="83">
        <v>90649</v>
      </c>
      <c r="I77" s="90">
        <v>53255</v>
      </c>
      <c r="J77" s="97">
        <v>70100</v>
      </c>
      <c r="K77" s="104">
        <v>42175</v>
      </c>
      <c r="L77" s="111">
        <v>45944</v>
      </c>
      <c r="M77" s="118">
        <v>27310</v>
      </c>
      <c r="N77" s="125">
        <v>25798</v>
      </c>
      <c r="O77" s="132">
        <v>24234</v>
      </c>
      <c r="P77" s="227"/>
      <c r="Q77" s="241">
        <f>C77/'Численность населения'!B76*100000</f>
        <v>7927.5989055441187</v>
      </c>
      <c r="R77" s="241">
        <f>D77/'Численность населения'!C76*100000</f>
        <v>7173.4888432091038</v>
      </c>
      <c r="S77" s="241">
        <f>E77/'Численность населения'!D76*100000</f>
        <v>6387.1967005369224</v>
      </c>
      <c r="T77" s="241">
        <f>F77/'Численность населения'!E76*100000</f>
        <v>5606.2019527262173</v>
      </c>
      <c r="U77" s="241">
        <f>G77/'Численность населения'!F76*100000</f>
        <v>13530.275377340737</v>
      </c>
      <c r="V77" s="241">
        <f>H77/'Численность населения'!G76*100000</f>
        <v>6782.9368906794016</v>
      </c>
      <c r="W77" s="241">
        <f>I77/'Численность населения'!H76*100000</f>
        <v>3992.3593790646082</v>
      </c>
      <c r="X77" s="241">
        <f>J77/'Численность населения'!I76*100000</f>
        <v>5267.516182020111</v>
      </c>
      <c r="Y77" s="241">
        <f>K77/'Численность населения'!J76*100000</f>
        <v>3183.2903485353845</v>
      </c>
      <c r="Z77" s="241">
        <f>L77/'Численность населения'!K76*100000</f>
        <v>3484.4151599058669</v>
      </c>
      <c r="AA77" s="241">
        <f>M77/'Численность населения'!L76*100000</f>
        <v>2087.3061063830601</v>
      </c>
      <c r="AB77" s="241">
        <f>N77/'Численность населения'!M76*100000</f>
        <v>1984.3821631750116</v>
      </c>
      <c r="AC77" s="241">
        <f>O77/'Численность населения'!N76*100000</f>
        <v>1880.8981804945099</v>
      </c>
      <c r="AD77" s="217">
        <f t="shared" si="3"/>
        <v>11649.377196846226</v>
      </c>
      <c r="AE77" s="217">
        <f t="shared" si="4"/>
        <v>5329.8358607396185</v>
      </c>
      <c r="AF77" s="217">
        <f t="shared" si="5"/>
        <v>5267.516182020111</v>
      </c>
    </row>
    <row r="78" spans="1:32">
      <c r="A78" s="60" t="s">
        <v>86</v>
      </c>
      <c r="B78" s="15" t="s">
        <v>86</v>
      </c>
      <c r="C78" s="170">
        <v>97498</v>
      </c>
      <c r="D78" s="177">
        <v>97892</v>
      </c>
      <c r="E78" s="184">
        <v>94083</v>
      </c>
      <c r="F78" s="69">
        <v>75782</v>
      </c>
      <c r="G78" s="76">
        <v>74085</v>
      </c>
      <c r="H78" s="83">
        <v>77857</v>
      </c>
      <c r="I78" s="90">
        <v>51365</v>
      </c>
      <c r="J78" s="97">
        <v>44980</v>
      </c>
      <c r="K78" s="104">
        <v>55028</v>
      </c>
      <c r="L78" s="111">
        <v>44717</v>
      </c>
      <c r="M78" s="118">
        <v>4228</v>
      </c>
      <c r="N78" s="125">
        <v>4688</v>
      </c>
      <c r="O78" s="132">
        <v>6966</v>
      </c>
      <c r="P78" s="227"/>
      <c r="Q78" s="241">
        <f>C78/'Численность населения'!B77*100000</f>
        <v>11721.580894994122</v>
      </c>
      <c r="R78" s="241">
        <f>D78/'Численность населения'!C77*100000</f>
        <v>11864.043193979021</v>
      </c>
      <c r="S78" s="241">
        <f>E78/'Численность населения'!D77*100000</f>
        <v>11484.18045993848</v>
      </c>
      <c r="T78" s="241">
        <f>F78/'Численность населения'!E77*100000</f>
        <v>9308.787346869085</v>
      </c>
      <c r="U78" s="241">
        <f>G78/'Численность населения'!F77*100000</f>
        <v>9139.8419881269019</v>
      </c>
      <c r="V78" s="241">
        <f>H78/'Численность населения'!G77*100000</f>
        <v>9638.3797093519152</v>
      </c>
      <c r="W78" s="241">
        <f>I78/'Численность населения'!H77*100000</f>
        <v>6390.9072811426868</v>
      </c>
      <c r="X78" s="241">
        <f>J78/'Численность населения'!I77*100000</f>
        <v>5621.8815930247674</v>
      </c>
      <c r="Y78" s="241">
        <f>K78/'Численность населения'!J77*100000</f>
        <v>6914.7245130427027</v>
      </c>
      <c r="Z78" s="241">
        <f>L78/'Численность населения'!K77*100000</f>
        <v>5648.8032753129974</v>
      </c>
      <c r="AA78" s="241">
        <f>M78/'Численность населения'!L77*100000</f>
        <v>537.95181336074836</v>
      </c>
      <c r="AB78" s="241">
        <f>N78/'Численность населения'!M77*100000</f>
        <v>603.20335982212703</v>
      </c>
      <c r="AC78" s="241">
        <f>O78/'Численность населения'!N77*100000</f>
        <v>916.72007401139388</v>
      </c>
      <c r="AD78" s="217">
        <f t="shared" si="3"/>
        <v>11326.091380618273</v>
      </c>
      <c r="AE78" s="217">
        <f t="shared" si="4"/>
        <v>6907.000423305919</v>
      </c>
      <c r="AF78" s="217">
        <f t="shared" si="5"/>
        <v>6914.7245130427027</v>
      </c>
    </row>
    <row r="79" spans="1:32">
      <c r="A79" s="60" t="s">
        <v>87</v>
      </c>
      <c r="B79" s="15" t="s">
        <v>87</v>
      </c>
      <c r="C79" s="170">
        <v>2258</v>
      </c>
      <c r="D79" s="177">
        <v>3150</v>
      </c>
      <c r="E79" s="184">
        <v>3408</v>
      </c>
      <c r="F79" s="69">
        <v>3408</v>
      </c>
      <c r="G79" s="76">
        <v>3166</v>
      </c>
      <c r="H79" s="83">
        <v>1827</v>
      </c>
      <c r="I79" s="90">
        <v>1461</v>
      </c>
      <c r="J79" s="97">
        <v>1980</v>
      </c>
      <c r="K79" s="104">
        <v>2832</v>
      </c>
      <c r="L79" s="111">
        <v>3103</v>
      </c>
      <c r="M79" s="118">
        <v>646</v>
      </c>
      <c r="N79" s="125">
        <v>951</v>
      </c>
      <c r="O79" s="132">
        <v>1007</v>
      </c>
      <c r="P79" s="227"/>
      <c r="Q79" s="241">
        <f>C79/'Численность населения'!B78*100000</f>
        <v>1431.2245273092599</v>
      </c>
      <c r="R79" s="241">
        <f>D79/'Численность населения'!C78*100000</f>
        <v>2025.6062350089064</v>
      </c>
      <c r="S79" s="241">
        <f>E79/'Численность населения'!D78*100000</f>
        <v>2221.3241907940192</v>
      </c>
      <c r="T79" s="241">
        <f>F79/'Численность населения'!E78*100000</f>
        <v>2251.9575775597182</v>
      </c>
      <c r="U79" s="241">
        <f>G79/'Численность населения'!F78*100000</f>
        <v>2122.1119236415066</v>
      </c>
      <c r="V79" s="241">
        <f>H79/'Численность населения'!G78*100000</f>
        <v>1241.1010271180915</v>
      </c>
      <c r="W79" s="241">
        <f>I79/'Численность населения'!H78*100000</f>
        <v>1000.9728826100659</v>
      </c>
      <c r="X79" s="241">
        <f>J79/'Численность населения'!I78*100000</f>
        <v>1367.1200718083269</v>
      </c>
      <c r="Y79" s="241">
        <f>K79/'Численность населения'!J78*100000</f>
        <v>1985.0977478393136</v>
      </c>
      <c r="Z79" s="241">
        <f>L79/'Численность населения'!K78*100000</f>
        <v>2205.5426430972839</v>
      </c>
      <c r="AA79" s="241">
        <f>M79/'Численность населения'!L78*100000</f>
        <v>462.77723651785197</v>
      </c>
      <c r="AB79" s="241">
        <f>N79/'Численность населения'!M78*100000</f>
        <v>687.13376348436793</v>
      </c>
      <c r="AC79" s="241">
        <f>O79/'Численность населения'!N78*100000</f>
        <v>745.31311292196779</v>
      </c>
      <c r="AD79" s="217">
        <f t="shared" si="3"/>
        <v>1789.1803410418661</v>
      </c>
      <c r="AE79" s="217">
        <f t="shared" si="4"/>
        <v>1519.0217645931298</v>
      </c>
      <c r="AF79" s="217">
        <f t="shared" si="5"/>
        <v>1431.2245273092599</v>
      </c>
    </row>
    <row r="80" spans="1:32">
      <c r="A80" s="60" t="s">
        <v>88</v>
      </c>
      <c r="B80" s="15" t="s">
        <v>88</v>
      </c>
      <c r="C80" s="170">
        <v>9413</v>
      </c>
      <c r="D80" s="177">
        <v>11411</v>
      </c>
      <c r="E80" s="184">
        <v>11878</v>
      </c>
      <c r="F80" s="69">
        <v>14414</v>
      </c>
      <c r="G80" s="76">
        <v>7731</v>
      </c>
      <c r="H80" s="83">
        <v>3804</v>
      </c>
      <c r="I80" s="90">
        <v>4204</v>
      </c>
      <c r="J80" s="97">
        <v>4608</v>
      </c>
      <c r="K80" s="104">
        <v>8455</v>
      </c>
      <c r="L80" s="111">
        <v>15464</v>
      </c>
      <c r="M80" s="118">
        <v>3411</v>
      </c>
      <c r="N80" s="125">
        <v>4061</v>
      </c>
      <c r="O80" s="132">
        <v>5522</v>
      </c>
      <c r="P80" s="227"/>
      <c r="Q80" s="241">
        <f>C80/'Численность населения'!B79*100000</f>
        <v>1886.3425035269975</v>
      </c>
      <c r="R80" s="241">
        <f>D80/'Численность населения'!C79*100000</f>
        <v>2300.2802023907916</v>
      </c>
      <c r="S80" s="241">
        <f>E80/'Численность населения'!D79*100000</f>
        <v>2402.7462268711906</v>
      </c>
      <c r="T80" s="241">
        <f>F80/'Численность населения'!E79*100000</f>
        <v>2928.6985638933361</v>
      </c>
      <c r="U80" s="241">
        <f>G80/'Численность населения'!F79*100000</f>
        <v>1578.6958759097258</v>
      </c>
      <c r="V80" s="241">
        <f>H80/'Численность населения'!G79*100000</f>
        <v>779.76066021375766</v>
      </c>
      <c r="W80" s="241">
        <f>I80/'Численность населения'!H79*100000</f>
        <v>862.68281221463656</v>
      </c>
      <c r="X80" s="241">
        <f>J80/'Численность населения'!I79*100000</f>
        <v>942.78822251275153</v>
      </c>
      <c r="Y80" s="241">
        <f>K80/'Численность населения'!J79*100000</f>
        <v>1725.8271927496887</v>
      </c>
      <c r="Z80" s="241">
        <f>L80/'Численность населения'!K79*100000</f>
        <v>3162.7149772879266</v>
      </c>
      <c r="AA80" s="241">
        <f>M80/'Численность населения'!L79*100000</f>
        <v>700.49841971992385</v>
      </c>
      <c r="AB80" s="241">
        <f>N80/'Численность населения'!M79*100000</f>
        <v>837.49572074951845</v>
      </c>
      <c r="AC80" s="241">
        <f>O80/'Численность населения'!N79*100000</f>
        <v>1191.956345300385</v>
      </c>
      <c r="AD80" s="217">
        <f t="shared" si="3"/>
        <v>2462.2165575680028</v>
      </c>
      <c r="AE80" s="217">
        <f t="shared" si="4"/>
        <v>1638.4990556415869</v>
      </c>
      <c r="AF80" s="217">
        <f t="shared" si="5"/>
        <v>1578.6958759097258</v>
      </c>
    </row>
    <row r="81" spans="1:32" ht="24">
      <c r="A81" s="62" t="s">
        <v>89</v>
      </c>
      <c r="B81" s="16" t="s">
        <v>89</v>
      </c>
      <c r="C81" s="170">
        <v>7725</v>
      </c>
      <c r="D81" s="177">
        <v>8546</v>
      </c>
      <c r="E81" s="184">
        <v>7717</v>
      </c>
      <c r="F81" s="69">
        <v>4327</v>
      </c>
      <c r="G81" s="76">
        <v>3489</v>
      </c>
      <c r="H81" s="83">
        <v>1265</v>
      </c>
      <c r="I81" s="90">
        <v>1626</v>
      </c>
      <c r="J81" s="97">
        <v>2197</v>
      </c>
      <c r="K81" s="104">
        <v>1898</v>
      </c>
      <c r="L81" s="111">
        <v>1498</v>
      </c>
      <c r="M81" s="118">
        <v>592</v>
      </c>
      <c r="N81" s="125">
        <v>836</v>
      </c>
      <c r="O81" s="132">
        <v>516</v>
      </c>
      <c r="P81" s="227"/>
      <c r="Q81" s="241">
        <f>C81/'Численность населения'!B80*100000</f>
        <v>4366.8492546678654</v>
      </c>
      <c r="R81" s="241">
        <f>D81/'Численность населения'!C80*100000</f>
        <v>4873.4866586449352</v>
      </c>
      <c r="S81" s="241">
        <f>E81/'Численность населения'!D80*100000</f>
        <v>4446.7877907814291</v>
      </c>
      <c r="T81" s="241">
        <f>F81/'Численность населения'!E80*100000</f>
        <v>2522.6790419999534</v>
      </c>
      <c r="U81" s="241">
        <f>G81/'Численность населения'!F80*100000</f>
        <v>2059.9626856859459</v>
      </c>
      <c r="V81" s="241">
        <f>H81/'Численность населения'!G80*100000</f>
        <v>756.38442266641948</v>
      </c>
      <c r="W81" s="241">
        <f>I81/'Численность населения'!H80*100000</f>
        <v>984.44623385744308</v>
      </c>
      <c r="X81" s="241">
        <f>J81/'Численность населения'!I80*100000</f>
        <v>1346.9024921067958</v>
      </c>
      <c r="Y81" s="241">
        <f>K81/'Численность населения'!J80*100000</f>
        <v>1179.1456474739693</v>
      </c>
      <c r="Z81" s="241">
        <f>L81/'Численность населения'!K80*100000</f>
        <v>941.49293880295897</v>
      </c>
      <c r="AA81" s="241">
        <f>M81/'Численность населения'!L80*100000</f>
        <v>376.10703803001235</v>
      </c>
      <c r="AB81" s="241">
        <f>N81/'Численность населения'!M80*100000</f>
        <v>538.78129732865011</v>
      </c>
      <c r="AC81" s="241">
        <f>O81/'Численность населения'!N80*100000</f>
        <v>347.43029511375647</v>
      </c>
      <c r="AD81" s="217">
        <f t="shared" si="3"/>
        <v>4526.0563635311792</v>
      </c>
      <c r="AE81" s="217">
        <f t="shared" si="4"/>
        <v>1903.1119843969332</v>
      </c>
      <c r="AF81" s="217">
        <f t="shared" si="5"/>
        <v>1179.1456474739693</v>
      </c>
    </row>
    <row r="82" spans="1:32" ht="15.75" thickBot="1">
      <c r="A82" s="63" t="s">
        <v>90</v>
      </c>
      <c r="B82" s="18" t="s">
        <v>90</v>
      </c>
      <c r="C82" s="168">
        <v>57</v>
      </c>
      <c r="D82" s="175">
        <v>76</v>
      </c>
      <c r="E82" s="182">
        <v>108</v>
      </c>
      <c r="F82" s="67">
        <v>97</v>
      </c>
      <c r="G82" s="74">
        <v>81</v>
      </c>
      <c r="H82" s="81">
        <v>16</v>
      </c>
      <c r="I82" s="88">
        <v>58</v>
      </c>
      <c r="J82" s="95">
        <v>175</v>
      </c>
      <c r="K82" s="102">
        <v>9</v>
      </c>
      <c r="L82" s="109">
        <v>8</v>
      </c>
      <c r="M82" s="116">
        <v>6</v>
      </c>
      <c r="N82" s="123">
        <v>10</v>
      </c>
      <c r="O82" s="130">
        <v>5</v>
      </c>
      <c r="P82" s="231"/>
      <c r="Q82" s="241">
        <f>C82/'Численность населения'!B81*100000</f>
        <v>112.28650788960464</v>
      </c>
      <c r="R82" s="241">
        <f>D82/'Численность населения'!C81*100000</f>
        <v>149.99901316438709</v>
      </c>
      <c r="S82" s="241">
        <f>E82/'Численность населения'!D81*100000</f>
        <v>212.24746482194794</v>
      </c>
      <c r="T82" s="241">
        <f>F82/'Численность населения'!E81*100000</f>
        <v>191.44233046498775</v>
      </c>
      <c r="U82" s="241">
        <f>G82/'Численность населения'!F81*100000</f>
        <v>160.24372873308539</v>
      </c>
      <c r="V82" s="241">
        <f>H82/'Численность населения'!G81*100000</f>
        <v>31.778188246042625</v>
      </c>
      <c r="W82" s="241">
        <f>I82/'Численность населения'!H81*100000</f>
        <v>116.02320464092817</v>
      </c>
      <c r="X82" s="241">
        <f>J82/'Численность населения'!I81*100000</f>
        <v>352.92931330039329</v>
      </c>
      <c r="Y82" s="241">
        <f>K82/'Численность населения'!J81*100000</f>
        <v>18.180349062702003</v>
      </c>
      <c r="Z82" s="241">
        <f>L82/'Численность населения'!K81*100000</f>
        <v>16.008004002001002</v>
      </c>
      <c r="AA82" s="241">
        <f>M82/'Численность населения'!L81*100000</f>
        <v>12.022120702091849</v>
      </c>
      <c r="AB82" s="241">
        <f>N82/'Численность населения'!M81*100000</f>
        <v>20.086774867427287</v>
      </c>
      <c r="AC82" s="241">
        <f>O82/'Численность населения'!N81*100000</f>
        <v>10.444300545192489</v>
      </c>
      <c r="AD82" s="217">
        <f t="shared" si="3"/>
        <v>342.48501275520078</v>
      </c>
      <c r="AE82" s="217">
        <f t="shared" si="4"/>
        <v>107.97625388006085</v>
      </c>
      <c r="AF82" s="217">
        <f t="shared" si="5"/>
        <v>112.28650788960464</v>
      </c>
    </row>
    <row r="83" spans="1:32" ht="16.5" thickTop="1">
      <c r="P83" s="216" t="s">
        <v>105</v>
      </c>
      <c r="Q83" s="226">
        <f t="shared" ref="Q83:AC83" si="6">AVERAGE(Q3:Q82)</f>
        <v>2322.1212325686965</v>
      </c>
      <c r="R83" s="226">
        <f t="shared" si="6"/>
        <v>2495.4677224188158</v>
      </c>
      <c r="S83" s="226">
        <f t="shared" si="6"/>
        <v>2653.3036530166396</v>
      </c>
      <c r="T83" s="226">
        <f t="shared" si="6"/>
        <v>2875.5744365565561</v>
      </c>
      <c r="U83" s="226">
        <f t="shared" si="6"/>
        <v>2386.1555069786282</v>
      </c>
      <c r="V83" s="226">
        <f t="shared" si="6"/>
        <v>2063.5756872202555</v>
      </c>
      <c r="W83" s="226">
        <f t="shared" si="6"/>
        <v>1704.0814914493899</v>
      </c>
      <c r="X83" s="226">
        <f t="shared" si="6"/>
        <v>2177.8785541020634</v>
      </c>
      <c r="Y83" s="226">
        <f t="shared" si="6"/>
        <v>2352.0003786482039</v>
      </c>
      <c r="Z83" s="226">
        <f t="shared" si="6"/>
        <v>2446.1209269881952</v>
      </c>
      <c r="AA83" s="226">
        <f t="shared" si="6"/>
        <v>1073.2981014532893</v>
      </c>
      <c r="AB83" s="226">
        <f t="shared" si="6"/>
        <v>1718.7357284748796</v>
      </c>
      <c r="AC83" s="226">
        <f t="shared" si="6"/>
        <v>1975.3928444082055</v>
      </c>
    </row>
    <row r="84" spans="1:32" ht="15.75">
      <c r="P84" s="216" t="s">
        <v>104</v>
      </c>
      <c r="Q84" s="226">
        <f t="shared" ref="Q84:AC84" si="7">MAX(Q3:Q82)-MIN(Q3:Q82)</f>
        <v>19463.076781784086</v>
      </c>
      <c r="R84" s="226">
        <f t="shared" si="7"/>
        <v>19523.272619752686</v>
      </c>
      <c r="S84" s="226">
        <f t="shared" si="7"/>
        <v>19183.843861832273</v>
      </c>
      <c r="T84" s="226">
        <f t="shared" si="7"/>
        <v>24160.486171242577</v>
      </c>
      <c r="U84" s="226">
        <f t="shared" si="7"/>
        <v>13475.650401358795</v>
      </c>
      <c r="V84" s="226">
        <f t="shared" si="7"/>
        <v>9606.601521105873</v>
      </c>
      <c r="W84" s="226">
        <f t="shared" si="7"/>
        <v>9056.2388177270441</v>
      </c>
      <c r="X84" s="226">
        <f t="shared" si="7"/>
        <v>11655.396329026216</v>
      </c>
      <c r="Y84" s="226">
        <f t="shared" si="7"/>
        <v>13754.339140395781</v>
      </c>
      <c r="Z84" s="226">
        <f t="shared" si="7"/>
        <v>14183.838453712313</v>
      </c>
      <c r="AA84" s="226">
        <f t="shared" si="7"/>
        <v>13180.070605305315</v>
      </c>
      <c r="AB84" s="226">
        <f t="shared" si="7"/>
        <v>17863.676450841369</v>
      </c>
      <c r="AC84" s="226">
        <f t="shared" si="7"/>
        <v>18515.456583023595</v>
      </c>
    </row>
    <row r="85" spans="1:32" ht="15.75">
      <c r="P85" s="216" t="s">
        <v>106</v>
      </c>
      <c r="Q85" s="226">
        <f>MEDIAN(Q3:Q82)</f>
        <v>1433.0495883398362</v>
      </c>
      <c r="R85" s="226">
        <f t="shared" ref="R85:AC85" si="8">MEDIAN(R3:R82)</f>
        <v>1661.2923402970987</v>
      </c>
      <c r="S85" s="226">
        <f t="shared" si="8"/>
        <v>1806.3275630422741</v>
      </c>
      <c r="T85" s="226">
        <f t="shared" si="8"/>
        <v>2034.0715368045926</v>
      </c>
      <c r="U85" s="226">
        <f t="shared" si="8"/>
        <v>1874.6857330303847</v>
      </c>
      <c r="V85" s="226">
        <f t="shared" si="8"/>
        <v>1496.4051935303698</v>
      </c>
      <c r="W85" s="226">
        <f t="shared" si="8"/>
        <v>1155.4167986610555</v>
      </c>
      <c r="X85" s="226">
        <f t="shared" si="8"/>
        <v>1517.6834444410738</v>
      </c>
      <c r="Y85" s="226">
        <f t="shared" si="8"/>
        <v>1707.4143111466969</v>
      </c>
      <c r="Z85" s="226">
        <f t="shared" si="8"/>
        <v>1759.5661971228442</v>
      </c>
      <c r="AA85" s="226">
        <f t="shared" si="8"/>
        <v>661.8420128901887</v>
      </c>
      <c r="AB85" s="226">
        <f t="shared" si="8"/>
        <v>1277.418474748205</v>
      </c>
      <c r="AC85" s="226">
        <f t="shared" si="8"/>
        <v>1406.4871860823973</v>
      </c>
    </row>
    <row r="86" spans="1:32">
      <c r="B86" s="13" t="s">
        <v>0</v>
      </c>
      <c r="C86" s="169">
        <v>4358012</v>
      </c>
      <c r="D86" s="176">
        <v>4426959</v>
      </c>
      <c r="E86" s="183">
        <v>4762844</v>
      </c>
      <c r="F86" s="68">
        <v>5384028</v>
      </c>
      <c r="G86" s="75">
        <v>4384083</v>
      </c>
      <c r="H86" s="82">
        <v>4023952</v>
      </c>
      <c r="I86" s="89">
        <v>3351541</v>
      </c>
      <c r="J86" s="96">
        <v>4389609</v>
      </c>
      <c r="K86" s="103">
        <v>4585567</v>
      </c>
      <c r="L86" s="110">
        <v>5336503</v>
      </c>
      <c r="M86" s="117">
        <v>3125334</v>
      </c>
      <c r="N86" s="124">
        <v>4811089</v>
      </c>
      <c r="O86" s="131">
        <v>5279169</v>
      </c>
      <c r="P86" s="232"/>
      <c r="Q86">
        <f>C86/'Численность населения'!B86*100000</f>
        <v>3050.7722996910284</v>
      </c>
      <c r="R86" s="27">
        <f>D86/'Численность населения'!C86*100000</f>
        <v>3096.6220499942547</v>
      </c>
      <c r="S86" s="27">
        <f>E86/'Численность населения'!D86*100000</f>
        <v>3325.9684078796795</v>
      </c>
      <c r="T86" s="27">
        <f>F86/'Численность населения'!E86*100000</f>
        <v>3751.7530068830442</v>
      </c>
      <c r="U86" s="27">
        <f>G86/'Численность населения'!F86*100000</f>
        <v>3000.9340846560758</v>
      </c>
      <c r="V86" s="27">
        <f>H86/'Численность населения'!G86*100000</f>
        <v>2748.4884686999744</v>
      </c>
      <c r="W86" s="27">
        <f>I86/'Численность населения'!H86*100000</f>
        <v>2285.0189113596748</v>
      </c>
      <c r="X86" s="27">
        <f>J86/'Численность населения'!I86*100000</f>
        <v>2989.3334419123262</v>
      </c>
      <c r="Y86" s="27">
        <f>K86/'Численность населения'!J86*100000</f>
        <v>3123.0327879598644</v>
      </c>
      <c r="Z86" s="27">
        <f>L86/'Численность населения'!K86*100000</f>
        <v>3636.0954890671737</v>
      </c>
      <c r="AA86" s="27">
        <f>M86/'Численность населения'!L86*100000</f>
        <v>2133.9192979796649</v>
      </c>
      <c r="AB86" s="27">
        <f>N86/'Численность населения'!M86*100000</f>
        <v>3298.3321703345418</v>
      </c>
      <c r="AC86" s="27">
        <f>O86/'Численность населения'!N86*100000</f>
        <v>3598.2784516648858</v>
      </c>
    </row>
    <row r="87" spans="1:32" ht="24">
      <c r="B87" s="14" t="s">
        <v>1</v>
      </c>
      <c r="C87" s="171">
        <v>1650879</v>
      </c>
      <c r="D87" s="178">
        <v>1392528</v>
      </c>
      <c r="E87" s="185">
        <v>1521161</v>
      </c>
      <c r="F87" s="70">
        <v>1612187</v>
      </c>
      <c r="G87" s="77">
        <v>1499317</v>
      </c>
      <c r="H87" s="84">
        <v>1445451</v>
      </c>
      <c r="I87" s="91">
        <v>927127</v>
      </c>
      <c r="J87" s="98">
        <v>1503431</v>
      </c>
      <c r="K87" s="105">
        <v>1524511</v>
      </c>
      <c r="L87" s="112">
        <v>2228227</v>
      </c>
      <c r="M87" s="119">
        <v>1868383</v>
      </c>
      <c r="N87" s="126">
        <v>2597827</v>
      </c>
      <c r="O87" s="133">
        <v>2785124</v>
      </c>
      <c r="P87" s="233"/>
      <c r="Q87" s="27">
        <f>C87/'Численность населения'!B87*100000</f>
        <v>4300.2517798317058</v>
      </c>
      <c r="R87" s="27">
        <f>D87/'Численность населения'!C87*100000</f>
        <v>3617.7369934448443</v>
      </c>
      <c r="S87" s="27">
        <f>E87/'Численность населения'!D87*100000</f>
        <v>3939.9884895097575</v>
      </c>
      <c r="T87" s="27">
        <f>F87/'Численность населения'!E87*100000</f>
        <v>4160.5476462419001</v>
      </c>
      <c r="U87" s="27">
        <f>G87/'Численность населения'!F87*100000</f>
        <v>3855.7051187691836</v>
      </c>
      <c r="V87" s="27">
        <f>H87/'Численность населения'!G87*100000</f>
        <v>3703.6351867160465</v>
      </c>
      <c r="W87" s="27">
        <f>I87/'Численность населения'!H87*100000</f>
        <v>2367.7201620657384</v>
      </c>
      <c r="X87" s="27">
        <f>J87/'Численность населения'!I87*100000</f>
        <v>3829.3732290405487</v>
      </c>
      <c r="Y87" s="27">
        <f>K87/'Численность населения'!J87*100000</f>
        <v>3874.7521396509055</v>
      </c>
      <c r="Z87" s="27">
        <f>L87/'Численность населения'!K87*100000</f>
        <v>5654.5650746348119</v>
      </c>
      <c r="AA87" s="27">
        <f>M87/'Численность населения'!L87*100000</f>
        <v>4749.0487200810894</v>
      </c>
      <c r="AB87" s="27">
        <f>N87/'Численность населения'!M87*100000</f>
        <v>6630.8852387379757</v>
      </c>
      <c r="AC87" s="27">
        <f>O87/'Численность населения'!N87*100000</f>
        <v>6916.2731643861125</v>
      </c>
    </row>
    <row r="88" spans="1:32" ht="24">
      <c r="B88" s="14" t="s">
        <v>20</v>
      </c>
      <c r="C88" s="171">
        <v>545439</v>
      </c>
      <c r="D88" s="178">
        <v>626393</v>
      </c>
      <c r="E88" s="185">
        <v>790340</v>
      </c>
      <c r="F88" s="70">
        <v>1029086</v>
      </c>
      <c r="G88" s="77">
        <v>496629</v>
      </c>
      <c r="H88" s="84">
        <v>461268</v>
      </c>
      <c r="I88" s="91">
        <v>632414</v>
      </c>
      <c r="J88" s="98">
        <v>648565</v>
      </c>
      <c r="K88" s="105">
        <v>757607</v>
      </c>
      <c r="L88" s="112">
        <v>843902</v>
      </c>
      <c r="M88" s="119">
        <v>302587</v>
      </c>
      <c r="N88" s="126">
        <v>573577</v>
      </c>
      <c r="O88" s="133">
        <v>597345</v>
      </c>
      <c r="P88" s="233"/>
      <c r="Q88" s="27">
        <f>C88/'Численность населения'!B88*100000</f>
        <v>4006.1673231615491</v>
      </c>
      <c r="R88" s="27">
        <f>D88/'Численность населения'!C88*100000</f>
        <v>4591.3307172326577</v>
      </c>
      <c r="S88" s="27">
        <f>E88/'Численность населения'!D88*100000</f>
        <v>5773.5677922666882</v>
      </c>
      <c r="T88" s="27">
        <f>F88/'Численность населения'!E88*100000</f>
        <v>7479.2602328842631</v>
      </c>
      <c r="U88" s="27">
        <f>G88/'Численность населения'!F88*100000</f>
        <v>3593.0050317220089</v>
      </c>
      <c r="V88" s="27">
        <f>H88/'Численность населения'!G88*100000</f>
        <v>3330.7855473016275</v>
      </c>
      <c r="W88" s="27">
        <f>I88/'Численность населения'!H88*100000</f>
        <v>4557.445385011295</v>
      </c>
      <c r="X88" s="27">
        <f>J88/'Численность населения'!I88*100000</f>
        <v>4657.3389433144121</v>
      </c>
      <c r="Y88" s="27">
        <f>K88/'Численность населения'!J88*100000</f>
        <v>5426.1924674744814</v>
      </c>
      <c r="Z88" s="27">
        <f>L88/'Численность населения'!K88*100000</f>
        <v>6037.7772647138008</v>
      </c>
      <c r="AA88" s="27">
        <f>M88/'Численность населения'!L88*100000</f>
        <v>2167.2218889360647</v>
      </c>
      <c r="AB88" s="27">
        <f>N88/'Численность населения'!M88*100000</f>
        <v>4120.0763077923848</v>
      </c>
      <c r="AC88" s="27">
        <f>O88/'Численность населения'!N88*100000</f>
        <v>4300.9762473385535</v>
      </c>
    </row>
    <row r="89" spans="1:32">
      <c r="B89" s="14" t="s">
        <v>31</v>
      </c>
      <c r="C89" s="169">
        <v>244395</v>
      </c>
      <c r="D89" s="176">
        <v>275324</v>
      </c>
      <c r="E89" s="183">
        <v>268648</v>
      </c>
      <c r="F89" s="68">
        <v>347652</v>
      </c>
      <c r="G89" s="75">
        <v>335778</v>
      </c>
      <c r="H89" s="82">
        <v>356314</v>
      </c>
      <c r="I89" s="89">
        <v>338507</v>
      </c>
      <c r="J89" s="96">
        <v>348607</v>
      </c>
      <c r="K89" s="103">
        <v>436093</v>
      </c>
      <c r="L89" s="110">
        <v>458189</v>
      </c>
      <c r="M89" s="117">
        <v>225563</v>
      </c>
      <c r="N89" s="124">
        <v>442622</v>
      </c>
      <c r="O89" s="131">
        <v>452492</v>
      </c>
      <c r="P89" s="232"/>
      <c r="Q89" s="27">
        <f>C89/'Численность населения'!B89*100000</f>
        <v>1764.2614108503863</v>
      </c>
      <c r="R89" s="27">
        <f>D89/'Численность населения'!C89*100000</f>
        <v>1985.3610951026931</v>
      </c>
      <c r="S89" s="27">
        <f>E89/'Численность населения'!D89*100000</f>
        <v>1933.1210686076361</v>
      </c>
      <c r="T89" s="27">
        <f>F89/'Численность населения'!E89*100000</f>
        <v>2494.4487802169001</v>
      </c>
      <c r="U89" s="27">
        <f>G89/'Численность населения'!F89*100000</f>
        <v>2401.1840515177114</v>
      </c>
      <c r="V89" s="27">
        <f>H89/'Численность населения'!G89*100000</f>
        <v>2540.7074797257656</v>
      </c>
      <c r="W89" s="27">
        <f>I89/'Численность населения'!H89*100000</f>
        <v>2064.2932643290242</v>
      </c>
      <c r="X89" s="27">
        <f>J89/'Численность населения'!I89*100000</f>
        <v>2121.1056421433204</v>
      </c>
      <c r="Y89" s="27">
        <f>K89/'Численность населения'!J89*100000</f>
        <v>2651.311228504564</v>
      </c>
      <c r="Z89" s="27">
        <f>L89/'Численность населения'!K89*100000</f>
        <v>2783.5976670437149</v>
      </c>
      <c r="AA89" s="27">
        <f>M89/'Численность населения'!L89*100000</f>
        <v>1369.1822516617715</v>
      </c>
      <c r="AB89" s="27">
        <f>N89/'Численность населения'!M89*100000</f>
        <v>2689.2900912605883</v>
      </c>
      <c r="AC89" s="27">
        <f>O89/'Численность населения'!N89*100000</f>
        <v>2712.7609572300644</v>
      </c>
    </row>
    <row r="90" spans="1:32" ht="24">
      <c r="B90" s="14" t="s">
        <v>38</v>
      </c>
      <c r="C90" s="169">
        <v>27566</v>
      </c>
      <c r="D90" s="176">
        <v>52144</v>
      </c>
      <c r="E90" s="183">
        <v>62975</v>
      </c>
      <c r="F90" s="68">
        <v>74766</v>
      </c>
      <c r="G90" s="75">
        <v>83178</v>
      </c>
      <c r="H90" s="82">
        <v>68265</v>
      </c>
      <c r="I90" s="89">
        <v>52746</v>
      </c>
      <c r="J90" s="96">
        <v>81384</v>
      </c>
      <c r="K90" s="103">
        <v>83233</v>
      </c>
      <c r="L90" s="110">
        <v>84552</v>
      </c>
      <c r="M90" s="117">
        <v>36748</v>
      </c>
      <c r="N90" s="124">
        <v>75137</v>
      </c>
      <c r="O90" s="131">
        <v>104818</v>
      </c>
      <c r="P90" s="232"/>
      <c r="Q90" s="27">
        <f>C90/'Численность населения'!B90*100000</f>
        <v>293.37669595431561</v>
      </c>
      <c r="R90" s="27">
        <f>D90/'Численность населения'!C90*100000</f>
        <v>550.8571488938012</v>
      </c>
      <c r="S90" s="27">
        <f>E90/'Численность населения'!D90*100000</f>
        <v>661.72223469719393</v>
      </c>
      <c r="T90" s="27">
        <f>F90/'Численность населения'!E90*100000</f>
        <v>781.6278257247825</v>
      </c>
      <c r="U90" s="27">
        <f>G90/'Численность населения'!F90*100000</f>
        <v>864.22607151595935</v>
      </c>
      <c r="V90" s="27">
        <f>H90/'Численность населения'!G90*100000</f>
        <v>704.59663506982804</v>
      </c>
      <c r="W90" s="27">
        <f>I90/'Численность населения'!H90*100000</f>
        <v>541.1574527495244</v>
      </c>
      <c r="X90" s="27">
        <f>J90/'Численность населения'!I90*100000</f>
        <v>830.48075819227779</v>
      </c>
      <c r="Y90" s="27">
        <f>K90/'Численность населения'!J90*100000</f>
        <v>845.42444099682348</v>
      </c>
      <c r="Z90" s="27">
        <f>L90/'Численность населения'!K90*100000</f>
        <v>854.16060324638011</v>
      </c>
      <c r="AA90" s="27">
        <f>M90/'Численность населения'!L90*100000</f>
        <v>369.35941149350236</v>
      </c>
      <c r="AB90" s="27">
        <f>N90/'Численность населения'!M90*100000</f>
        <v>752.7009257769588</v>
      </c>
      <c r="AC90" s="27">
        <f>O90/'Численность населения'!N90*100000</f>
        <v>1028.6443970686314</v>
      </c>
    </row>
    <row r="91" spans="1:32" ht="24">
      <c r="B91" s="14" t="s">
        <v>46</v>
      </c>
      <c r="C91" s="171">
        <v>498708</v>
      </c>
      <c r="D91" s="178">
        <v>554526</v>
      </c>
      <c r="E91" s="185">
        <v>596818</v>
      </c>
      <c r="F91" s="70">
        <v>633084</v>
      </c>
      <c r="G91" s="77">
        <v>608864</v>
      </c>
      <c r="H91" s="84">
        <v>582686</v>
      </c>
      <c r="I91" s="91">
        <v>501237</v>
      </c>
      <c r="J91" s="98">
        <v>579220</v>
      </c>
      <c r="K91" s="105">
        <v>631893</v>
      </c>
      <c r="L91" s="112">
        <v>629327</v>
      </c>
      <c r="M91" s="119">
        <v>317549</v>
      </c>
      <c r="N91" s="126">
        <v>511210</v>
      </c>
      <c r="O91" s="133">
        <v>607965</v>
      </c>
      <c r="P91" s="233"/>
      <c r="Q91" s="27">
        <f>C91/'Численность населения'!B91*100000</f>
        <v>1665.8876281117018</v>
      </c>
      <c r="R91" s="27">
        <f>D91/'Численность населения'!C91*100000</f>
        <v>1857.9814823718659</v>
      </c>
      <c r="S91" s="27">
        <f>E91/'Численность населения'!D91*100000</f>
        <v>2003.2924434113804</v>
      </c>
      <c r="T91" s="27">
        <f>F91/'Численность населения'!E91*100000</f>
        <v>2127.6176012294859</v>
      </c>
      <c r="U91" s="27">
        <f>G91/'Численность населения'!F91*100000</f>
        <v>2048.1752989178945</v>
      </c>
      <c r="V91" s="27">
        <f>H91/'Численность населения'!G91*100000</f>
        <v>1962.2660012291144</v>
      </c>
      <c r="W91" s="27">
        <f>I91/'Численность населения'!H91*100000</f>
        <v>1690.221405019958</v>
      </c>
      <c r="X91" s="27">
        <f>J91/'Численность населения'!I91*100000</f>
        <v>1957.509783408954</v>
      </c>
      <c r="Y91" s="27">
        <f>K91/'Численность населения'!J91*100000</f>
        <v>2144.1940493018756</v>
      </c>
      <c r="Z91" s="27">
        <f>L91/'Численность населения'!K91*100000</f>
        <v>2144.7665170949608</v>
      </c>
      <c r="AA91" s="27">
        <f>M91/'Численность населения'!L91*100000</f>
        <v>1088.2697313553756</v>
      </c>
      <c r="AB91" s="27">
        <f>N91/'Численность населения'!M91*100000</f>
        <v>1765.3774943498317</v>
      </c>
      <c r="AC91" s="27">
        <f>O91/'Численность населения'!N91*100000</f>
        <v>2112.7215748744024</v>
      </c>
    </row>
    <row r="92" spans="1:32" ht="24">
      <c r="B92" s="14" t="s">
        <v>61</v>
      </c>
      <c r="C92" s="169">
        <v>255890</v>
      </c>
      <c r="D92" s="176">
        <v>278514</v>
      </c>
      <c r="E92" s="183">
        <v>304823</v>
      </c>
      <c r="F92" s="68">
        <v>367460</v>
      </c>
      <c r="G92" s="75">
        <v>329277</v>
      </c>
      <c r="H92" s="82">
        <v>291924</v>
      </c>
      <c r="I92" s="89">
        <v>259674</v>
      </c>
      <c r="J92" s="96">
        <v>352255</v>
      </c>
      <c r="K92" s="103">
        <v>344226</v>
      </c>
      <c r="L92" s="110">
        <v>361793</v>
      </c>
      <c r="M92" s="117">
        <v>141914</v>
      </c>
      <c r="N92" s="124">
        <v>273043</v>
      </c>
      <c r="O92" s="131">
        <v>286448</v>
      </c>
      <c r="P92" s="232"/>
      <c r="Q92" s="27">
        <f>C92/'Численность населения'!B92*100000</f>
        <v>2117.0145040602515</v>
      </c>
      <c r="R92" s="27">
        <f>D92/'Численность населения'!C92*100000</f>
        <v>2298.8830218730409</v>
      </c>
      <c r="S92" s="27">
        <f>E92/'Численность населения'!D92*100000</f>
        <v>2504.6072504387867</v>
      </c>
      <c r="T92" s="27">
        <f>F92/'Численность населения'!E92*100000</f>
        <v>3008.0508295592849</v>
      </c>
      <c r="U92" s="27">
        <f>G92/'Численность населения'!F92*100000</f>
        <v>2686.8702743418444</v>
      </c>
      <c r="V92" s="27">
        <f>H92/'Численность населения'!G92*100000</f>
        <v>2374.9147614810245</v>
      </c>
      <c r="W92" s="27">
        <f>I92/'Численность населения'!H92*100000</f>
        <v>2106.5546368190094</v>
      </c>
      <c r="X92" s="27">
        <f>J92/'Численность населения'!I92*100000</f>
        <v>2852.0325777247799</v>
      </c>
      <c r="Y92" s="27">
        <f>K92/'Численность населения'!J92*100000</f>
        <v>2786.538457802269</v>
      </c>
      <c r="Z92" s="27">
        <f>L92/'Численность населения'!K92*100000</f>
        <v>2928.2088525076047</v>
      </c>
      <c r="AA92" s="27">
        <f>M92/'Численность населения'!L92*100000</f>
        <v>1149.5548931618841</v>
      </c>
      <c r="AB92" s="27">
        <f>N92/'Численность населения'!M92*100000</f>
        <v>2217.6567526759977</v>
      </c>
      <c r="AC92" s="27">
        <f>O92/'Численность населения'!N92*100000</f>
        <v>2334.1225430632117</v>
      </c>
    </row>
    <row r="93" spans="1:32" ht="24">
      <c r="B93" s="14" t="s">
        <v>68</v>
      </c>
      <c r="C93" s="169">
        <v>365645</v>
      </c>
      <c r="D93" s="176">
        <v>422018</v>
      </c>
      <c r="E93" s="183">
        <v>477313</v>
      </c>
      <c r="F93" s="68">
        <v>545196</v>
      </c>
      <c r="G93" s="75">
        <v>464769</v>
      </c>
      <c r="H93" s="82">
        <v>354555</v>
      </c>
      <c r="I93" s="89">
        <v>348530</v>
      </c>
      <c r="J93" s="96">
        <v>397699</v>
      </c>
      <c r="K93" s="103">
        <v>383977</v>
      </c>
      <c r="L93" s="110">
        <v>343116</v>
      </c>
      <c r="M93" s="117">
        <v>159192</v>
      </c>
      <c r="N93" s="124">
        <v>258935</v>
      </c>
      <c r="O93" s="131">
        <v>357296</v>
      </c>
      <c r="P93" s="232"/>
      <c r="Q93" s="27">
        <f>C93/'Численность населения'!B93*100000</f>
        <v>1897.5406416053293</v>
      </c>
      <c r="R93" s="27">
        <f>D93/'Численность населения'!C93*100000</f>
        <v>2191.5721028925182</v>
      </c>
      <c r="S93" s="27">
        <f>E93/'Численность населения'!D93*100000</f>
        <v>2477.0301025949311</v>
      </c>
      <c r="T93" s="27">
        <f>F93/'Численность населения'!E93*100000</f>
        <v>2826.9780306106099</v>
      </c>
      <c r="U93" s="27">
        <f>G93/'Численность населения'!F93*100000</f>
        <v>2407.8233783124156</v>
      </c>
      <c r="V93" s="27">
        <f>H93/'Численность населения'!G93*100000</f>
        <v>1835.3513976711681</v>
      </c>
      <c r="W93" s="27">
        <f>I93/'Численность населения'!H93*100000</f>
        <v>1803.5082123452528</v>
      </c>
      <c r="X93" s="27">
        <f>J93/'Численность населения'!I93*100000</f>
        <v>2059.8870814403294</v>
      </c>
      <c r="Y93" s="27">
        <f>K93/'Численность населения'!J93*100000</f>
        <v>2232.1979543354469</v>
      </c>
      <c r="Z93" s="27">
        <f>L93/'Численность населения'!K93*100000</f>
        <v>2001.1593468534477</v>
      </c>
      <c r="AA93" s="27">
        <f>M93/'Численность населения'!L93*100000</f>
        <v>933.06684886611151</v>
      </c>
      <c r="AB93" s="27">
        <f>N93/'Численность населения'!M93*100000</f>
        <v>1527.9406580621817</v>
      </c>
      <c r="AC93" s="27">
        <f>O93/'Численность населения'!N93*100000</f>
        <v>2139.2201883337134</v>
      </c>
    </row>
    <row r="94" spans="1:32" ht="24">
      <c r="B94" s="14" t="s">
        <v>79</v>
      </c>
      <c r="C94" s="169">
        <v>769490</v>
      </c>
      <c r="D94" s="176">
        <v>825512</v>
      </c>
      <c r="E94" s="183">
        <v>740766</v>
      </c>
      <c r="F94" s="68">
        <v>774597</v>
      </c>
      <c r="G94" s="75">
        <v>566271</v>
      </c>
      <c r="H94" s="82">
        <v>463489</v>
      </c>
      <c r="I94" s="89">
        <v>291306</v>
      </c>
      <c r="J94" s="96">
        <v>478448</v>
      </c>
      <c r="K94" s="103">
        <v>424027</v>
      </c>
      <c r="L94" s="110">
        <v>387397</v>
      </c>
      <c r="M94" s="117">
        <v>73398</v>
      </c>
      <c r="N94" s="124">
        <v>78738</v>
      </c>
      <c r="O94" s="131">
        <v>87681</v>
      </c>
      <c r="P94" s="232"/>
      <c r="Q94" s="27">
        <f>C94/'Численность населения'!B94*100000</f>
        <v>12209.564870522981</v>
      </c>
      <c r="R94" s="27">
        <f>D94/'Численность населения'!C94*100000</f>
        <v>13154.766808655344</v>
      </c>
      <c r="S94" s="27">
        <f>E94/'Численность населения'!D94*100000</f>
        <v>11835.846782021406</v>
      </c>
      <c r="T94" s="27">
        <f>F94/'Численность населения'!E94*100000</f>
        <v>12415.267793202445</v>
      </c>
      <c r="U94" s="27">
        <f>G94/'Численность населения'!F94*100000</f>
        <v>9105.7467231381579</v>
      </c>
      <c r="V94" s="27">
        <f>H94/'Численность населения'!G94*100000</f>
        <v>7472.0195647425162</v>
      </c>
      <c r="W94" s="27">
        <f>I94/'Численность населения'!H94*100000</f>
        <v>4706.9685613938937</v>
      </c>
      <c r="X94" s="27">
        <f>J94/'Численность населения'!I94*100000</f>
        <v>7749.423305736881</v>
      </c>
      <c r="Y94" s="27">
        <f>K94/'Численность населения'!J94*100000</f>
        <v>5167.5243723441954</v>
      </c>
      <c r="Z94" s="27">
        <f>L94/'Численность населения'!K94*100000</f>
        <v>4736.5340602106908</v>
      </c>
      <c r="AA94" s="27">
        <f>M94/'Численность населения'!L94*100000</f>
        <v>900.96172305891457</v>
      </c>
      <c r="AB94" s="27">
        <f>N94/'Численность населения'!M94*100000</f>
        <v>971.15699014597203</v>
      </c>
      <c r="AC94" s="27">
        <f>O94/'Численность населения'!N94*100000</f>
        <v>1104.9599128946645</v>
      </c>
    </row>
  </sheetData>
  <mergeCells count="1">
    <mergeCell ref="Q1:AC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1874-EC07-47CB-9246-31060D0B22C0}">
  <dimension ref="A1:AR94"/>
  <sheetViews>
    <sheetView topLeftCell="A21" zoomScale="55" zoomScaleNormal="55" workbookViewId="0">
      <selection activeCell="B3" sqref="B3:N81"/>
    </sheetView>
  </sheetViews>
  <sheetFormatPr defaultRowHeight="15"/>
  <cols>
    <col min="1" max="1" width="37.42578125" style="36" customWidth="1"/>
    <col min="15" max="27" width="12.7109375" style="36" customWidth="1"/>
    <col min="28" max="28" width="37.42578125" style="36" customWidth="1"/>
    <col min="29" max="41" width="12.7109375" customWidth="1"/>
  </cols>
  <sheetData>
    <row r="1" spans="1:44" s="241" customFormat="1">
      <c r="A1" s="36"/>
      <c r="B1" s="344" t="s">
        <v>133</v>
      </c>
      <c r="C1" s="344"/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134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6"/>
      <c r="AC1" s="344" t="s">
        <v>141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</row>
    <row r="2" spans="1:44" ht="15.75">
      <c r="B2" s="167">
        <v>2010</v>
      </c>
      <c r="C2" s="167">
        <v>2011</v>
      </c>
      <c r="D2" s="167">
        <v>2012</v>
      </c>
      <c r="E2" s="167">
        <v>2013</v>
      </c>
      <c r="F2" s="167">
        <v>2014</v>
      </c>
      <c r="G2" s="167">
        <v>2015</v>
      </c>
      <c r="H2" s="167">
        <v>2016</v>
      </c>
      <c r="I2" s="167">
        <v>2017</v>
      </c>
      <c r="J2" s="167">
        <v>2018</v>
      </c>
      <c r="K2" s="167">
        <v>2019</v>
      </c>
      <c r="L2" s="167">
        <v>2020</v>
      </c>
      <c r="M2" s="167">
        <v>2021</v>
      </c>
      <c r="N2" s="167">
        <v>2022</v>
      </c>
      <c r="O2" s="162">
        <v>2010</v>
      </c>
      <c r="P2" s="162">
        <v>2011</v>
      </c>
      <c r="Q2" s="162">
        <v>2012</v>
      </c>
      <c r="R2" s="162">
        <v>2013</v>
      </c>
      <c r="S2" s="162">
        <v>2014</v>
      </c>
      <c r="T2" s="162">
        <v>2015</v>
      </c>
      <c r="U2" s="162">
        <v>2016</v>
      </c>
      <c r="V2" s="162">
        <v>2017</v>
      </c>
      <c r="W2" s="162">
        <v>2018</v>
      </c>
      <c r="X2" s="162">
        <v>2019</v>
      </c>
      <c r="Y2" s="162">
        <v>2020</v>
      </c>
      <c r="Z2" s="162">
        <v>2021</v>
      </c>
      <c r="AA2" s="162">
        <v>2022</v>
      </c>
      <c r="AC2" s="162">
        <v>2010</v>
      </c>
      <c r="AD2" s="162">
        <v>2011</v>
      </c>
      <c r="AE2" s="162">
        <v>2012</v>
      </c>
      <c r="AF2" s="162">
        <v>2013</v>
      </c>
      <c r="AG2" s="162">
        <v>2014</v>
      </c>
      <c r="AH2" s="162">
        <v>2015</v>
      </c>
      <c r="AI2" s="162">
        <v>2016</v>
      </c>
      <c r="AJ2" s="162">
        <v>2017</v>
      </c>
      <c r="AK2" s="162">
        <v>2018</v>
      </c>
      <c r="AL2" s="162">
        <v>2019</v>
      </c>
      <c r="AM2" s="162">
        <v>2020</v>
      </c>
      <c r="AN2" s="162">
        <v>2021</v>
      </c>
      <c r="AO2" s="162">
        <v>2022</v>
      </c>
      <c r="AP2" s="216" t="s">
        <v>104</v>
      </c>
      <c r="AQ2" s="216" t="s">
        <v>105</v>
      </c>
      <c r="AR2" s="216" t="s">
        <v>106</v>
      </c>
    </row>
    <row r="3" spans="1:44">
      <c r="A3" s="60" t="s">
        <v>2</v>
      </c>
      <c r="B3" s="142">
        <f>O3/'Численность населения'!B2*1000000</f>
        <v>93535.073857735988</v>
      </c>
      <c r="C3" s="143">
        <f>P3/'Численность населения'!C2*1000000</f>
        <v>108562.69631400594</v>
      </c>
      <c r="D3" s="143">
        <f>Q3/'Численность населения'!D2*1000000</f>
        <v>129904.01870877962</v>
      </c>
      <c r="E3" s="143">
        <f>R3/'Численность населения'!E2*1000000</f>
        <v>144992.43458541916</v>
      </c>
      <c r="F3" s="143">
        <f>S3/'Численность населения'!F2*1000000</f>
        <v>164078.97170932885</v>
      </c>
      <c r="G3" s="143">
        <f>T3/'Численность населения'!G2*1000000</f>
        <v>178096.71428119537</v>
      </c>
      <c r="H3" s="143">
        <f>U3/'Численность населения'!H2*1000000</f>
        <v>192503.89945214309</v>
      </c>
      <c r="I3" s="143">
        <f>V3/'Численность населения'!I2*1000000</f>
        <v>203297.66593398093</v>
      </c>
      <c r="J3" s="143">
        <f>W3/'Численность населения'!J2*1000000</f>
        <v>217059.4719132249</v>
      </c>
      <c r="K3" s="143">
        <f>X3/'Численность населения'!K2*1000000</f>
        <v>230703.92770318623</v>
      </c>
      <c r="L3" s="143">
        <f>Y3/'Численность населения'!L2*1000000</f>
        <v>237075.66309971816</v>
      </c>
      <c r="M3" s="143">
        <f>Z3/'Численность населения'!M2*1000000</f>
        <v>259151.44462926954</v>
      </c>
      <c r="N3" s="144">
        <f>AA3/'Численность населения'!N2*1000000</f>
        <v>285966.92485591571</v>
      </c>
      <c r="O3" s="164">
        <v>143302</v>
      </c>
      <c r="P3" s="166">
        <v>166558.29999999999</v>
      </c>
      <c r="Q3" s="166">
        <v>199861.1</v>
      </c>
      <c r="R3" s="166">
        <v>223657.5</v>
      </c>
      <c r="S3" s="166">
        <v>253669.7</v>
      </c>
      <c r="T3" s="166">
        <v>275878.40000000002</v>
      </c>
      <c r="U3" s="166">
        <v>298669.8</v>
      </c>
      <c r="V3" s="166">
        <v>315389.90000000002</v>
      </c>
      <c r="W3" s="166">
        <v>336148.5</v>
      </c>
      <c r="X3" s="166">
        <v>357195.2</v>
      </c>
      <c r="Y3" s="166">
        <v>366330.5</v>
      </c>
      <c r="Z3" s="166">
        <v>398209</v>
      </c>
      <c r="AA3" s="166">
        <v>436241.4</v>
      </c>
      <c r="AB3" s="60" t="s">
        <v>2</v>
      </c>
      <c r="AC3">
        <f>B3/'Индекс потребительских цен'!X2</f>
        <v>93535.073857735988</v>
      </c>
      <c r="AD3" s="27">
        <f>C3/'Индекс потребительских цен'!Y2</f>
        <v>102893.27676429336</v>
      </c>
      <c r="AE3" s="27">
        <f>D3/'Индекс потребительских цен'!Z2</f>
        <v>115888.64941281655</v>
      </c>
      <c r="AF3" s="27">
        <f>E3/'Индекс потребительских цен'!AA2</f>
        <v>121751.85733205834</v>
      </c>
      <c r="AG3" s="27">
        <f>F3/'Индекс потребительских цен'!AB2</f>
        <v>124653.07849241195</v>
      </c>
      <c r="AH3" s="27">
        <f>G3/'Индекс потребительских цен'!AC2</f>
        <v>121478.3198294844</v>
      </c>
      <c r="AI3" s="27">
        <f>H3/'Индекс потребительских цен'!AD2</f>
        <v>125795.5006886309</v>
      </c>
      <c r="AJ3" s="27">
        <f>I3/'Индекс потребительских цен'!AE2</f>
        <v>130834.0575248165</v>
      </c>
      <c r="AK3" s="27">
        <f>J3/'Индекс потребительских цен'!AF2</f>
        <v>133867.36236697558</v>
      </c>
      <c r="AL3" s="27">
        <f>K3/'Индекс потребительских цен'!AG2</f>
        <v>138406.9307646339</v>
      </c>
      <c r="AM3" s="27">
        <f>L3/'Индекс потребительских цен'!AH2</f>
        <v>135559.99424409855</v>
      </c>
      <c r="AN3" s="27">
        <f>M3/'Индекс потребительских цен'!AI2</f>
        <v>135785.70350563718</v>
      </c>
      <c r="AO3" s="27">
        <f>N3/'Индекс потребительских цен'!AJ2</f>
        <v>132845.12479703352</v>
      </c>
      <c r="AP3" s="217">
        <f>MAX(AC3:AO3)-MIN(AC3:AO3)</f>
        <v>44871.856906897912</v>
      </c>
      <c r="AQ3" s="217">
        <f>AVERAGE(AC3:AO3)</f>
        <v>124099.60996774054</v>
      </c>
      <c r="AR3" s="217">
        <f>MEDIAN(AC3:AO3)</f>
        <v>125795.5006886309</v>
      </c>
    </row>
    <row r="4" spans="1:44">
      <c r="A4" s="62" t="s">
        <v>3</v>
      </c>
      <c r="B4" s="142">
        <f>O4/'Численность населения'!B3*1000000</f>
        <v>86537.69437767526</v>
      </c>
      <c r="C4" s="143">
        <f>P4/'Численность населения'!C3*1000000</f>
        <v>106939.52602007268</v>
      </c>
      <c r="D4" s="143">
        <f>Q4/'Численность населения'!D3*1000000</f>
        <v>121136.2457616551</v>
      </c>
      <c r="E4" s="143">
        <f>R4/'Численность населения'!E3*1000000</f>
        <v>138669.14717353613</v>
      </c>
      <c r="F4" s="143">
        <f>S4/'Численность населения'!F3*1000000</f>
        <v>158500.65723087263</v>
      </c>
      <c r="G4" s="143">
        <f>T4/'Численность населения'!G3*1000000</f>
        <v>177048.4975678006</v>
      </c>
      <c r="H4" s="143">
        <f>U4/'Численность населения'!H3*1000000</f>
        <v>179766.99219628252</v>
      </c>
      <c r="I4" s="143">
        <f>V4/'Численность населения'!I3*1000000</f>
        <v>192774.86600929793</v>
      </c>
      <c r="J4" s="143">
        <f>W4/'Численность населения'!J3*1000000</f>
        <v>209987.19292890417</v>
      </c>
      <c r="K4" s="143">
        <f>X4/'Численность населения'!K3*1000000</f>
        <v>225817.68211184288</v>
      </c>
      <c r="L4" s="143">
        <f>Y4/'Численность населения'!L3*1000000</f>
        <v>225643.2581360355</v>
      </c>
      <c r="M4" s="143">
        <f>Z4/'Численность населения'!M3*1000000</f>
        <v>257678.6598238025</v>
      </c>
      <c r="N4" s="144">
        <f>AA4/'Численность населения'!N3*1000000</f>
        <v>285946.03692482971</v>
      </c>
      <c r="O4" s="164">
        <v>110850.2</v>
      </c>
      <c r="P4" s="166">
        <v>135800.9</v>
      </c>
      <c r="Q4" s="166">
        <v>152515.5</v>
      </c>
      <c r="R4" s="166">
        <v>173077.4</v>
      </c>
      <c r="S4" s="166">
        <v>196187.2</v>
      </c>
      <c r="T4" s="166">
        <v>217652.8</v>
      </c>
      <c r="U4" s="166">
        <v>219879.3</v>
      </c>
      <c r="V4" s="166">
        <v>234367.2</v>
      </c>
      <c r="W4" s="166">
        <v>253157.2</v>
      </c>
      <c r="X4" s="166">
        <v>270154.5</v>
      </c>
      <c r="Y4" s="166">
        <v>267971</v>
      </c>
      <c r="Z4" s="166">
        <v>302959.5</v>
      </c>
      <c r="AA4" s="166">
        <v>331288.5</v>
      </c>
      <c r="AB4" s="62" t="s">
        <v>3</v>
      </c>
      <c r="AC4" s="27">
        <f>B4/'Индекс потребительских цен'!X3</f>
        <v>86537.69437767526</v>
      </c>
      <c r="AD4" s="27">
        <f>C4/'Индекс потребительских цен'!Y3</f>
        <v>101048.40406318878</v>
      </c>
      <c r="AE4" s="27">
        <f>D4/'Индекс потребительских цен'!Z3</f>
        <v>106457.44972990493</v>
      </c>
      <c r="AF4" s="27">
        <f>E4/'Индекс потребительских цен'!AA3</f>
        <v>113733.8177153798</v>
      </c>
      <c r="AG4" s="27">
        <f>F4/'Индекс потребительских цен'!AB3</f>
        <v>114718.71516779537</v>
      </c>
      <c r="AH4" s="27">
        <f>G4/'Индекс потребительских цен'!AC3</f>
        <v>113250.69981207082</v>
      </c>
      <c r="AI4" s="27">
        <f>H4/'Индекс потребительских цен'!AD3</f>
        <v>108347.88457891374</v>
      </c>
      <c r="AJ4" s="27">
        <f>I4/'Индекс потребительских цен'!AE3</f>
        <v>113078.24611514092</v>
      </c>
      <c r="AK4" s="27">
        <f>J4/'Индекс потребительских цен'!AF3</f>
        <v>117477.04859165038</v>
      </c>
      <c r="AL4" s="27">
        <f>K4/'Индекс потребительских цен'!AG3</f>
        <v>121943.43066311684</v>
      </c>
      <c r="AM4" s="27">
        <f>L4/'Индекс потребительских цен'!AH3</f>
        <v>115793.25312387607</v>
      </c>
      <c r="AN4" s="27">
        <f>M4/'Индекс потребительских цен'!AI3</f>
        <v>121025.852410507</v>
      </c>
      <c r="AO4" s="27">
        <f>N4/'Индекс потребительских цен'!AJ3</f>
        <v>117974.70276396433</v>
      </c>
      <c r="AP4" s="217">
        <f t="shared" ref="AP4:AP64" si="0">MAX(AC4:AO4)-MIN(AC4:AO4)</f>
        <v>35405.736285441584</v>
      </c>
      <c r="AQ4" s="217">
        <f t="shared" ref="AQ4:AQ65" si="1">AVERAGE(AC4:AO4)</f>
        <v>111645.16916255264</v>
      </c>
      <c r="AR4" s="217">
        <f t="shared" ref="AR4:AR65" si="2">MEDIAN(AC4:AO4)</f>
        <v>113733.8177153798</v>
      </c>
    </row>
    <row r="5" spans="1:44">
      <c r="A5" s="62" t="s">
        <v>4</v>
      </c>
      <c r="B5" s="142">
        <f>O5/'Численность населения'!B4*1000000</f>
        <v>70284.361074847926</v>
      </c>
      <c r="C5" s="143">
        <f>P5/'Численность населения'!C4*1000000</f>
        <v>85265.476345446077</v>
      </c>
      <c r="D5" s="143">
        <f>Q5/'Численность населения'!D4*1000000</f>
        <v>103847.88171318798</v>
      </c>
      <c r="E5" s="143">
        <f>R5/'Численность населения'!E4*1000000</f>
        <v>116202.32643942178</v>
      </c>
      <c r="F5" s="143">
        <f>S5/'Численность населения'!F4*1000000</f>
        <v>129563.5868026708</v>
      </c>
      <c r="G5" s="143">
        <f>T5/'Численность населения'!G4*1000000</f>
        <v>139407.73089575351</v>
      </c>
      <c r="H5" s="143">
        <f>U5/'Численность населения'!H4*1000000</f>
        <v>143642.55915279576</v>
      </c>
      <c r="I5" s="143">
        <f>V5/'Численность населения'!I4*1000000</f>
        <v>153088.43846100487</v>
      </c>
      <c r="J5" s="143">
        <f>W5/'Численность населения'!J4*1000000</f>
        <v>164518.59998498621</v>
      </c>
      <c r="K5" s="143">
        <f>X5/'Численность населения'!K4*1000000</f>
        <v>175250.97092011661</v>
      </c>
      <c r="L5" s="143">
        <f>Y5/'Численность населения'!L4*1000000</f>
        <v>177680.08436918628</v>
      </c>
      <c r="M5" s="143">
        <f>Z5/'Численность населения'!M4*1000000</f>
        <v>207670.31365937946</v>
      </c>
      <c r="N5" s="144">
        <f>AA5/'Численность населения'!N4*1000000</f>
        <v>229149.34866314009</v>
      </c>
      <c r="O5" s="164">
        <v>101592.6</v>
      </c>
      <c r="P5" s="166">
        <v>122486.5</v>
      </c>
      <c r="Q5" s="166">
        <v>148174</v>
      </c>
      <c r="R5" s="166">
        <v>164720.4</v>
      </c>
      <c r="S5" s="166">
        <v>182615.6</v>
      </c>
      <c r="T5" s="166">
        <v>195364.6</v>
      </c>
      <c r="U5" s="166">
        <v>200149.1</v>
      </c>
      <c r="V5" s="166">
        <v>211869.5</v>
      </c>
      <c r="W5" s="166">
        <v>225731.20000000001</v>
      </c>
      <c r="X5" s="166">
        <v>238711.1</v>
      </c>
      <c r="Y5" s="166">
        <v>239913.60000000001</v>
      </c>
      <c r="Z5" s="166">
        <v>276799.40000000002</v>
      </c>
      <c r="AA5" s="166">
        <v>305655.90000000002</v>
      </c>
      <c r="AB5" s="62" t="s">
        <v>4</v>
      </c>
      <c r="AC5" s="27">
        <f>B5/'Индекс потребительских цен'!X4</f>
        <v>70284.361074847926</v>
      </c>
      <c r="AD5" s="27">
        <f>C5/'Индекс потребительских цен'!Y4</f>
        <v>80636.917292837228</v>
      </c>
      <c r="AE5" s="27">
        <f>D5/'Индекс потребительских цен'!Z4</f>
        <v>92009.175227980959</v>
      </c>
      <c r="AF5" s="27">
        <f>E5/'Индекс потребительских цен'!AA4</f>
        <v>95772.286091721588</v>
      </c>
      <c r="AG5" s="27">
        <f>F5/'Индекс потребительских цен'!AB4</f>
        <v>94249.289237088524</v>
      </c>
      <c r="AH5" s="27">
        <f>G5/'Индекс потребительских цен'!AC4</f>
        <v>90174.532725482306</v>
      </c>
      <c r="AI5" s="27">
        <f>H5/'Индекс потребительских цен'!AD4</f>
        <v>88523.046999869883</v>
      </c>
      <c r="AJ5" s="27">
        <f>I5/'Индекс потребительских цен'!AE4</f>
        <v>92232.171708223483</v>
      </c>
      <c r="AK5" s="27">
        <f>J5/'Индекс потребительских цен'!AF4</f>
        <v>94246.053348069181</v>
      </c>
      <c r="AL5" s="27">
        <f>K5/'Индекс потребительских цен'!AG4</f>
        <v>98233.067197191063</v>
      </c>
      <c r="AM5" s="27">
        <f>L5/'Индекс потребительских цен'!AH4</f>
        <v>94277.407398143172</v>
      </c>
      <c r="AN5" s="27">
        <f>M5/'Индекс потребительских цен'!AI4</f>
        <v>100943.82824940221</v>
      </c>
      <c r="AO5" s="27">
        <f>N5/'Индекс потребительских цен'!AJ4</f>
        <v>98422.108235515974</v>
      </c>
      <c r="AP5" s="217">
        <f t="shared" si="0"/>
        <v>30659.467174554287</v>
      </c>
      <c r="AQ5" s="217">
        <f t="shared" si="1"/>
        <v>91538.788060490275</v>
      </c>
      <c r="AR5" s="217">
        <f t="shared" si="2"/>
        <v>94246.053348069181</v>
      </c>
    </row>
    <row r="6" spans="1:44">
      <c r="A6" s="60" t="s">
        <v>5</v>
      </c>
      <c r="B6" s="142">
        <f>O6/'Численность населения'!B5*1000000</f>
        <v>92305.293868733439</v>
      </c>
      <c r="C6" s="143">
        <f>P6/'Численность населения'!C5*1000000</f>
        <v>113305.0997832123</v>
      </c>
      <c r="D6" s="143">
        <f>Q6/'Численность населения'!D5*1000000</f>
        <v>139132.59102972102</v>
      </c>
      <c r="E6" s="143">
        <f>R6/'Численность населения'!E5*1000000</f>
        <v>158218.12378416152</v>
      </c>
      <c r="F6" s="143">
        <f>S6/'Численность населения'!F5*1000000</f>
        <v>181499.00452908152</v>
      </c>
      <c r="G6" s="143">
        <f>T6/'Численность населения'!G5*1000000</f>
        <v>198814.00944642056</v>
      </c>
      <c r="H6" s="143">
        <f>U6/'Численность населения'!H5*1000000</f>
        <v>208638.29187519252</v>
      </c>
      <c r="I6" s="143">
        <f>V6/'Численность населения'!I5*1000000</f>
        <v>221301.78858111153</v>
      </c>
      <c r="J6" s="143">
        <f>W6/'Численность населения'!J5*1000000</f>
        <v>236952.79936673969</v>
      </c>
      <c r="K6" s="143">
        <f>X6/'Численность населения'!K5*1000000</f>
        <v>251881.6962759881</v>
      </c>
      <c r="L6" s="143">
        <f>Y6/'Численность населения'!L5*1000000</f>
        <v>252416.34001553408</v>
      </c>
      <c r="M6" s="143">
        <f>Z6/'Численность населения'!M5*1000000</f>
        <v>296665.30671070778</v>
      </c>
      <c r="N6" s="144">
        <f>AA6/'Численность населения'!N5*1000000</f>
        <v>316123.06986772589</v>
      </c>
      <c r="O6" s="164">
        <v>215519.2</v>
      </c>
      <c r="P6" s="166">
        <v>264358.7</v>
      </c>
      <c r="Q6" s="166">
        <v>324310</v>
      </c>
      <c r="R6" s="166">
        <v>368595.7</v>
      </c>
      <c r="S6" s="166">
        <v>422902.3</v>
      </c>
      <c r="T6" s="166">
        <v>463696.3</v>
      </c>
      <c r="U6" s="166">
        <v>487054.2</v>
      </c>
      <c r="V6" s="166">
        <v>516648.5</v>
      </c>
      <c r="W6" s="166">
        <v>552288.4</v>
      </c>
      <c r="X6" s="166">
        <v>585880.1</v>
      </c>
      <c r="Y6" s="166">
        <v>584320.1</v>
      </c>
      <c r="Z6" s="166">
        <v>681334.3</v>
      </c>
      <c r="AA6" s="166">
        <v>725170.2</v>
      </c>
      <c r="AB6" s="60" t="s">
        <v>5</v>
      </c>
      <c r="AC6" s="27">
        <f>B6/'Индекс потребительских цен'!X5</f>
        <v>92305.293868733439</v>
      </c>
      <c r="AD6" s="27">
        <f>C6/'Индекс потребительских цен'!Y5</f>
        <v>108821.64789013857</v>
      </c>
      <c r="AE6" s="27">
        <f>D6/'Индекс потребительских цен'!Z5</f>
        <v>124559.239702448</v>
      </c>
      <c r="AF6" s="27">
        <f>E6/'Индекс потребительских цен'!AA5</f>
        <v>132280.23061046144</v>
      </c>
      <c r="AG6" s="27">
        <f>F6/'Индекс потребительских цен'!AB5</f>
        <v>135546.67313044451</v>
      </c>
      <c r="AH6" s="27">
        <f>G6/'Индекс потребительских цен'!AC5</f>
        <v>130713.81781970467</v>
      </c>
      <c r="AI6" s="27">
        <f>H6/'Индекс потребительских цен'!AD5</f>
        <v>130009.44705789693</v>
      </c>
      <c r="AJ6" s="27">
        <f>I6/'Индекс потребительских цен'!AE5</f>
        <v>135862.55400966812</v>
      </c>
      <c r="AK6" s="27">
        <f>J6/'Индекс потребительских цен'!AF5</f>
        <v>139033.82437370744</v>
      </c>
      <c r="AL6" s="27">
        <f>K6/'Индекс потребительских цен'!AG5</f>
        <v>144104.39363344538</v>
      </c>
      <c r="AM6" s="27">
        <f>L6/'Индекс потребительских цен'!AH5</f>
        <v>135051.2198819062</v>
      </c>
      <c r="AN6" s="27">
        <f>M6/'Индекс потребительских цен'!AI5</f>
        <v>145246.98322239704</v>
      </c>
      <c r="AO6" s="27">
        <f>N6/'Индекс потребительских цен'!AJ5</f>
        <v>137772.37052369531</v>
      </c>
      <c r="AP6" s="217">
        <f t="shared" si="0"/>
        <v>52941.689353663605</v>
      </c>
      <c r="AQ6" s="217">
        <f t="shared" si="1"/>
        <v>130100.59197881901</v>
      </c>
      <c r="AR6" s="217">
        <f t="shared" si="2"/>
        <v>135051.2198819062</v>
      </c>
    </row>
    <row r="7" spans="1:44">
      <c r="A7" s="62" t="s">
        <v>6</v>
      </c>
      <c r="B7" s="142">
        <f>O7/'Численность населения'!B6*1000000</f>
        <v>66733.712549861462</v>
      </c>
      <c r="C7" s="143">
        <f>P7/'Численность населения'!C6*1000000</f>
        <v>86034.75253388127</v>
      </c>
      <c r="D7" s="143">
        <f>Q7/'Численность населения'!D6*1000000</f>
        <v>109822.33968393753</v>
      </c>
      <c r="E7" s="143">
        <f>R7/'Численность населения'!E6*1000000</f>
        <v>121812.9986635387</v>
      </c>
      <c r="F7" s="143">
        <f>S7/'Численность населения'!F6*1000000</f>
        <v>138185.03490317496</v>
      </c>
      <c r="G7" s="143">
        <f>T7/'Численность населения'!G6*1000000</f>
        <v>143348.58434603544</v>
      </c>
      <c r="H7" s="143">
        <f>U7/'Численность населения'!H6*1000000</f>
        <v>143567.58473420463</v>
      </c>
      <c r="I7" s="143">
        <f>V7/'Численность населения'!I6*1000000</f>
        <v>153992.90220510587</v>
      </c>
      <c r="J7" s="143">
        <f>W7/'Численность населения'!J6*1000000</f>
        <v>163290.34795470239</v>
      </c>
      <c r="K7" s="143">
        <f>X7/'Численность населения'!K6*1000000</f>
        <v>178517.21419027701</v>
      </c>
      <c r="L7" s="143">
        <f>Y7/'Численность населения'!L6*1000000</f>
        <v>180314.0264615223</v>
      </c>
      <c r="M7" s="143">
        <f>Z7/'Численность населения'!M6*1000000</f>
        <v>211546.53789204196</v>
      </c>
      <c r="N7" s="144">
        <f>AA7/'Численность населения'!N6*1000000</f>
        <v>267113.14427915891</v>
      </c>
      <c r="O7" s="164">
        <v>71001.2</v>
      </c>
      <c r="P7" s="166">
        <v>90945.1</v>
      </c>
      <c r="Q7" s="166">
        <v>115478.3</v>
      </c>
      <c r="R7" s="166">
        <v>127422</v>
      </c>
      <c r="S7" s="166">
        <v>143715.20000000001</v>
      </c>
      <c r="T7" s="166">
        <v>148132.70000000001</v>
      </c>
      <c r="U7" s="166">
        <v>147372.70000000001</v>
      </c>
      <c r="V7" s="166">
        <v>156904.6</v>
      </c>
      <c r="W7" s="166">
        <v>164827.4</v>
      </c>
      <c r="X7" s="166">
        <v>178634.5</v>
      </c>
      <c r="Y7" s="166">
        <v>178886.3</v>
      </c>
      <c r="Z7" s="166">
        <v>207733.2</v>
      </c>
      <c r="AA7" s="166">
        <v>245588.9</v>
      </c>
      <c r="AB7" s="62" t="s">
        <v>6</v>
      </c>
      <c r="AC7" s="27">
        <f>B7/'Индекс потребительских цен'!X6</f>
        <v>66733.712549861462</v>
      </c>
      <c r="AD7" s="27">
        <f>C7/'Индекс потребительских цен'!Y6</f>
        <v>80859.729825076371</v>
      </c>
      <c r="AE7" s="27">
        <f>D7/'Индекс потребительских цен'!Z6</f>
        <v>96346.947321343061</v>
      </c>
      <c r="AF7" s="27">
        <f>E7/'Индекс потребительских цен'!AA6</f>
        <v>99521.634903503902</v>
      </c>
      <c r="AG7" s="27">
        <f>F7/'Индекс потребительских цен'!AB6</f>
        <v>100585.92684241393</v>
      </c>
      <c r="AH7" s="27">
        <f>G7/'Индекс потребительских цен'!AC6</f>
        <v>91715.314530275398</v>
      </c>
      <c r="AI7" s="27">
        <f>H7/'Индекс потребительских цен'!AD6</f>
        <v>86639.721126888224</v>
      </c>
      <c r="AJ7" s="27">
        <f>I7/'Индекс потребительских цен'!AE6</f>
        <v>90277.015160976094</v>
      </c>
      <c r="AK7" s="27">
        <f>J7/'Индекс потребительских цен'!AF6</f>
        <v>91065.033113388403</v>
      </c>
      <c r="AL7" s="27">
        <f>K7/'Индекс потребительских цен'!AG6</f>
        <v>96798.123945037136</v>
      </c>
      <c r="AM7" s="27">
        <f>L7/'Индекс потребительских цен'!AH6</f>
        <v>92421.22777175474</v>
      </c>
      <c r="AN7" s="27">
        <f>M7/'Индекс потребительских цен'!AI6</f>
        <v>98626.225297613957</v>
      </c>
      <c r="AO7" s="27">
        <f>N7/'Индекс потребительских цен'!AJ6</f>
        <v>110469.46282186481</v>
      </c>
      <c r="AP7" s="217">
        <f t="shared" si="0"/>
        <v>43735.750272003352</v>
      </c>
      <c r="AQ7" s="217">
        <f t="shared" si="1"/>
        <v>92466.159631538263</v>
      </c>
      <c r="AR7" s="217">
        <f t="shared" si="2"/>
        <v>92421.22777175474</v>
      </c>
    </row>
    <row r="8" spans="1:44">
      <c r="A8" s="62" t="s">
        <v>7</v>
      </c>
      <c r="B8" s="142">
        <f>O8/'Численность населения'!B7*1000000</f>
        <v>97675.510056882122</v>
      </c>
      <c r="C8" s="143">
        <f>P8/'Численность населения'!C7*1000000</f>
        <v>118038.18738785181</v>
      </c>
      <c r="D8" s="143">
        <f>Q8/'Численность населения'!D7*1000000</f>
        <v>133102.26267172641</v>
      </c>
      <c r="E8" s="143">
        <f>R8/'Численность населения'!E7*1000000</f>
        <v>144552.93936213083</v>
      </c>
      <c r="F8" s="143">
        <f>S8/'Численность населения'!F7*1000000</f>
        <v>161622.70536915082</v>
      </c>
      <c r="G8" s="143">
        <f>T8/'Численность населения'!G7*1000000</f>
        <v>167203.79278290199</v>
      </c>
      <c r="H8" s="143">
        <f>U8/'Численность населения'!H7*1000000</f>
        <v>175285.69777241198</v>
      </c>
      <c r="I8" s="143">
        <f>V8/'Численность населения'!I7*1000000</f>
        <v>183549.03425524713</v>
      </c>
      <c r="J8" s="143">
        <f>W8/'Численность населения'!J7*1000000</f>
        <v>194987.07913190764</v>
      </c>
      <c r="K8" s="143">
        <f>X8/'Численность населения'!K7*1000000</f>
        <v>210454.20476392127</v>
      </c>
      <c r="L8" s="143">
        <f>Y8/'Численность населения'!L7*1000000</f>
        <v>214671.52869351165</v>
      </c>
      <c r="M8" s="143">
        <f>Z8/'Численность населения'!M7*1000000</f>
        <v>235693.28799338968</v>
      </c>
      <c r="N8" s="144">
        <f>AA8/'Численность населения'!N7*1000000</f>
        <v>241901.19331786767</v>
      </c>
      <c r="O8" s="164">
        <v>98856.7</v>
      </c>
      <c r="P8" s="166">
        <v>119066.3</v>
      </c>
      <c r="Q8" s="166">
        <v>134021.6</v>
      </c>
      <c r="R8" s="166">
        <v>145285.1</v>
      </c>
      <c r="S8" s="166">
        <v>162837.29999999999</v>
      </c>
      <c r="T8" s="166">
        <v>168897.4</v>
      </c>
      <c r="U8" s="166">
        <v>177419.1</v>
      </c>
      <c r="V8" s="166">
        <v>186001.8</v>
      </c>
      <c r="W8" s="166">
        <v>197086.7</v>
      </c>
      <c r="X8" s="166">
        <v>211712.3</v>
      </c>
      <c r="Y8" s="166">
        <v>215053</v>
      </c>
      <c r="Z8" s="166">
        <v>237322.4</v>
      </c>
      <c r="AA8" s="166">
        <v>259330.9</v>
      </c>
      <c r="AB8" s="62" t="s">
        <v>7</v>
      </c>
      <c r="AC8" s="27">
        <f>B8/'Индекс потребительских цен'!X7</f>
        <v>97675.510056882122</v>
      </c>
      <c r="AD8" s="27">
        <f>C8/'Индекс потребительских цен'!Y7</f>
        <v>110522.64736690244</v>
      </c>
      <c r="AE8" s="27">
        <f>D8/'Индекс потребительских цен'!Z7</f>
        <v>115814.13137373795</v>
      </c>
      <c r="AF8" s="27">
        <f>E8/'Индекс потребительских цен'!AA7</f>
        <v>116893.61016884472</v>
      </c>
      <c r="AG8" s="27">
        <f>F8/'Индекс потребительских цен'!AB7</f>
        <v>115477.27501784645</v>
      </c>
      <c r="AH8" s="27">
        <f>G8/'Индекс потребительских цен'!AC7</f>
        <v>104299.70997226138</v>
      </c>
      <c r="AI8" s="27">
        <f>H8/'Индекс потребительских цен'!AD7</f>
        <v>103474.12213655033</v>
      </c>
      <c r="AJ8" s="27">
        <f>I8/'Индекс потребительских цен'!AE7</f>
        <v>104829.82768763446</v>
      </c>
      <c r="AK8" s="27">
        <f>J8/'Индекс потребительских цен'!AF7</f>
        <v>106444.66171913133</v>
      </c>
      <c r="AL8" s="27">
        <f>K8/'Индекс потребительских цен'!AG7</f>
        <v>111911.41827163116</v>
      </c>
      <c r="AM8" s="27">
        <f>L8/'Индекс потребительских цен'!AH7</f>
        <v>107977.70361589608</v>
      </c>
      <c r="AN8" s="27">
        <f>M8/'Индекс потребительских цен'!AI7</f>
        <v>108902.66885710218</v>
      </c>
      <c r="AO8" s="27">
        <f>N8/'Индекс потребительских цен'!AJ7</f>
        <v>96671.031762863829</v>
      </c>
      <c r="AP8" s="217">
        <f t="shared" si="0"/>
        <v>20222.578405980894</v>
      </c>
      <c r="AQ8" s="217">
        <f t="shared" si="1"/>
        <v>107761.10138517573</v>
      </c>
      <c r="AR8" s="217">
        <f t="shared" si="2"/>
        <v>107977.70361589608</v>
      </c>
    </row>
    <row r="9" spans="1:44">
      <c r="A9" s="62" t="s">
        <v>8</v>
      </c>
      <c r="B9" s="142">
        <f>O9/'Численность населения'!B8*1000000</f>
        <v>73413.273801079646</v>
      </c>
      <c r="C9" s="143">
        <f>P9/'Численность населения'!C8*1000000</f>
        <v>86738.304837684729</v>
      </c>
      <c r="D9" s="143">
        <f>Q9/'Численность населения'!D8*1000000</f>
        <v>95791.675121983717</v>
      </c>
      <c r="E9" s="143">
        <f>R9/'Численность населения'!E8*1000000</f>
        <v>104945.51028135156</v>
      </c>
      <c r="F9" s="143">
        <f>S9/'Численность населения'!F8*1000000</f>
        <v>114959.20743253244</v>
      </c>
      <c r="G9" s="143">
        <f>T9/'Численность населения'!G8*1000000</f>
        <v>131001.96042394169</v>
      </c>
      <c r="H9" s="143">
        <f>U9/'Численность населения'!H8*1000000</f>
        <v>144117.45695625144</v>
      </c>
      <c r="I9" s="143">
        <f>V9/'Численность населения'!I8*1000000</f>
        <v>150714.83878960574</v>
      </c>
      <c r="J9" s="143">
        <f>W9/'Численность населения'!J8*1000000</f>
        <v>159013.64368979348</v>
      </c>
      <c r="K9" s="143">
        <f>X9/'Численность населения'!K8*1000000</f>
        <v>171567.15067091645</v>
      </c>
      <c r="L9" s="143">
        <f>Y9/'Численность населения'!L8*1000000</f>
        <v>179587.51186790998</v>
      </c>
      <c r="M9" s="143">
        <f>Z9/'Численность населения'!M8*1000000</f>
        <v>217379.79087382468</v>
      </c>
      <c r="N9" s="144">
        <f>AA9/'Численность населения'!N8*1000000</f>
        <v>271683.47691178491</v>
      </c>
      <c r="O9" s="164">
        <v>49162.3</v>
      </c>
      <c r="P9" s="166">
        <v>57601</v>
      </c>
      <c r="Q9" s="166">
        <v>63254.5</v>
      </c>
      <c r="R9" s="166">
        <v>69017.100000000006</v>
      </c>
      <c r="S9" s="166">
        <v>75343</v>
      </c>
      <c r="T9" s="166">
        <v>85533.8</v>
      </c>
      <c r="U9" s="166">
        <v>93648.1</v>
      </c>
      <c r="V9" s="166">
        <v>97322.6</v>
      </c>
      <c r="W9" s="166">
        <v>101815.8</v>
      </c>
      <c r="X9" s="166">
        <v>109000.9</v>
      </c>
      <c r="Y9" s="166">
        <v>113302.3</v>
      </c>
      <c r="Z9" s="166">
        <v>135775.20000000001</v>
      </c>
      <c r="AA9" s="166">
        <v>156203.6</v>
      </c>
      <c r="AB9" s="62" t="s">
        <v>8</v>
      </c>
      <c r="AC9" s="27">
        <f>B9/'Индекс потребительских цен'!X8</f>
        <v>73413.273801079646</v>
      </c>
      <c r="AD9" s="27">
        <f>C9/'Индекс потребительских цен'!Y8</f>
        <v>82084.134416281566</v>
      </c>
      <c r="AE9" s="27">
        <f>D9/'Индекс потребительских цен'!Z8</f>
        <v>84366.423879555252</v>
      </c>
      <c r="AF9" s="27">
        <f>E9/'Индекс потребительских цен'!AA8</f>
        <v>86035.990035765935</v>
      </c>
      <c r="AG9" s="27">
        <f>F9/'Индекс потребительских цен'!AB8</f>
        <v>84944.008491894987</v>
      </c>
      <c r="AH9" s="27">
        <f>G9/'Индекс потребительских цен'!AC8</f>
        <v>85745.495086012015</v>
      </c>
      <c r="AI9" s="27">
        <f>H9/'Индекс потребительских цен'!AD8</f>
        <v>88923.50991289955</v>
      </c>
      <c r="AJ9" s="27">
        <f>I9/'Индекс потребительских цен'!AE8</f>
        <v>91072.601725117012</v>
      </c>
      <c r="AK9" s="27">
        <f>J9/'Индекс потребительских цен'!AF8</f>
        <v>91896.833020548715</v>
      </c>
      <c r="AL9" s="27">
        <f>K9/'Индекс потребительских цен'!AG8</f>
        <v>95577.144370213136</v>
      </c>
      <c r="AM9" s="27">
        <f>L9/'Индекс потребительских цен'!AH8</f>
        <v>95081.877315246849</v>
      </c>
      <c r="AN9" s="27">
        <f>M9/'Индекс потребительских цен'!AI8</f>
        <v>106084.28946147817</v>
      </c>
      <c r="AO9" s="27">
        <f>N9/'Индекс потребительских цен'!AJ8</f>
        <v>115613.2068072266</v>
      </c>
      <c r="AP9" s="217">
        <f t="shared" si="0"/>
        <v>42199.933006146952</v>
      </c>
      <c r="AQ9" s="217">
        <f t="shared" si="1"/>
        <v>90833.752947947636</v>
      </c>
      <c r="AR9" s="217">
        <f t="shared" si="2"/>
        <v>88923.50991289955</v>
      </c>
    </row>
    <row r="10" spans="1:44">
      <c r="A10" s="60" t="s">
        <v>9</v>
      </c>
      <c r="B10" s="142">
        <f>O10/'Численность населения'!B9*1000000</f>
        <v>86431.264094472441</v>
      </c>
      <c r="C10" s="143">
        <f>P10/'Численность населения'!C9*1000000</f>
        <v>103220.52678654865</v>
      </c>
      <c r="D10" s="143">
        <f>Q10/'Численность населения'!D9*1000000</f>
        <v>117702.6843696783</v>
      </c>
      <c r="E10" s="143">
        <f>R10/'Численность населения'!E9*1000000</f>
        <v>130336.55053351431</v>
      </c>
      <c r="F10" s="143">
        <f>S10/'Численность населения'!F9*1000000</f>
        <v>146849.922237416</v>
      </c>
      <c r="G10" s="143">
        <f>T10/'Численность населения'!G9*1000000</f>
        <v>160711.64872020864</v>
      </c>
      <c r="H10" s="143">
        <f>U10/'Численность населения'!H9*1000000</f>
        <v>169081.71163202124</v>
      </c>
      <c r="I10" s="143">
        <f>V10/'Численность населения'!I9*1000000</f>
        <v>176208.08442762485</v>
      </c>
      <c r="J10" s="143">
        <f>W10/'Численность населения'!J9*1000000</f>
        <v>191945.02217994328</v>
      </c>
      <c r="K10" s="143">
        <f>X10/'Численность населения'!K9*1000000</f>
        <v>206829.15974687116</v>
      </c>
      <c r="L10" s="143">
        <f>Y10/'Численность населения'!L9*1000000</f>
        <v>207133.84618740503</v>
      </c>
      <c r="M10" s="143">
        <f>Z10/'Численность населения'!M9*1000000</f>
        <v>238932.75084492622</v>
      </c>
      <c r="N10" s="144">
        <f>AA10/'Численность населения'!N9*1000000</f>
        <v>265957.94867396238</v>
      </c>
      <c r="O10" s="164">
        <v>97694.9</v>
      </c>
      <c r="P10" s="166">
        <v>115979.1</v>
      </c>
      <c r="Q10" s="166">
        <v>131875.5</v>
      </c>
      <c r="R10" s="166">
        <v>145858.20000000001</v>
      </c>
      <c r="S10" s="166">
        <v>164199.79999999999</v>
      </c>
      <c r="T10" s="166">
        <v>179787.8</v>
      </c>
      <c r="U10" s="166">
        <v>189617.7</v>
      </c>
      <c r="V10" s="166">
        <v>197188.3</v>
      </c>
      <c r="W10" s="166">
        <v>213277.6</v>
      </c>
      <c r="X10" s="166">
        <v>228654.6</v>
      </c>
      <c r="Y10" s="166">
        <v>227898.6</v>
      </c>
      <c r="Z10" s="166">
        <v>260445.3</v>
      </c>
      <c r="AA10" s="166">
        <v>285264.90000000002</v>
      </c>
      <c r="AB10" s="60" t="s">
        <v>9</v>
      </c>
      <c r="AC10" s="27">
        <f>B10/'Индекс потребительских цен'!X9</f>
        <v>86431.264094472441</v>
      </c>
      <c r="AD10" s="27">
        <f>C10/'Индекс потребительских цен'!Y9</f>
        <v>97811.548172603681</v>
      </c>
      <c r="AE10" s="27">
        <f>D10/'Индекс потребительских цен'!Z9</f>
        <v>105430.38983773674</v>
      </c>
      <c r="AF10" s="27">
        <f>E10/'Индекс потребительских цен'!AA9</f>
        <v>110263.49013432546</v>
      </c>
      <c r="AG10" s="27">
        <f>F10/'Индекс потребительских цен'!AB9</f>
        <v>111982.73530962065</v>
      </c>
      <c r="AH10" s="27">
        <f>G10/'Индекс потребительских цен'!AC9</f>
        <v>107587.75744329749</v>
      </c>
      <c r="AI10" s="27">
        <f>H10/'Индекс потребительских цен'!AD9</f>
        <v>106975.76968634602</v>
      </c>
      <c r="AJ10" s="27">
        <f>I10/'Индекс потребительских цен'!AE9</f>
        <v>109180.81656667753</v>
      </c>
      <c r="AK10" s="27">
        <f>J10/'Индекс потребительских цен'!AF9</f>
        <v>112486.16994984496</v>
      </c>
      <c r="AL10" s="27">
        <f>K10/'Индекс потребительских цен'!AG9</f>
        <v>117416.22574089875</v>
      </c>
      <c r="AM10" s="27">
        <f>L10/'Индекс потребительских цен'!AH9</f>
        <v>111174.43057512648</v>
      </c>
      <c r="AN10" s="27">
        <f>M10/'Индекс потребительских цен'!AI9</f>
        <v>116795.78965712768</v>
      </c>
      <c r="AO10" s="27">
        <f>N10/'Индекс потребительских цен'!AJ9</f>
        <v>114775.60169821006</v>
      </c>
      <c r="AP10" s="217">
        <f t="shared" si="0"/>
        <v>30984.961646426309</v>
      </c>
      <c r="AQ10" s="217">
        <f t="shared" si="1"/>
        <v>108331.69145125292</v>
      </c>
      <c r="AR10" s="217">
        <f t="shared" si="2"/>
        <v>110263.49013432546</v>
      </c>
    </row>
    <row r="11" spans="1:44">
      <c r="A11" s="60" t="s">
        <v>10</v>
      </c>
      <c r="B11" s="142">
        <f>O11/'Численность населения'!B10*1000000</f>
        <v>100252.35432795335</v>
      </c>
      <c r="C11" s="143">
        <f>P11/'Численность населения'!C10*1000000</f>
        <v>118545.88351635756</v>
      </c>
      <c r="D11" s="143">
        <f>Q11/'Численность населения'!D10*1000000</f>
        <v>134048.75115435</v>
      </c>
      <c r="E11" s="143">
        <f>R11/'Численность населения'!E10*1000000</f>
        <v>151358.20907091937</v>
      </c>
      <c r="F11" s="143">
        <f>S11/'Численность населения'!F10*1000000</f>
        <v>171095.79537237267</v>
      </c>
      <c r="G11" s="143">
        <f>T11/'Численность населения'!G10*1000000</f>
        <v>186603.38692404961</v>
      </c>
      <c r="H11" s="143">
        <f>U11/'Численность населения'!H10*1000000</f>
        <v>195513.67158612542</v>
      </c>
      <c r="I11" s="143">
        <f>V11/'Численность населения'!I10*1000000</f>
        <v>205496.13210418561</v>
      </c>
      <c r="J11" s="143">
        <f>W11/'Численность населения'!J10*1000000</f>
        <v>223730.60138538494</v>
      </c>
      <c r="K11" s="143">
        <f>X11/'Численность населения'!K10*1000000</f>
        <v>241565.71367509762</v>
      </c>
      <c r="L11" s="143">
        <f>Y11/'Численность населения'!L10*1000000</f>
        <v>236552.44129823902</v>
      </c>
      <c r="M11" s="143">
        <f>Z11/'Численность населения'!M10*1000000</f>
        <v>272834.30989815656</v>
      </c>
      <c r="N11" s="144">
        <f>AA11/'Численность населения'!N10*1000000</f>
        <v>294738.65970913321</v>
      </c>
      <c r="O11" s="164">
        <v>117750.3</v>
      </c>
      <c r="P11" s="166">
        <v>138576.70000000001</v>
      </c>
      <c r="Q11" s="166">
        <v>156042.79999999999</v>
      </c>
      <c r="R11" s="166">
        <v>175734.6</v>
      </c>
      <c r="S11" s="166">
        <v>198277.1</v>
      </c>
      <c r="T11" s="166">
        <v>215896.2</v>
      </c>
      <c r="U11" s="166">
        <v>226044.5</v>
      </c>
      <c r="V11" s="166">
        <v>236980.4</v>
      </c>
      <c r="W11" s="166">
        <v>256645.4</v>
      </c>
      <c r="X11" s="166">
        <v>275796.3</v>
      </c>
      <c r="Y11" s="166">
        <v>268198.90000000002</v>
      </c>
      <c r="Z11" s="166">
        <v>305829.8</v>
      </c>
      <c r="AA11" s="166">
        <v>333703.7</v>
      </c>
      <c r="AB11" s="60" t="s">
        <v>10</v>
      </c>
      <c r="AC11" s="27">
        <f>B11/'Индекс потребительских цен'!X10</f>
        <v>100252.35432795335</v>
      </c>
      <c r="AD11" s="27">
        <f>C11/'Индекс потребительских цен'!Y10</f>
        <v>113191.90634618308</v>
      </c>
      <c r="AE11" s="27">
        <f>D11/'Индекс потребительских цен'!Z10</f>
        <v>120069.98712704283</v>
      </c>
      <c r="AF11" s="27">
        <f>E11/'Индекс потребительских цен'!AA10</f>
        <v>127599.42972084932</v>
      </c>
      <c r="AG11" s="27">
        <f>F11/'Индекс потребительских цен'!AB10</f>
        <v>128899.72877784817</v>
      </c>
      <c r="AH11" s="27">
        <f>G11/'Индекс потребительских цен'!AC10</f>
        <v>125419.57346239011</v>
      </c>
      <c r="AI11" s="27">
        <f>H11/'Индекс потребительских цен'!AD10</f>
        <v>125581.36458840827</v>
      </c>
      <c r="AJ11" s="27">
        <f>I11/'Индекс потребительских цен'!AE10</f>
        <v>129050.88849032449</v>
      </c>
      <c r="AK11" s="27">
        <f>J11/'Индекс потребительских цен'!AF10</f>
        <v>133493.65761577967</v>
      </c>
      <c r="AL11" s="27">
        <f>K11/'Индекс потребительских цен'!AG10</f>
        <v>140100.46612573424</v>
      </c>
      <c r="AM11" s="27">
        <f>L11/'Индекс потребительских цен'!AH10</f>
        <v>129256.57326544395</v>
      </c>
      <c r="AN11" s="27">
        <f>M11/'Индекс потребительских цен'!AI10</f>
        <v>136646.79079640025</v>
      </c>
      <c r="AO11" s="27">
        <f>N11/'Индекс потребительских цен'!AJ10</f>
        <v>130681.12773310758</v>
      </c>
      <c r="AP11" s="217">
        <f t="shared" si="0"/>
        <v>39848.11179778089</v>
      </c>
      <c r="AQ11" s="217">
        <f t="shared" si="1"/>
        <v>126172.6037213435</v>
      </c>
      <c r="AR11" s="217">
        <f t="shared" si="2"/>
        <v>128899.72877784817</v>
      </c>
    </row>
    <row r="12" spans="1:44">
      <c r="A12" s="62" t="s">
        <v>11</v>
      </c>
      <c r="B12" s="142">
        <f>O12/'Численность населения'!B11*1000000</f>
        <v>143913.5646479631</v>
      </c>
      <c r="C12" s="143">
        <f>P12/'Численность населения'!C11*1000000</f>
        <v>174716.87670453699</v>
      </c>
      <c r="D12" s="143">
        <f>Q12/'Численность населения'!D11*1000000</f>
        <v>179868.60655621806</v>
      </c>
      <c r="E12" s="143">
        <f>R12/'Численность населения'!E11*1000000</f>
        <v>191796.65574743345</v>
      </c>
      <c r="F12" s="143">
        <f>S12/'Численность населения'!F11*1000000</f>
        <v>220314.16206185613</v>
      </c>
      <c r="G12" s="143">
        <f>T12/'Численность населения'!G11*1000000</f>
        <v>237152.07048056065</v>
      </c>
      <c r="H12" s="143">
        <f>U12/'Численность населения'!H11*1000000</f>
        <v>257950.6496896375</v>
      </c>
      <c r="I12" s="143">
        <f>V12/'Численность населения'!I11*1000000</f>
        <v>280515.17084577907</v>
      </c>
      <c r="J12" s="143">
        <f>W12/'Численность населения'!J11*1000000</f>
        <v>311892.88349518162</v>
      </c>
      <c r="K12" s="143">
        <f>X12/'Численность населения'!K11*1000000</f>
        <v>337814.22594798991</v>
      </c>
      <c r="L12" s="143">
        <f>Y12/'Численность населения'!L11*1000000</f>
        <v>347566.24332878209</v>
      </c>
      <c r="M12" s="143">
        <f>Z12/'Численность населения'!M11*1000000</f>
        <v>422210.96134125057</v>
      </c>
      <c r="N12" s="144">
        <f>AA12/'Численность населения'!N11*1000000</f>
        <v>387546.87173893861</v>
      </c>
      <c r="O12" s="164">
        <v>1016779.7</v>
      </c>
      <c r="P12" s="166">
        <v>1207783</v>
      </c>
      <c r="Q12" s="166">
        <v>1259362.1000000001</v>
      </c>
      <c r="R12" s="166">
        <v>1360001.7</v>
      </c>
      <c r="S12" s="166">
        <v>1582372.1</v>
      </c>
      <c r="T12" s="166">
        <v>1725247.4</v>
      </c>
      <c r="U12" s="166">
        <v>1901369.2</v>
      </c>
      <c r="V12" s="166">
        <v>2093604.5</v>
      </c>
      <c r="W12" s="166">
        <v>2355264.1</v>
      </c>
      <c r="X12" s="166">
        <v>2582675.9</v>
      </c>
      <c r="Y12" s="166">
        <v>2676149.2000000002</v>
      </c>
      <c r="Z12" s="166">
        <v>3267358.9</v>
      </c>
      <c r="AA12" s="166">
        <v>3320112.5</v>
      </c>
      <c r="AB12" s="62" t="s">
        <v>11</v>
      </c>
      <c r="AC12" s="27">
        <f>B12/'Индекс потребительских цен'!X11</f>
        <v>143913.5646479631</v>
      </c>
      <c r="AD12" s="27">
        <f>C12/'Индекс потребительских цен'!Y11</f>
        <v>165076.41411993292</v>
      </c>
      <c r="AE12" s="27">
        <f>D12/'Индекс потребительских цен'!Z11</f>
        <v>160946.94928069127</v>
      </c>
      <c r="AF12" s="27">
        <f>E12/'Индекс потребительских цен'!AA11</f>
        <v>159839.99458868426</v>
      </c>
      <c r="AG12" s="27">
        <f>F12/'Индекс потребительских цен'!AB11</f>
        <v>163641.70052627497</v>
      </c>
      <c r="AH12" s="27">
        <f>G12/'Индекс потребительских цен'!AC11</f>
        <v>154706.05440249952</v>
      </c>
      <c r="AI12" s="27">
        <f>H12/'Индекс потребительских цен'!AD11</f>
        <v>158405.34584089922</v>
      </c>
      <c r="AJ12" s="27">
        <f>I12/'Индекс потребительских цен'!AE11</f>
        <v>166920.57206638393</v>
      </c>
      <c r="AK12" s="27">
        <f>J12/'Индекс потребительских цен'!AF11</f>
        <v>176250.60035795326</v>
      </c>
      <c r="AL12" s="27">
        <f>K12/'Индекс потребительских цен'!AG11</f>
        <v>186043.02243234636</v>
      </c>
      <c r="AM12" s="27">
        <f>L12/'Индекс потребительских цен'!AH11</f>
        <v>182821.11783152938</v>
      </c>
      <c r="AN12" s="27">
        <f>M12/'Индекс потребительских цен'!AI11</f>
        <v>202336.47328825906</v>
      </c>
      <c r="AO12" s="27">
        <f>N12/'Индекс потребительских цен'!AJ11</f>
        <v>162759.07091836462</v>
      </c>
      <c r="AP12" s="217">
        <f t="shared" si="0"/>
        <v>58422.908640295966</v>
      </c>
      <c r="AQ12" s="217">
        <f t="shared" si="1"/>
        <v>167973.91386936785</v>
      </c>
      <c r="AR12" s="217">
        <f t="shared" si="2"/>
        <v>163641.70052627497</v>
      </c>
    </row>
    <row r="13" spans="1:44">
      <c r="A13" s="62" t="s">
        <v>12</v>
      </c>
      <c r="B13" s="142">
        <f>O13/'Численность населения'!B12*1000000</f>
        <v>79574.292345268623</v>
      </c>
      <c r="C13" s="143">
        <f>P13/'Численность населения'!C12*1000000</f>
        <v>94270.247639567708</v>
      </c>
      <c r="D13" s="143">
        <f>Q13/'Численность населения'!D12*1000000</f>
        <v>105500.84579983636</v>
      </c>
      <c r="E13" s="143">
        <f>R13/'Численность населения'!E12*1000000</f>
        <v>116988.44096664261</v>
      </c>
      <c r="F13" s="143">
        <f>S13/'Численность населения'!F12*1000000</f>
        <v>131430.39900782175</v>
      </c>
      <c r="G13" s="143">
        <f>T13/'Численность населения'!G12*1000000</f>
        <v>150709.33473228631</v>
      </c>
      <c r="H13" s="143">
        <f>U13/'Численность населения'!H12*1000000</f>
        <v>156328.40685199955</v>
      </c>
      <c r="I13" s="143">
        <f>V13/'Численность населения'!I12*1000000</f>
        <v>166013.12063017374</v>
      </c>
      <c r="J13" s="143">
        <f>W13/'Численность населения'!J12*1000000</f>
        <v>177757.8979654432</v>
      </c>
      <c r="K13" s="143">
        <f>X13/'Численность населения'!K12*1000000</f>
        <v>188963.76426882902</v>
      </c>
      <c r="L13" s="143">
        <f>Y13/'Численность населения'!L12*1000000</f>
        <v>194977.03304525773</v>
      </c>
      <c r="M13" s="143">
        <f>Z13/'Численность населения'!M12*1000000</f>
        <v>223131.43514843844</v>
      </c>
      <c r="N13" s="144">
        <f>AA13/'Численность населения'!N12*1000000</f>
        <v>251964.19480138237</v>
      </c>
      <c r="O13" s="164">
        <v>62813.4</v>
      </c>
      <c r="P13" s="166">
        <v>73854.8</v>
      </c>
      <c r="Q13" s="166">
        <v>82138</v>
      </c>
      <c r="R13" s="166">
        <v>90420.6</v>
      </c>
      <c r="S13" s="166">
        <v>100886.5</v>
      </c>
      <c r="T13" s="166">
        <v>114912.1</v>
      </c>
      <c r="U13" s="166">
        <v>118382.5</v>
      </c>
      <c r="V13" s="166">
        <v>124681</v>
      </c>
      <c r="W13" s="166">
        <v>132137.4</v>
      </c>
      <c r="X13" s="166">
        <v>139168.6</v>
      </c>
      <c r="Y13" s="166">
        <v>142156</v>
      </c>
      <c r="Z13" s="166">
        <v>160518.29999999999</v>
      </c>
      <c r="AA13" s="166">
        <v>177672.3</v>
      </c>
      <c r="AB13" s="62" t="s">
        <v>12</v>
      </c>
      <c r="AC13" s="27">
        <f>B13/'Индекс потребительских цен'!X12</f>
        <v>79574.292345268623</v>
      </c>
      <c r="AD13" s="27">
        <f>C13/'Индекс потребительских цен'!Y12</f>
        <v>89136.01327493164</v>
      </c>
      <c r="AE13" s="27">
        <f>D13/'Индекс потребительских цен'!Z12</f>
        <v>93368.551196350731</v>
      </c>
      <c r="AF13" s="27">
        <f>E13/'Индекс потребительских цен'!AA12</f>
        <v>96383.453616531289</v>
      </c>
      <c r="AG13" s="27">
        <f>F13/'Индекс потребительских цен'!AB12</f>
        <v>96088.182307825511</v>
      </c>
      <c r="AH13" s="27">
        <f>G13/'Индекс потребительских цен'!AC12</f>
        <v>97671.240834448487</v>
      </c>
      <c r="AI13" s="27">
        <f>H13/'Индекс потребительских цен'!AD12</f>
        <v>95335.307954651536</v>
      </c>
      <c r="AJ13" s="27">
        <f>I13/'Индекс потребительских цен'!AE12</f>
        <v>99217.398401950908</v>
      </c>
      <c r="AK13" s="27">
        <f>J13/'Индекс потребительских цен'!AF12</f>
        <v>102160.43879255326</v>
      </c>
      <c r="AL13" s="27">
        <f>K13/'Индекс потребительских цен'!AG12</f>
        <v>105060.11191897787</v>
      </c>
      <c r="AM13" s="27">
        <f>L13/'Индекс потребительских цен'!AH12</f>
        <v>103025.44222661531</v>
      </c>
      <c r="AN13" s="27">
        <f>M13/'Индекс потребительских цен'!AI12</f>
        <v>108087.79552325231</v>
      </c>
      <c r="AO13" s="27">
        <f>N13/'Индекс потребительских цен'!AJ12</f>
        <v>108137.47027124849</v>
      </c>
      <c r="AP13" s="217">
        <f t="shared" si="0"/>
        <v>28563.177925979864</v>
      </c>
      <c r="AQ13" s="217">
        <f t="shared" si="1"/>
        <v>97941.976820354321</v>
      </c>
      <c r="AR13" s="217">
        <f t="shared" si="2"/>
        <v>97671.240834448487</v>
      </c>
    </row>
    <row r="14" spans="1:44">
      <c r="A14" s="62" t="s">
        <v>13</v>
      </c>
      <c r="B14" s="142">
        <f>O14/'Численность населения'!B13*1000000</f>
        <v>83876.689758666413</v>
      </c>
      <c r="C14" s="143">
        <f>P14/'Численность населения'!C13*1000000</f>
        <v>98146.584740907027</v>
      </c>
      <c r="D14" s="143">
        <f>Q14/'Численность населения'!D13*1000000</f>
        <v>112985.08399953251</v>
      </c>
      <c r="E14" s="143">
        <f>R14/'Численность населения'!E13*1000000</f>
        <v>123656.32987879206</v>
      </c>
      <c r="F14" s="143">
        <f>S14/'Численность населения'!F13*1000000</f>
        <v>140025.88431486083</v>
      </c>
      <c r="G14" s="143">
        <f>T14/'Численность населения'!G13*1000000</f>
        <v>148686.5394682597</v>
      </c>
      <c r="H14" s="143">
        <f>U14/'Численность населения'!H13*1000000</f>
        <v>151048.50051532185</v>
      </c>
      <c r="I14" s="143">
        <f>V14/'Численность населения'!I13*1000000</f>
        <v>160126.4826213163</v>
      </c>
      <c r="J14" s="143">
        <f>W14/'Численность населения'!J13*1000000</f>
        <v>172853.67304672999</v>
      </c>
      <c r="K14" s="143">
        <f>X14/'Численность населения'!K13*1000000</f>
        <v>186792.43755240701</v>
      </c>
      <c r="L14" s="143">
        <f>Y14/'Численность населения'!L13*1000000</f>
        <v>196392.82969900832</v>
      </c>
      <c r="M14" s="143">
        <f>Z14/'Численность населения'!M13*1000000</f>
        <v>225488.11263115951</v>
      </c>
      <c r="N14" s="144">
        <f>AA14/'Численность населения'!N13*1000000</f>
        <v>244863.99060843996</v>
      </c>
      <c r="O14" s="164">
        <v>97030.399999999994</v>
      </c>
      <c r="P14" s="166">
        <v>112883</v>
      </c>
      <c r="Q14" s="166">
        <v>129543.5</v>
      </c>
      <c r="R14" s="166">
        <v>141307.9</v>
      </c>
      <c r="S14" s="166">
        <v>159369.20000000001</v>
      </c>
      <c r="T14" s="166">
        <v>168427.8</v>
      </c>
      <c r="U14" s="166">
        <v>170446.3</v>
      </c>
      <c r="V14" s="166">
        <v>179999.3</v>
      </c>
      <c r="W14" s="166">
        <v>193216.7</v>
      </c>
      <c r="X14" s="166">
        <v>207618.3</v>
      </c>
      <c r="Y14" s="166">
        <v>216729.7</v>
      </c>
      <c r="Z14" s="166">
        <v>246166.5</v>
      </c>
      <c r="AA14" s="166">
        <v>267819.5</v>
      </c>
      <c r="AB14" s="62" t="s">
        <v>13</v>
      </c>
      <c r="AC14" s="27">
        <f>B14/'Индекс потребительских цен'!X13</f>
        <v>83876.689758666413</v>
      </c>
      <c r="AD14" s="27">
        <f>C14/'Индекс потребительских цен'!Y13</f>
        <v>92748.615328772459</v>
      </c>
      <c r="AE14" s="27">
        <f>D14/'Индекс потребительских цен'!Z13</f>
        <v>99748.702494926532</v>
      </c>
      <c r="AF14" s="27">
        <f>E14/'Индекс потребительских цен'!AA13</f>
        <v>101017.66912307491</v>
      </c>
      <c r="AG14" s="27">
        <f>F14/'Индекс потребительских цен'!AB13</f>
        <v>100811.07830940357</v>
      </c>
      <c r="AH14" s="27">
        <f>G14/'Индекс потребительских цен'!AC13</f>
        <v>95321.711959084496</v>
      </c>
      <c r="AI14" s="27">
        <f>H14/'Индекс потребительских цен'!AD13</f>
        <v>91752.838422499408</v>
      </c>
      <c r="AJ14" s="27">
        <f>I14/'Индекс потребительских цен'!AE13</f>
        <v>94178.121710760635</v>
      </c>
      <c r="AK14" s="27">
        <f>J14/'Индекс потребительских цен'!AF13</f>
        <v>95909.054127703304</v>
      </c>
      <c r="AL14" s="27">
        <f>K14/'Индекс потребительских цен'!AG13</f>
        <v>100731.92134080012</v>
      </c>
      <c r="AM14" s="27">
        <f>L14/'Индекс потребительских цен'!AH13</f>
        <v>99904.861332245666</v>
      </c>
      <c r="AN14" s="27">
        <f>M14/'Индекс потребительских цен'!AI13</f>
        <v>105041.7641083885</v>
      </c>
      <c r="AO14" s="27">
        <f>N14/'Индекс потребительских цен'!AJ13</f>
        <v>101728.22251495149</v>
      </c>
      <c r="AP14" s="217">
        <f t="shared" si="0"/>
        <v>21165.074349722083</v>
      </c>
      <c r="AQ14" s="217">
        <f t="shared" si="1"/>
        <v>97136.250040867511</v>
      </c>
      <c r="AR14" s="217">
        <f t="shared" si="2"/>
        <v>99748.702494926532</v>
      </c>
    </row>
    <row r="15" spans="1:44">
      <c r="A15" s="62" t="s">
        <v>14</v>
      </c>
      <c r="B15" s="142">
        <f>O15/'Численность населения'!B14*1000000</f>
        <v>99218.484298832336</v>
      </c>
      <c r="C15" s="143">
        <f>P15/'Численность населения'!C14*1000000</f>
        <v>111640.90314102793</v>
      </c>
      <c r="D15" s="143">
        <f>Q15/'Численность населения'!D14*1000000</f>
        <v>123288.59163355782</v>
      </c>
      <c r="E15" s="143">
        <f>R15/'Численность населения'!E14*1000000</f>
        <v>134889.31501604154</v>
      </c>
      <c r="F15" s="143">
        <f>S15/'Численность населения'!F14*1000000</f>
        <v>150008.537341296</v>
      </c>
      <c r="G15" s="143">
        <f>T15/'Численность населения'!G14*1000000</f>
        <v>163628.22472470911</v>
      </c>
      <c r="H15" s="143">
        <f>U15/'Численность населения'!H14*1000000</f>
        <v>159968.30262104893</v>
      </c>
      <c r="I15" s="143">
        <f>V15/'Численность населения'!I14*1000000</f>
        <v>166359.60444583205</v>
      </c>
      <c r="J15" s="143">
        <f>W15/'Численность населения'!J14*1000000</f>
        <v>179437.35621489951</v>
      </c>
      <c r="K15" s="143">
        <f>X15/'Численность населения'!K14*1000000</f>
        <v>188805.64655746441</v>
      </c>
      <c r="L15" s="143">
        <f>Y15/'Численность населения'!L14*1000000</f>
        <v>186156.0311506271</v>
      </c>
      <c r="M15" s="143">
        <f>Z15/'Численность населения'!M14*1000000</f>
        <v>211220.97322638889</v>
      </c>
      <c r="N15" s="144">
        <f>AA15/'Численность населения'!N14*1000000</f>
        <v>241189.01780742526</v>
      </c>
      <c r="O15" s="164">
        <v>98023.1</v>
      </c>
      <c r="P15" s="166">
        <v>109596.2</v>
      </c>
      <c r="Q15" s="166">
        <v>120555.90000000001</v>
      </c>
      <c r="R15" s="166">
        <v>131050.5</v>
      </c>
      <c r="S15" s="166">
        <v>144959.70000000001</v>
      </c>
      <c r="T15" s="166">
        <v>157362.9</v>
      </c>
      <c r="U15" s="166">
        <v>152916.1</v>
      </c>
      <c r="V15" s="166">
        <v>158253.4</v>
      </c>
      <c r="W15" s="166">
        <v>169721.9</v>
      </c>
      <c r="X15" s="166">
        <v>177217.7</v>
      </c>
      <c r="Y15" s="166">
        <v>172754.1</v>
      </c>
      <c r="Z15" s="166">
        <v>193370.9</v>
      </c>
      <c r="AA15" s="166">
        <v>212239.1</v>
      </c>
      <c r="AB15" s="62" t="s">
        <v>14</v>
      </c>
      <c r="AC15" s="27">
        <f>B15/'Индекс потребительских цен'!X14</f>
        <v>99218.484298832336</v>
      </c>
      <c r="AD15" s="27">
        <f>C15/'Индекс потребительских цен'!Y14</f>
        <v>104896.08488304794</v>
      </c>
      <c r="AE15" s="27">
        <f>D15/'Индекс потребительских цен'!Z14</f>
        <v>108780.23741428569</v>
      </c>
      <c r="AF15" s="27">
        <f>E15/'Индекс потребительских цен'!AA14</f>
        <v>112099.28504598708</v>
      </c>
      <c r="AG15" s="27">
        <f>F15/'Индекс потребительских цен'!AB14</f>
        <v>109210.74107388537</v>
      </c>
      <c r="AH15" s="27">
        <f>G15/'Индекс потребительских цен'!AC14</f>
        <v>106505.3950889133</v>
      </c>
      <c r="AI15" s="27">
        <f>H15/'Индекс потребительских цен'!AD14</f>
        <v>99458.550608058402</v>
      </c>
      <c r="AJ15" s="27">
        <f>I15/'Индекс потребительских цен'!AE14</f>
        <v>101057.42348475457</v>
      </c>
      <c r="AK15" s="27">
        <f>J15/'Индекс потребительских цен'!AF14</f>
        <v>103910.08881736455</v>
      </c>
      <c r="AL15" s="27">
        <f>K15/'Индекс потребительских цен'!AG14</f>
        <v>107002.50238985909</v>
      </c>
      <c r="AM15" s="27">
        <f>L15/'Индекс потребительских цен'!AH14</f>
        <v>100086.21224850477</v>
      </c>
      <c r="AN15" s="27">
        <f>M15/'Индекс потребительских цен'!AI14</f>
        <v>105023.86067174374</v>
      </c>
      <c r="AO15" s="27">
        <f>N15/'Индекс потребительских цен'!AJ14</f>
        <v>108716.02976870864</v>
      </c>
      <c r="AP15" s="217">
        <f t="shared" si="0"/>
        <v>12880.800747154746</v>
      </c>
      <c r="AQ15" s="217">
        <f t="shared" si="1"/>
        <v>105074.22275338043</v>
      </c>
      <c r="AR15" s="217">
        <f t="shared" si="2"/>
        <v>105023.86067174374</v>
      </c>
    </row>
    <row r="16" spans="1:44">
      <c r="A16" s="60" t="s">
        <v>15</v>
      </c>
      <c r="B16" s="142">
        <f>O16/'Численность населения'!B15*1000000</f>
        <v>89808.481969534332</v>
      </c>
      <c r="C16" s="143">
        <f>P16/'Численность населения'!C15*1000000</f>
        <v>105913.14787841513</v>
      </c>
      <c r="D16" s="143">
        <f>Q16/'Численность населения'!D15*1000000</f>
        <v>122575.60832768845</v>
      </c>
      <c r="E16" s="143">
        <f>R16/'Численность населения'!E15*1000000</f>
        <v>139911.83774564246</v>
      </c>
      <c r="F16" s="143">
        <f>S16/'Численность населения'!F15*1000000</f>
        <v>157555.61957328534</v>
      </c>
      <c r="G16" s="143">
        <f>T16/'Численность населения'!G15*1000000</f>
        <v>172696.47221869859</v>
      </c>
      <c r="H16" s="143">
        <f>U16/'Численность населения'!H15*1000000</f>
        <v>181665.64783112396</v>
      </c>
      <c r="I16" s="143">
        <f>V16/'Численность населения'!I15*1000000</f>
        <v>187775.75151479497</v>
      </c>
      <c r="J16" s="143">
        <f>W16/'Численность населения'!J15*1000000</f>
        <v>195612.4318010381</v>
      </c>
      <c r="K16" s="143">
        <f>X16/'Численность населения'!K15*1000000</f>
        <v>209131.79025803943</v>
      </c>
      <c r="L16" s="143">
        <f>Y16/'Численность населения'!L15*1000000</f>
        <v>198282.40307660328</v>
      </c>
      <c r="M16" s="143">
        <f>Z16/'Численность населения'!M15*1000000</f>
        <v>222950.26531308566</v>
      </c>
      <c r="N16" s="144">
        <f>AA16/'Численность населения'!N15*1000000</f>
        <v>248093.47081864069</v>
      </c>
      <c r="O16" s="164">
        <v>98311.1</v>
      </c>
      <c r="P16" s="166">
        <v>115034.6</v>
      </c>
      <c r="Q16" s="166">
        <v>132277.1</v>
      </c>
      <c r="R16" s="166">
        <v>150033.20000000001</v>
      </c>
      <c r="S16" s="166">
        <v>167903.4</v>
      </c>
      <c r="T16" s="166">
        <v>182429.3</v>
      </c>
      <c r="U16" s="166">
        <v>189897.1</v>
      </c>
      <c r="V16" s="166">
        <v>194712</v>
      </c>
      <c r="W16" s="166">
        <v>200455.6</v>
      </c>
      <c r="X16" s="166">
        <v>211506.9</v>
      </c>
      <c r="Y16" s="166">
        <v>198398.2</v>
      </c>
      <c r="Z16" s="166">
        <v>220208.2</v>
      </c>
      <c r="AA16" s="166">
        <v>241323</v>
      </c>
      <c r="AB16" s="60" t="s">
        <v>15</v>
      </c>
      <c r="AC16" s="27">
        <f>B16/'Индекс потребительских цен'!X15</f>
        <v>89808.481969534332</v>
      </c>
      <c r="AD16" s="27">
        <f>C16/'Индекс потребительских цен'!Y15</f>
        <v>100372.58138591275</v>
      </c>
      <c r="AE16" s="27">
        <f>D16/'Индекс потребительских цен'!Z15</f>
        <v>108543.62665067712</v>
      </c>
      <c r="AF16" s="27">
        <f>E16/'Индекс потребительских цен'!AA15</f>
        <v>115617.08805434595</v>
      </c>
      <c r="AG16" s="27">
        <f>F16/'Индекс потребительских цен'!AB15</f>
        <v>116081.62074299753</v>
      </c>
      <c r="AH16" s="27">
        <f>G16/'Индекс потребительских цен'!AC15</f>
        <v>112908.76378346125</v>
      </c>
      <c r="AI16" s="27">
        <f>H16/'Индекс потребительских цен'!AD15</f>
        <v>112869.71485682213</v>
      </c>
      <c r="AJ16" s="27">
        <f>I16/'Индекс потребительских цен'!AE15</f>
        <v>114389.59779606575</v>
      </c>
      <c r="AK16" s="27">
        <f>J16/'Индекс потребительских цен'!AF15</f>
        <v>113489.10661544662</v>
      </c>
      <c r="AL16" s="27">
        <f>K16/'Индекс потребительских цен'!AG15</f>
        <v>116632.3917965483</v>
      </c>
      <c r="AM16" s="27">
        <f>L16/'Индекс потребительских цен'!AH15</f>
        <v>104638.25673032083</v>
      </c>
      <c r="AN16" s="27">
        <f>M16/'Индекс потребительских цен'!AI15</f>
        <v>107057.3830455532</v>
      </c>
      <c r="AO16" s="27">
        <f>N16/'Индекс потребительских цен'!AJ15</f>
        <v>105509.49809341988</v>
      </c>
      <c r="AP16" s="217">
        <f t="shared" si="0"/>
        <v>26823.909827013966</v>
      </c>
      <c r="AQ16" s="217">
        <f t="shared" si="1"/>
        <v>109070.62396316198</v>
      </c>
      <c r="AR16" s="217">
        <f t="shared" si="2"/>
        <v>112869.71485682213</v>
      </c>
    </row>
    <row r="17" spans="1:44">
      <c r="A17" s="62" t="s">
        <v>16</v>
      </c>
      <c r="B17" s="142">
        <f>O17/'Численность населения'!B16*1000000</f>
        <v>93370.808281904712</v>
      </c>
      <c r="C17" s="143">
        <f>P17/'Численность населения'!C16*1000000</f>
        <v>105710.68601181303</v>
      </c>
      <c r="D17" s="143">
        <f>Q17/'Численность населения'!D16*1000000</f>
        <v>120844.01366085508</v>
      </c>
      <c r="E17" s="143">
        <f>R17/'Численность населения'!E16*1000000</f>
        <v>133177.40316097031</v>
      </c>
      <c r="F17" s="143">
        <f>S17/'Численность населения'!F16*1000000</f>
        <v>153134.92303963154</v>
      </c>
      <c r="G17" s="143">
        <f>T17/'Численность населения'!G16*1000000</f>
        <v>161160.52513651733</v>
      </c>
      <c r="H17" s="143">
        <f>U17/'Численность населения'!H16*1000000</f>
        <v>164634.58979328413</v>
      </c>
      <c r="I17" s="143">
        <f>V17/'Численность населения'!I16*1000000</f>
        <v>167510.32289264191</v>
      </c>
      <c r="J17" s="143">
        <f>W17/'Численность населения'!J16*1000000</f>
        <v>175211.51294611179</v>
      </c>
      <c r="K17" s="143">
        <f>X17/'Численность населения'!K16*1000000</f>
        <v>192876.56115736908</v>
      </c>
      <c r="L17" s="143">
        <f>Y17/'Численность населения'!L16*1000000</f>
        <v>199736.47225576398</v>
      </c>
      <c r="M17" s="143">
        <f>Z17/'Численность населения'!M16*1000000</f>
        <v>233777.68694316113</v>
      </c>
      <c r="N17" s="144">
        <f>AA17/'Численность населения'!N16*1000000</f>
        <v>259786.83927848999</v>
      </c>
      <c r="O17" s="164">
        <v>126770.2</v>
      </c>
      <c r="P17" s="166">
        <v>142301.70000000001</v>
      </c>
      <c r="Q17" s="166">
        <v>161705</v>
      </c>
      <c r="R17" s="166">
        <v>177080</v>
      </c>
      <c r="S17" s="166">
        <v>202162.6</v>
      </c>
      <c r="T17" s="166">
        <v>211105.3</v>
      </c>
      <c r="U17" s="166">
        <v>214151.9</v>
      </c>
      <c r="V17" s="166">
        <v>216144.6</v>
      </c>
      <c r="W17" s="166">
        <v>223702</v>
      </c>
      <c r="X17" s="166">
        <v>243990.2</v>
      </c>
      <c r="Y17" s="166">
        <v>250269.6</v>
      </c>
      <c r="Z17" s="166">
        <v>289394.09999999998</v>
      </c>
      <c r="AA17" s="166">
        <v>316579.09999999998</v>
      </c>
      <c r="AB17" s="62" t="s">
        <v>16</v>
      </c>
      <c r="AC17" s="27">
        <f>B17/'Индекс потребительских цен'!X16</f>
        <v>93370.808281904712</v>
      </c>
      <c r="AD17" s="27">
        <f>C17/'Индекс потребительских цен'!Y16</f>
        <v>100418.62450062984</v>
      </c>
      <c r="AE17" s="27">
        <f>D17/'Индекс потребительских цен'!Z16</f>
        <v>107596.16772422432</v>
      </c>
      <c r="AF17" s="27">
        <f>E17/'Индекс потребительских цен'!AA16</f>
        <v>110613.31776606121</v>
      </c>
      <c r="AG17" s="27">
        <f>F17/'Индекс потребительских цен'!AB16</f>
        <v>111932.99245960882</v>
      </c>
      <c r="AH17" s="27">
        <f>G17/'Индекс потребительских цен'!AC16</f>
        <v>105093.45612999292</v>
      </c>
      <c r="AI17" s="27">
        <f>H17/'Индекс потребительских цен'!AD16</f>
        <v>102471.03970725861</v>
      </c>
      <c r="AJ17" s="27">
        <f>I17/'Индекс потребительских цен'!AE16</f>
        <v>102216.60701030896</v>
      </c>
      <c r="AK17" s="27">
        <f>J17/'Индекс потребительских цен'!AF16</f>
        <v>102370.69733993242</v>
      </c>
      <c r="AL17" s="27">
        <f>K17/'Индекс потребительских цен'!AG16</f>
        <v>110330.76328168648</v>
      </c>
      <c r="AM17" s="27">
        <f>L17/'Индекс потребительских цен'!AH16</f>
        <v>108638.22709119484</v>
      </c>
      <c r="AN17" s="27">
        <f>M17/'Индекс потребительских цен'!AI16</f>
        <v>116526.31011978872</v>
      </c>
      <c r="AO17" s="27">
        <f>N17/'Индекс потребительских цен'!AJ16</f>
        <v>115328.24394797372</v>
      </c>
      <c r="AP17" s="217">
        <f t="shared" si="0"/>
        <v>23155.501837884003</v>
      </c>
      <c r="AQ17" s="217">
        <f t="shared" si="1"/>
        <v>106685.17348927428</v>
      </c>
      <c r="AR17" s="217">
        <f t="shared" si="2"/>
        <v>107596.16772422432</v>
      </c>
    </row>
    <row r="18" spans="1:44">
      <c r="A18" s="62" t="s">
        <v>17</v>
      </c>
      <c r="B18" s="142">
        <f>O18/'Численность населения'!B17*1000000</f>
        <v>97163.067290233274</v>
      </c>
      <c r="C18" s="143">
        <f>P18/'Численность населения'!C17*1000000</f>
        <v>110790.86851944956</v>
      </c>
      <c r="D18" s="143">
        <f>Q18/'Численность населения'!D17*1000000</f>
        <v>124579.55527822736</v>
      </c>
      <c r="E18" s="143">
        <f>R18/'Численность населения'!E17*1000000</f>
        <v>136909.4662225616</v>
      </c>
      <c r="F18" s="143">
        <f>S18/'Численность населения'!F17*1000000</f>
        <v>152864.02338532344</v>
      </c>
      <c r="G18" s="143">
        <f>T18/'Численность населения'!G17*1000000</f>
        <v>167802.42223882259</v>
      </c>
      <c r="H18" s="143">
        <f>U18/'Численность населения'!H17*1000000</f>
        <v>170724.71771805739</v>
      </c>
      <c r="I18" s="143">
        <f>V18/'Численность населения'!I17*1000000</f>
        <v>182992.65329264608</v>
      </c>
      <c r="J18" s="143">
        <f>W18/'Численность населения'!J17*1000000</f>
        <v>194777.8180978458</v>
      </c>
      <c r="K18" s="143">
        <f>X18/'Численность населения'!K17*1000000</f>
        <v>208800.37107666564</v>
      </c>
      <c r="L18" s="143">
        <f>Y18/'Численность населения'!L17*1000000</f>
        <v>205651.67488668178</v>
      </c>
      <c r="M18" s="143">
        <f>Z18/'Численность населения'!M17*1000000</f>
        <v>240437.577168366</v>
      </c>
      <c r="N18" s="144">
        <f>AA18/'Численность населения'!N17*1000000</f>
        <v>252402.96021704678</v>
      </c>
      <c r="O18" s="164">
        <v>151330.70000000001</v>
      </c>
      <c r="P18" s="166">
        <v>171442</v>
      </c>
      <c r="Q18" s="166">
        <v>191664.4</v>
      </c>
      <c r="R18" s="166">
        <v>209056.1</v>
      </c>
      <c r="S18" s="166">
        <v>231976.2</v>
      </c>
      <c r="T18" s="166">
        <v>253383</v>
      </c>
      <c r="U18" s="166">
        <v>256587.3</v>
      </c>
      <c r="V18" s="166">
        <v>273690.40000000002</v>
      </c>
      <c r="W18" s="166">
        <v>289310.7</v>
      </c>
      <c r="X18" s="166">
        <v>307452.7</v>
      </c>
      <c r="Y18" s="166">
        <v>299762.2</v>
      </c>
      <c r="Z18" s="166">
        <v>346432.8</v>
      </c>
      <c r="AA18" s="166">
        <v>375848.2</v>
      </c>
      <c r="AB18" s="62" t="s">
        <v>17</v>
      </c>
      <c r="AC18" s="27">
        <f>B18/'Индекс потребительских цен'!X17</f>
        <v>97163.067290233274</v>
      </c>
      <c r="AD18" s="27">
        <f>C18/'Индекс потребительских цен'!Y17</f>
        <v>104865.94275385667</v>
      </c>
      <c r="AE18" s="27">
        <f>D18/'Индекс потребительских цен'!Z17</f>
        <v>109874.42386122167</v>
      </c>
      <c r="AF18" s="27">
        <f>E18/'Индекс потребительских цен'!AA17</f>
        <v>112596.91887406453</v>
      </c>
      <c r="AG18" s="27">
        <f>F18/'Индекс потребительских цен'!AB17</f>
        <v>111878.83476471607</v>
      </c>
      <c r="AH18" s="27">
        <f>G18/'Индекс потребительских цен'!AC17</f>
        <v>108779.46840268132</v>
      </c>
      <c r="AI18" s="27">
        <f>H18/'Индекс потребительских цен'!AD17</f>
        <v>104784.95872837643</v>
      </c>
      <c r="AJ18" s="27">
        <f>I18/'Индекс потребительских цен'!AE17</f>
        <v>109479.0872030074</v>
      </c>
      <c r="AK18" s="27">
        <f>J18/'Индекс потребительских цен'!AF17</f>
        <v>111288.13143092566</v>
      </c>
      <c r="AL18" s="27">
        <f>K18/'Индекс потребительских цен'!AG17</f>
        <v>116846.27665637669</v>
      </c>
      <c r="AM18" s="27">
        <f>L18/'Индекс потребительских цен'!AH17</f>
        <v>108467.7118816357</v>
      </c>
      <c r="AN18" s="27">
        <f>M18/'Индекс потребительских цен'!AI17</f>
        <v>116665.11861033997</v>
      </c>
      <c r="AO18" s="27">
        <f>N18/'Индекс потребительских цен'!AJ17</f>
        <v>111672.25462265262</v>
      </c>
      <c r="AP18" s="217">
        <f t="shared" si="0"/>
        <v>19683.209366143419</v>
      </c>
      <c r="AQ18" s="217">
        <f t="shared" si="1"/>
        <v>109566.32269846831</v>
      </c>
      <c r="AR18" s="217">
        <f t="shared" si="2"/>
        <v>109874.42386122167</v>
      </c>
    </row>
    <row r="19" spans="1:44">
      <c r="A19" s="62" t="s">
        <v>18</v>
      </c>
      <c r="B19" s="142">
        <f>O19/'Численность населения'!B18*1000000</f>
        <v>82639.996801372268</v>
      </c>
      <c r="C19" s="143">
        <f>P19/'Численность населения'!C18*1000000</f>
        <v>100762.30234347585</v>
      </c>
      <c r="D19" s="143">
        <f>Q19/'Численность населения'!D18*1000000</f>
        <v>114121.11997394897</v>
      </c>
      <c r="E19" s="143">
        <f>R19/'Численность населения'!E18*1000000</f>
        <v>131398.524359548</v>
      </c>
      <c r="F19" s="143">
        <f>S19/'Численность населения'!F18*1000000</f>
        <v>149623.3772667546</v>
      </c>
      <c r="G19" s="143">
        <f>T19/'Численность населения'!G18*1000000</f>
        <v>160850.49902852008</v>
      </c>
      <c r="H19" s="143">
        <f>U19/'Численность населения'!H18*1000000</f>
        <v>161890.12399671524</v>
      </c>
      <c r="I19" s="143">
        <f>V19/'Численность населения'!I18*1000000</f>
        <v>177014.61114484197</v>
      </c>
      <c r="J19" s="143">
        <f>W19/'Численность населения'!J18*1000000</f>
        <v>186662.15762429434</v>
      </c>
      <c r="K19" s="143">
        <f>X19/'Численность населения'!K18*1000000</f>
        <v>199963.46998530044</v>
      </c>
      <c r="L19" s="143">
        <f>Y19/'Численность населения'!L18*1000000</f>
        <v>204405.69918238395</v>
      </c>
      <c r="M19" s="143">
        <f>Z19/'Численность населения'!M18*1000000</f>
        <v>247710.9177472835</v>
      </c>
      <c r="N19" s="144">
        <f>AA19/'Численность населения'!N18*1000000</f>
        <v>277878.73056133505</v>
      </c>
      <c r="O19" s="164">
        <v>105411.2</v>
      </c>
      <c r="P19" s="166">
        <v>128070.7</v>
      </c>
      <c r="Q19" s="166">
        <v>145088</v>
      </c>
      <c r="R19" s="166">
        <v>167102</v>
      </c>
      <c r="S19" s="166">
        <v>190275.6</v>
      </c>
      <c r="T19" s="166">
        <v>204565</v>
      </c>
      <c r="U19" s="166">
        <v>205814.8</v>
      </c>
      <c r="V19" s="166">
        <v>224491.7</v>
      </c>
      <c r="W19" s="166">
        <v>235688.6</v>
      </c>
      <c r="X19" s="166">
        <v>251254.3</v>
      </c>
      <c r="Y19" s="166">
        <v>254977.1</v>
      </c>
      <c r="Z19" s="166">
        <v>305775.09999999998</v>
      </c>
      <c r="AA19" s="166">
        <v>333488.09999999998</v>
      </c>
      <c r="AB19" s="62" t="s">
        <v>18</v>
      </c>
      <c r="AC19" s="27">
        <f>B19/'Индекс потребительских цен'!X18</f>
        <v>82639.996801372268</v>
      </c>
      <c r="AD19" s="27">
        <f>C19/'Индекс потребительских цен'!Y18</f>
        <v>95058.775795731926</v>
      </c>
      <c r="AE19" s="27">
        <f>D19/'Индекс потребительских цен'!Z18</f>
        <v>99862.196398931177</v>
      </c>
      <c r="AF19" s="27">
        <f>E19/'Индекс потребительских цен'!AA18</f>
        <v>107418.59713521697</v>
      </c>
      <c r="AG19" s="27">
        <f>F19/'Индекс потребительских цен'!AB18</f>
        <v>107787.67754497979</v>
      </c>
      <c r="AH19" s="27">
        <f>G19/'Индекс потребительских цен'!AC18</f>
        <v>101770.26239970415</v>
      </c>
      <c r="AI19" s="27">
        <f>H19/'Индекс потребительских цен'!AD18</f>
        <v>96867.821162600187</v>
      </c>
      <c r="AJ19" s="27">
        <f>I19/'Индекс потребительских цен'!AE18</f>
        <v>103153.13488860184</v>
      </c>
      <c r="AK19" s="27">
        <f>J19/'Индекс потребительских цен'!AF18</f>
        <v>103546.05095172563</v>
      </c>
      <c r="AL19" s="27">
        <f>K19/'Индекс потребительских цен'!AG18</f>
        <v>106863.78930307219</v>
      </c>
      <c r="AM19" s="27">
        <f>L19/'Индекс потребительских цен'!AH18</f>
        <v>103533.11547650918</v>
      </c>
      <c r="AN19" s="27">
        <f>M19/'Индекс потребительских цен'!AI18</f>
        <v>114781.40496242752</v>
      </c>
      <c r="AO19" s="27">
        <f>N19/'Индекс потребительских цен'!AJ18</f>
        <v>115397.21751826789</v>
      </c>
      <c r="AP19" s="217">
        <f t="shared" si="0"/>
        <v>32757.220716895623</v>
      </c>
      <c r="AQ19" s="217">
        <f t="shared" si="1"/>
        <v>102975.38771839543</v>
      </c>
      <c r="AR19" s="217">
        <f t="shared" si="2"/>
        <v>103533.11547650918</v>
      </c>
    </row>
    <row r="20" spans="1:44">
      <c r="A20" s="62" t="s">
        <v>19</v>
      </c>
      <c r="B20" s="142">
        <f>O20/'Численность населения'!B19*1000000</f>
        <v>251484.00781703755</v>
      </c>
      <c r="C20" s="143">
        <f>P20/'Численность населения'!C19*1000000</f>
        <v>281132.22412640584</v>
      </c>
      <c r="D20" s="143">
        <f>Q20/'Численность населения'!D19*1000000</f>
        <v>305395.13504388131</v>
      </c>
      <c r="E20" s="143">
        <f>R20/'Численность населения'!E19*1000000</f>
        <v>333528.94284265063</v>
      </c>
      <c r="F20" s="143">
        <f>S20/'Численность населения'!F19*1000000</f>
        <v>365088.90122428135</v>
      </c>
      <c r="G20" s="143">
        <f>T20/'Численность населения'!G19*1000000</f>
        <v>351447.77815077978</v>
      </c>
      <c r="H20" s="143">
        <f>U20/'Численность населения'!H19*1000000</f>
        <v>346602.44370981259</v>
      </c>
      <c r="I20" s="143">
        <f>V20/'Численность населения'!I19*1000000</f>
        <v>363391.49886776827</v>
      </c>
      <c r="J20" s="143">
        <f>W20/'Численность населения'!J19*1000000</f>
        <v>382015.96338088921</v>
      </c>
      <c r="K20" s="143">
        <f>X20/'Численность населения'!K19*1000000</f>
        <v>403425.76102390199</v>
      </c>
      <c r="L20" s="143">
        <f>Y20/'Численность населения'!L19*1000000</f>
        <v>408673.70909161243</v>
      </c>
      <c r="M20" s="143">
        <f>Z20/'Численность населения'!M19*1000000</f>
        <v>477554.24998050655</v>
      </c>
      <c r="N20" s="144">
        <f>AA20/'Численность населения'!N19*1000000</f>
        <v>455476.0000860666</v>
      </c>
      <c r="O20" s="164">
        <v>2882416.9</v>
      </c>
      <c r="P20" s="166">
        <v>3322047</v>
      </c>
      <c r="Q20" s="166">
        <v>3639715.1</v>
      </c>
      <c r="R20" s="166">
        <v>4016986.9</v>
      </c>
      <c r="S20" s="166">
        <v>4436898.4000000004</v>
      </c>
      <c r="T20" s="166">
        <v>4310106.7</v>
      </c>
      <c r="U20" s="166">
        <v>4282410.0999999996</v>
      </c>
      <c r="V20" s="166">
        <v>4521886.0999999996</v>
      </c>
      <c r="W20" s="166">
        <v>4798454</v>
      </c>
      <c r="X20" s="166">
        <v>5101996.0999999996</v>
      </c>
      <c r="Y20" s="166">
        <v>5176492.0999999996</v>
      </c>
      <c r="Z20" s="166">
        <v>6038796.7000000002</v>
      </c>
      <c r="AA20" s="166">
        <v>5948357.5999999996</v>
      </c>
      <c r="AB20" s="62" t="s">
        <v>19</v>
      </c>
      <c r="AC20" s="27">
        <f>B20/'Индекс потребительских цен'!X19</f>
        <v>251484.00781703755</v>
      </c>
      <c r="AD20" s="27">
        <f>C20/'Индекс потребительских цен'!Y19</f>
        <v>264246.85038669594</v>
      </c>
      <c r="AE20" s="27">
        <f>D20/'Индекс потребительских цен'!Z19</f>
        <v>267598.09963407379</v>
      </c>
      <c r="AF20" s="27">
        <f>E20/'Индекс потребительских цен'!AA19</f>
        <v>275162.36186274025</v>
      </c>
      <c r="AG20" s="27">
        <f>F20/'Индекс потребительских цен'!AB19</f>
        <v>269771.08879498782</v>
      </c>
      <c r="AH20" s="27">
        <f>G20/'Индекс потребительских цен'!AC19</f>
        <v>227480.20774126524</v>
      </c>
      <c r="AI20" s="27">
        <f>H20/'Индекс потребительских цен'!AD19</f>
        <v>211306.38349703699</v>
      </c>
      <c r="AJ20" s="27">
        <f>I20/'Индекс потребительских цен'!AE19</f>
        <v>213390.33022594973</v>
      </c>
      <c r="AK20" s="27">
        <f>J20/'Индекс потребительских цен'!AF19</f>
        <v>215181.74240522765</v>
      </c>
      <c r="AL20" s="27">
        <f>K20/'Индекс потребительских цен'!AG19</f>
        <v>219875.60859528821</v>
      </c>
      <c r="AM20" s="27">
        <f>L20/'Индекс потребительских цен'!AH19</f>
        <v>214623.0986313078</v>
      </c>
      <c r="AN20" s="27">
        <f>M20/'Индекс потребительских цен'!AI19</f>
        <v>234258.43448251853</v>
      </c>
      <c r="AO20" s="27">
        <f>N20/'Индекс потребительских цен'!AJ19</f>
        <v>200025.2616593432</v>
      </c>
      <c r="AP20" s="217">
        <f t="shared" si="0"/>
        <v>75137.100203397044</v>
      </c>
      <c r="AQ20" s="217">
        <f t="shared" si="1"/>
        <v>235723.34428719024</v>
      </c>
      <c r="AR20" s="217">
        <f t="shared" si="2"/>
        <v>227480.20774126524</v>
      </c>
    </row>
    <row r="21" spans="1:44">
      <c r="A21" s="62" t="s">
        <v>21</v>
      </c>
      <c r="B21" s="142">
        <f>O21/'Численность населения'!B20*1000000</f>
        <v>92981.336637497094</v>
      </c>
      <c r="C21" s="143">
        <f>P21/'Численность населения'!C20*1000000</f>
        <v>109056.82154945176</v>
      </c>
      <c r="D21" s="143">
        <f>Q21/'Численность населения'!D20*1000000</f>
        <v>122885.69606787956</v>
      </c>
      <c r="E21" s="143">
        <f>R21/'Численность населения'!E20*1000000</f>
        <v>136580.84591593701</v>
      </c>
      <c r="F21" s="143">
        <f>S21/'Численность населения'!F20*1000000</f>
        <v>153651.17101416332</v>
      </c>
      <c r="G21" s="143">
        <f>T21/'Численность населения'!G20*1000000</f>
        <v>164575.79483019753</v>
      </c>
      <c r="H21" s="143">
        <f>U21/'Численность населения'!H20*1000000</f>
        <v>170771.2919147528</v>
      </c>
      <c r="I21" s="143">
        <f>V21/'Численность населения'!I20*1000000</f>
        <v>180295.07845123825</v>
      </c>
      <c r="J21" s="143">
        <f>W21/'Численность населения'!J20*1000000</f>
        <v>196389.14728932123</v>
      </c>
      <c r="K21" s="143">
        <f>X21/'Численность населения'!K20*1000000</f>
        <v>209592.91236715965</v>
      </c>
      <c r="L21" s="143">
        <f>Y21/'Численность населения'!L20*1000000</f>
        <v>226569.49536108942</v>
      </c>
      <c r="M21" s="143">
        <f>Z21/'Численность населения'!M20*1000000</f>
        <v>252304.27558578312</v>
      </c>
      <c r="N21" s="144">
        <f>AA21/'Численность населения'!N20*1000000</f>
        <v>301220.26442520809</v>
      </c>
      <c r="O21" s="164">
        <v>60033.4</v>
      </c>
      <c r="P21" s="166">
        <v>69919.600000000006</v>
      </c>
      <c r="Q21" s="166">
        <v>78438.8</v>
      </c>
      <c r="R21" s="166">
        <v>86819.8</v>
      </c>
      <c r="S21" s="166">
        <v>97333.1</v>
      </c>
      <c r="T21" s="166">
        <v>103880.9</v>
      </c>
      <c r="U21" s="166">
        <v>107326</v>
      </c>
      <c r="V21" s="166">
        <v>112645.3</v>
      </c>
      <c r="W21" s="166">
        <v>121814.1</v>
      </c>
      <c r="X21" s="166">
        <v>129121.60000000001</v>
      </c>
      <c r="Y21" s="166">
        <v>138562.20000000001</v>
      </c>
      <c r="Z21" s="166">
        <v>152913.79999999999</v>
      </c>
      <c r="AA21" s="166">
        <v>159686.20000000001</v>
      </c>
      <c r="AB21" s="62" t="s">
        <v>21</v>
      </c>
      <c r="AC21" s="27">
        <f>B21/'Индекс потребительских цен'!X20</f>
        <v>92981.336637497094</v>
      </c>
      <c r="AD21" s="27">
        <f>C21/'Индекс потребительских цен'!Y20</f>
        <v>103587.40648694127</v>
      </c>
      <c r="AE21" s="27">
        <f>D21/'Индекс потребительских цен'!Z20</f>
        <v>110001.63568634937</v>
      </c>
      <c r="AF21" s="27">
        <f>E21/'Индекс потребительских цен'!AA20</f>
        <v>114852.89369338559</v>
      </c>
      <c r="AG21" s="27">
        <f>F21/'Индекс потребительских цен'!AB20</f>
        <v>116508.19439081533</v>
      </c>
      <c r="AH21" s="27">
        <f>G21/'Индекс потребительских цен'!AC20</f>
        <v>111173.22618343632</v>
      </c>
      <c r="AI21" s="27">
        <f>H21/'Индекс потребительских цен'!AD20</f>
        <v>110560.06342135661</v>
      </c>
      <c r="AJ21" s="27">
        <f>I21/'Индекс потребительских цен'!AE20</f>
        <v>113557.65640757729</v>
      </c>
      <c r="AK21" s="27">
        <f>J21/'Индекс потребительских цен'!AF20</f>
        <v>118594.82134055033</v>
      </c>
      <c r="AL21" s="27">
        <f>K21/'Индекс потребительских цен'!AG20</f>
        <v>123144.8402694796</v>
      </c>
      <c r="AM21" s="27">
        <f>L21/'Индекс потребительских цен'!AH20</f>
        <v>125513.21148778178</v>
      </c>
      <c r="AN21" s="27">
        <f>M21/'Индекс потребительских цен'!AI20</f>
        <v>127806.84473845328</v>
      </c>
      <c r="AO21" s="27">
        <f>N21/'Индекс потребительских цен'!AJ20</f>
        <v>136529.75011582061</v>
      </c>
      <c r="AP21" s="217">
        <f t="shared" si="0"/>
        <v>43548.41347832352</v>
      </c>
      <c r="AQ21" s="217">
        <f t="shared" si="1"/>
        <v>115754.76006611111</v>
      </c>
      <c r="AR21" s="217">
        <f t="shared" si="2"/>
        <v>114852.89369338559</v>
      </c>
    </row>
    <row r="22" spans="1:44">
      <c r="A22" s="62" t="s">
        <v>22</v>
      </c>
      <c r="B22" s="142">
        <f>O22/'Численность населения'!B21*1000000</f>
        <v>122012.4890265516</v>
      </c>
      <c r="C22" s="143">
        <f>P22/'Численность населения'!C21*1000000</f>
        <v>141533.28131323183</v>
      </c>
      <c r="D22" s="143">
        <f>Q22/'Численность населения'!D21*1000000</f>
        <v>155776.36271416582</v>
      </c>
      <c r="E22" s="143">
        <f>R22/'Численность населения'!E21*1000000</f>
        <v>167696.81416151367</v>
      </c>
      <c r="F22" s="143">
        <f>S22/'Численность населения'!F21*1000000</f>
        <v>181937.46192004735</v>
      </c>
      <c r="G22" s="143">
        <f>T22/'Численность населения'!G21*1000000</f>
        <v>174885.75189948725</v>
      </c>
      <c r="H22" s="143">
        <f>U22/'Численность населения'!H21*1000000</f>
        <v>170979.11190452764</v>
      </c>
      <c r="I22" s="143">
        <f>V22/'Численность населения'!I21*1000000</f>
        <v>177599.58472860738</v>
      </c>
      <c r="J22" s="143">
        <f>W22/'Численность населения'!J21*1000000</f>
        <v>184992.93282412965</v>
      </c>
      <c r="K22" s="143">
        <f>X22/'Численность населения'!K21*1000000</f>
        <v>196592.00366388683</v>
      </c>
      <c r="L22" s="143">
        <f>Y22/'Численность населения'!L21*1000000</f>
        <v>201675.33422844423</v>
      </c>
      <c r="M22" s="143">
        <f>Z22/'Численность населения'!M21*1000000</f>
        <v>221862.68216634323</v>
      </c>
      <c r="N22" s="144">
        <f>AA22/'Численность населения'!N21*1000000</f>
        <v>258766.59026996241</v>
      </c>
      <c r="O22" s="164">
        <v>110493.9</v>
      </c>
      <c r="P22" s="166">
        <v>126605.2</v>
      </c>
      <c r="Q22" s="166">
        <v>137899</v>
      </c>
      <c r="R22" s="166">
        <v>146960.6</v>
      </c>
      <c r="S22" s="166">
        <v>157965.20000000001</v>
      </c>
      <c r="T22" s="166">
        <v>150511.4</v>
      </c>
      <c r="U22" s="166">
        <v>145963.5</v>
      </c>
      <c r="V22" s="166">
        <v>150198.1</v>
      </c>
      <c r="W22" s="166">
        <v>154571.4</v>
      </c>
      <c r="X22" s="166">
        <v>162257.79999999999</v>
      </c>
      <c r="Y22" s="166">
        <v>164775</v>
      </c>
      <c r="Z22" s="166">
        <v>179383.3</v>
      </c>
      <c r="AA22" s="166">
        <v>189002.6</v>
      </c>
      <c r="AB22" s="62" t="s">
        <v>22</v>
      </c>
      <c r="AC22" s="27">
        <f>B22/'Индекс потребительских цен'!X21</f>
        <v>122012.4890265516</v>
      </c>
      <c r="AD22" s="27">
        <f>C22/'Индекс потребительских цен'!Y21</f>
        <v>133120.09152862287</v>
      </c>
      <c r="AE22" s="27">
        <f>D22/'Индекс потребительских цен'!Z21</f>
        <v>138288.36123681386</v>
      </c>
      <c r="AF22" s="27">
        <f>E22/'Индекс потребительских цен'!AA21</f>
        <v>139666.55497397005</v>
      </c>
      <c r="AG22" s="27">
        <f>F22/'Индекс потребительских цен'!AB21</f>
        <v>136596.86362463061</v>
      </c>
      <c r="AH22" s="27">
        <f>G22/'Индекс потребительских цен'!AC21</f>
        <v>116012.11242279178</v>
      </c>
      <c r="AI22" s="27">
        <f>H22/'Индекс потребительских цен'!AD21</f>
        <v>108236.09690677021</v>
      </c>
      <c r="AJ22" s="27">
        <f>I22/'Индекс потребительских цен'!AE21</f>
        <v>109845.72631638746</v>
      </c>
      <c r="AK22" s="27">
        <f>J22/'Индекс потребительских цен'!AF21</f>
        <v>108866.34449498272</v>
      </c>
      <c r="AL22" s="27">
        <f>K22/'Индекс потребительских цен'!AG21</f>
        <v>112278.99117355759</v>
      </c>
      <c r="AM22" s="27">
        <f>L22/'Индекс потребительских цен'!AH21</f>
        <v>108020.46164087593</v>
      </c>
      <c r="AN22" s="27">
        <f>M22/'Индекс потребительских цен'!AI21</f>
        <v>110593.8769371532</v>
      </c>
      <c r="AO22" s="27">
        <f>N22/'Индекс потребительских цен'!AJ21</f>
        <v>115800.07030609717</v>
      </c>
      <c r="AP22" s="217">
        <f t="shared" si="0"/>
        <v>31646.093333094119</v>
      </c>
      <c r="AQ22" s="217">
        <f t="shared" si="1"/>
        <v>119949.08004532348</v>
      </c>
      <c r="AR22" s="217">
        <f t="shared" si="2"/>
        <v>115800.07030609717</v>
      </c>
    </row>
    <row r="23" spans="1:44">
      <c r="A23" s="62" t="s">
        <v>23</v>
      </c>
      <c r="B23" s="142">
        <f>O23/'Численность населения'!B22*1000000</f>
        <v>99897.903322487415</v>
      </c>
      <c r="C23" s="143">
        <f>P23/'Численность населения'!C22*1000000</f>
        <v>118709.45622851574</v>
      </c>
      <c r="D23" s="143">
        <f>Q23/'Численность населения'!D22*1000000</f>
        <v>135625.21835163762</v>
      </c>
      <c r="E23" s="143">
        <f>R23/'Численность населения'!E22*1000000</f>
        <v>154319.65514936842</v>
      </c>
      <c r="F23" s="143">
        <f>S23/'Численность населения'!F22*1000000</f>
        <v>176491.25850277123</v>
      </c>
      <c r="G23" s="143">
        <f>T23/'Численность населения'!G22*1000000</f>
        <v>194265.55165389698</v>
      </c>
      <c r="H23" s="143">
        <f>U23/'Численность населения'!H22*1000000</f>
        <v>203018.76890096196</v>
      </c>
      <c r="I23" s="143">
        <f>V23/'Численность населения'!I22*1000000</f>
        <v>217241.11483304307</v>
      </c>
      <c r="J23" s="143">
        <f>W23/'Численность населения'!J22*1000000</f>
        <v>229576.08644593562</v>
      </c>
      <c r="K23" s="143">
        <f>X23/'Численность населения'!K22*1000000</f>
        <v>239516.29664122663</v>
      </c>
      <c r="L23" s="143">
        <f>Y23/'Численность населения'!L22*1000000</f>
        <v>249101.46996844828</v>
      </c>
      <c r="M23" s="143">
        <f>Z23/'Численность населения'!M22*1000000</f>
        <v>278283.8562417517</v>
      </c>
      <c r="N23" s="144">
        <f>AA23/'Численность населения'!N22*1000000</f>
        <v>333884.64662232815</v>
      </c>
      <c r="O23" s="164">
        <v>122992.9</v>
      </c>
      <c r="P23" s="166">
        <v>144731.4</v>
      </c>
      <c r="Q23" s="166">
        <v>163823.6</v>
      </c>
      <c r="R23" s="166">
        <v>184726.8</v>
      </c>
      <c r="S23" s="166">
        <v>209592.9</v>
      </c>
      <c r="T23" s="166">
        <v>228981</v>
      </c>
      <c r="U23" s="166">
        <v>237514.5</v>
      </c>
      <c r="V23" s="166">
        <v>252084.2</v>
      </c>
      <c r="W23" s="166">
        <v>263914.7</v>
      </c>
      <c r="X23" s="166">
        <v>273126.90000000002</v>
      </c>
      <c r="Y23" s="166">
        <v>281931.3</v>
      </c>
      <c r="Z23" s="166">
        <v>311869.09999999998</v>
      </c>
      <c r="AA23" s="166">
        <v>337510.3</v>
      </c>
      <c r="AB23" s="62" t="s">
        <v>23</v>
      </c>
      <c r="AC23" s="27">
        <f>B23/'Индекс потребительских цен'!X22</f>
        <v>99897.903322487415</v>
      </c>
      <c r="AD23" s="27">
        <f>C23/'Индекс потребительских цен'!Y22</f>
        <v>112659.63388869293</v>
      </c>
      <c r="AE23" s="27">
        <f>D23/'Индекс потребительских цен'!Z22</f>
        <v>121530.84073357898</v>
      </c>
      <c r="AF23" s="27">
        <f>E23/'Индекс потребительских цен'!AA22</f>
        <v>129647.96869714461</v>
      </c>
      <c r="AG23" s="27">
        <f>F23/'Индекс потребительских цен'!AB22</f>
        <v>131263.20039050799</v>
      </c>
      <c r="AH23" s="27">
        <f>G23/'Индекс потребительских цен'!AC22</f>
        <v>127826.78233070094</v>
      </c>
      <c r="AI23" s="27">
        <f>H23/'Индекс потребительских цен'!AD22</f>
        <v>127540.95999860724</v>
      </c>
      <c r="AJ23" s="27">
        <f>I23/'Индекс потребительских цен'!AE22</f>
        <v>134366.20834665117</v>
      </c>
      <c r="AK23" s="27">
        <f>J23/'Индекс потребительских цен'!AF22</f>
        <v>136797.23960983864</v>
      </c>
      <c r="AL23" s="27">
        <f>K23/'Индекс потребительских цен'!AG22</f>
        <v>138227.89469308275</v>
      </c>
      <c r="AM23" s="27">
        <f>L23/'Индекс потребительских цен'!AH22</f>
        <v>137411.22144299868</v>
      </c>
      <c r="AN23" s="27">
        <f>M23/'Индекс потребительских цен'!AI22</f>
        <v>140485.9780948355</v>
      </c>
      <c r="AO23" s="27">
        <f>N23/'Индекс потребительских цен'!AJ22</f>
        <v>150482.02205571445</v>
      </c>
      <c r="AP23" s="217">
        <f t="shared" si="0"/>
        <v>50584.118733227035</v>
      </c>
      <c r="AQ23" s="217">
        <f t="shared" si="1"/>
        <v>129856.75796960316</v>
      </c>
      <c r="AR23" s="217">
        <f t="shared" si="2"/>
        <v>131263.20039050799</v>
      </c>
    </row>
    <row r="24" spans="1:44">
      <c r="A24" s="62" t="s">
        <v>24</v>
      </c>
      <c r="B24" s="142">
        <f>O24/'Численность населения'!B23*1000000</f>
        <v>70931.217976438798</v>
      </c>
      <c r="C24" s="143">
        <f>P24/'Численность населения'!C23*1000000</f>
        <v>83362.75323618931</v>
      </c>
      <c r="D24" s="143">
        <f>Q24/'Численность населения'!D23*1000000</f>
        <v>104965.54534893529</v>
      </c>
      <c r="E24" s="143">
        <f>R24/'Численность населения'!E23*1000000</f>
        <v>112773.53293443244</v>
      </c>
      <c r="F24" s="143">
        <f>S24/'Численность населения'!F23*1000000</f>
        <v>125014.46917018261</v>
      </c>
      <c r="G24" s="143">
        <f>T24/'Численность населения'!G23*1000000</f>
        <v>132285.27923305813</v>
      </c>
      <c r="H24" s="143">
        <f>U24/'Численность населения'!H23*1000000</f>
        <v>136223.5436293456</v>
      </c>
      <c r="I24" s="143">
        <f>V24/'Численность населения'!I23*1000000</f>
        <v>145711.25009955314</v>
      </c>
      <c r="J24" s="143">
        <f>W24/'Численность населения'!J23*1000000</f>
        <v>159085.4298878776</v>
      </c>
      <c r="K24" s="143">
        <f>X24/'Численность населения'!K23*1000000</f>
        <v>170174.44692327583</v>
      </c>
      <c r="L24" s="143">
        <f>Y24/'Численность населения'!L23*1000000</f>
        <v>182920.17955533403</v>
      </c>
      <c r="M24" s="143">
        <f>Z24/'Численность населения'!M23*1000000</f>
        <v>208031.11228696088</v>
      </c>
      <c r="N24" s="144">
        <f>AA24/'Численность населения'!N23*1000000</f>
        <v>225245.08139092787</v>
      </c>
      <c r="O24" s="164">
        <v>85456.3</v>
      </c>
      <c r="P24" s="166">
        <v>100024.3</v>
      </c>
      <c r="Q24" s="166">
        <v>125682.7</v>
      </c>
      <c r="R24" s="166">
        <v>134739.9</v>
      </c>
      <c r="S24" s="166">
        <v>149041</v>
      </c>
      <c r="T24" s="166">
        <v>157333.1</v>
      </c>
      <c r="U24" s="166">
        <v>161530.20000000001</v>
      </c>
      <c r="V24" s="166">
        <v>171979.2</v>
      </c>
      <c r="W24" s="166">
        <v>186480.1</v>
      </c>
      <c r="X24" s="166">
        <v>198096.5</v>
      </c>
      <c r="Y24" s="166">
        <v>211408.9</v>
      </c>
      <c r="Z24" s="166">
        <v>238252</v>
      </c>
      <c r="AA24" s="166">
        <v>255338.5</v>
      </c>
      <c r="AB24" s="62" t="s">
        <v>24</v>
      </c>
      <c r="AC24" s="27">
        <f>B24/'Индекс потребительских цен'!X23</f>
        <v>70931.217976438798</v>
      </c>
      <c r="AD24" s="27">
        <f>C24/'Индекс потребительских цен'!Y23</f>
        <v>78844.938273138469</v>
      </c>
      <c r="AE24" s="27">
        <f>D24/'Индекс потребительских цен'!Z23</f>
        <v>93648.688518724448</v>
      </c>
      <c r="AF24" s="27">
        <f>E24/'Индекс потребительских цен'!AA23</f>
        <v>93848.389309483828</v>
      </c>
      <c r="AG24" s="27">
        <f>F24/'Индекс потребительских цен'!AB23</f>
        <v>92880.195568923678</v>
      </c>
      <c r="AH24" s="27">
        <f>G24/'Индекс потребительских цен'!AC23</f>
        <v>87744.026753693499</v>
      </c>
      <c r="AI24" s="27">
        <f>H24/'Индекс потребительских цен'!AD23</f>
        <v>86094.572407688713</v>
      </c>
      <c r="AJ24" s="27">
        <f>I24/'Индекс потребительских цен'!AE23</f>
        <v>90108.505812372488</v>
      </c>
      <c r="AK24" s="27">
        <f>J24/'Индекс потребительских цен'!AF23</f>
        <v>94686.390736380141</v>
      </c>
      <c r="AL24" s="27">
        <f>K24/'Индекс потребительских цен'!AG23</f>
        <v>98403.270229924266</v>
      </c>
      <c r="AM24" s="27">
        <f>L24/'Индекс потребительских цен'!AH23</f>
        <v>100468.73324204596</v>
      </c>
      <c r="AN24" s="27">
        <f>M24/'Индекс потребительских цен'!AI23</f>
        <v>104529.21870756221</v>
      </c>
      <c r="AO24" s="27">
        <f>N24/'Индекс потребительских цен'!AJ23</f>
        <v>100531.80613057326</v>
      </c>
      <c r="AP24" s="217">
        <f t="shared" si="0"/>
        <v>33598.000731123408</v>
      </c>
      <c r="AQ24" s="217">
        <f t="shared" si="1"/>
        <v>91747.688743611507</v>
      </c>
      <c r="AR24" s="217">
        <f t="shared" si="2"/>
        <v>93648.688518724448</v>
      </c>
    </row>
    <row r="25" spans="1:44">
      <c r="A25" s="62" t="s">
        <v>25</v>
      </c>
      <c r="B25" s="142">
        <f>O25/'Численность населения'!B24*1000000</f>
        <v>96331.205123869018</v>
      </c>
      <c r="C25" s="143">
        <f>P25/'Численность населения'!C24*1000000</f>
        <v>106845.10383242791</v>
      </c>
      <c r="D25" s="143">
        <f>Q25/'Численность населения'!D24*1000000</f>
        <v>114980.0585621971</v>
      </c>
      <c r="E25" s="143">
        <f>R25/'Численность населения'!E24*1000000</f>
        <v>123112.5469393118</v>
      </c>
      <c r="F25" s="143">
        <f>S25/'Численность населения'!F24*1000000</f>
        <v>136627.10292370059</v>
      </c>
      <c r="G25" s="143">
        <f>T25/'Численность населения'!G24*1000000</f>
        <v>145944.18988147314</v>
      </c>
      <c r="H25" s="143">
        <f>U25/'Численность населения'!H24*1000000</f>
        <v>153164.51826565445</v>
      </c>
      <c r="I25" s="143">
        <f>V25/'Численность населения'!I24*1000000</f>
        <v>158572.09350695505</v>
      </c>
      <c r="J25" s="143">
        <f>W25/'Численность населения'!J24*1000000</f>
        <v>170469.91562432391</v>
      </c>
      <c r="K25" s="143">
        <f>X25/'Численность населения'!K24*1000000</f>
        <v>179948.6573173746</v>
      </c>
      <c r="L25" s="143">
        <f>Y25/'Численность населения'!L24*1000000</f>
        <v>183286.49583287383</v>
      </c>
      <c r="M25" s="143">
        <f>Z25/'Численность населения'!M24*1000000</f>
        <v>218937.28296214339</v>
      </c>
      <c r="N25" s="144">
        <f>AA25/'Численность населения'!N24*1000000</f>
        <v>242514.74079179112</v>
      </c>
      <c r="O25" s="164">
        <v>90573.2</v>
      </c>
      <c r="P25" s="166">
        <v>100894.9</v>
      </c>
      <c r="Q25" s="166">
        <v>109321.2</v>
      </c>
      <c r="R25" s="166">
        <v>118058.9</v>
      </c>
      <c r="S25" s="166">
        <v>131986.70000000001</v>
      </c>
      <c r="T25" s="166">
        <v>141958.6</v>
      </c>
      <c r="U25" s="166">
        <v>150308</v>
      </c>
      <c r="V25" s="166">
        <v>157054.39999999999</v>
      </c>
      <c r="W25" s="166">
        <v>170195.8</v>
      </c>
      <c r="X25" s="166">
        <v>181271.1</v>
      </c>
      <c r="Y25" s="166">
        <v>186139.9</v>
      </c>
      <c r="Z25" s="166">
        <v>224005.9</v>
      </c>
      <c r="AA25" s="166">
        <v>250193</v>
      </c>
      <c r="AB25" s="62" t="s">
        <v>25</v>
      </c>
      <c r="AC25" s="27">
        <f>B25/'Индекс потребительских цен'!X24</f>
        <v>96331.205123869018</v>
      </c>
      <c r="AD25" s="27">
        <f>C25/'Индекс потребительских цен'!Y24</f>
        <v>101064.2298831138</v>
      </c>
      <c r="AE25" s="27">
        <f>D25/'Индекс потребительских цен'!Z24</f>
        <v>102952.51930559959</v>
      </c>
      <c r="AF25" s="27">
        <f>E25/'Индекс потребительских цен'!AA24</f>
        <v>103051.60809874846</v>
      </c>
      <c r="AG25" s="27">
        <f>F25/'Индекс потребительских цен'!AB24</f>
        <v>98930.79126641601</v>
      </c>
      <c r="AH25" s="27">
        <f>G25/'Индекс потребительских цен'!AC24</f>
        <v>94574.219590291061</v>
      </c>
      <c r="AI25" s="27">
        <f>H25/'Индекс потребительских цен'!AD24</f>
        <v>94806.677194052332</v>
      </c>
      <c r="AJ25" s="27">
        <f>I25/'Индекс потребительских цен'!AE24</f>
        <v>95471.150687544912</v>
      </c>
      <c r="AK25" s="27">
        <f>J25/'Индекс потребительских цен'!AF24</f>
        <v>97914.945826318784</v>
      </c>
      <c r="AL25" s="27">
        <f>K25/'Индекс потребительских цен'!AG24</f>
        <v>100583.27141485848</v>
      </c>
      <c r="AM25" s="27">
        <f>L25/'Индекс потребительских цен'!AH24</f>
        <v>97440.530943956721</v>
      </c>
      <c r="AN25" s="27">
        <f>M25/'Индекс потребительских цен'!AI24</f>
        <v>106305.18359335503</v>
      </c>
      <c r="AO25" s="27">
        <f>N25/'Индекс потребительских цен'!AJ24</f>
        <v>104280.23225020405</v>
      </c>
      <c r="AP25" s="217">
        <f t="shared" si="0"/>
        <v>11730.964003063971</v>
      </c>
      <c r="AQ25" s="217">
        <f t="shared" si="1"/>
        <v>99515.88962910221</v>
      </c>
      <c r="AR25" s="217">
        <f t="shared" si="2"/>
        <v>98930.79126641601</v>
      </c>
    </row>
    <row r="26" spans="1:44">
      <c r="A26" s="62" t="s">
        <v>26</v>
      </c>
      <c r="B26" s="142">
        <f>O26/'Численность населения'!B25*1000000</f>
        <v>99072.933261593585</v>
      </c>
      <c r="C26" s="143">
        <f>P26/'Численность населения'!C25*1000000</f>
        <v>121468.63363464261</v>
      </c>
      <c r="D26" s="143">
        <f>Q26/'Численность населения'!D25*1000000</f>
        <v>132297.05696516714</v>
      </c>
      <c r="E26" s="143">
        <f>R26/'Численность населения'!E25*1000000</f>
        <v>141099.82885052185</v>
      </c>
      <c r="F26" s="143">
        <f>S26/'Численность населения'!F25*1000000</f>
        <v>156779.7836056533</v>
      </c>
      <c r="G26" s="143">
        <f>T26/'Численность населения'!G25*1000000</f>
        <v>175173.27838541343</v>
      </c>
      <c r="H26" s="143">
        <f>U26/'Численность населения'!H25*1000000</f>
        <v>191916.70596722502</v>
      </c>
      <c r="I26" s="143">
        <f>V26/'Численность населения'!I25*1000000</f>
        <v>205603.85519500618</v>
      </c>
      <c r="J26" s="143">
        <f>W26/'Численность населения'!J25*1000000</f>
        <v>221478.54455957672</v>
      </c>
      <c r="K26" s="143">
        <f>X26/'Численность населения'!K25*1000000</f>
        <v>235709.54777162088</v>
      </c>
      <c r="L26" s="143">
        <f>Y26/'Численность населения'!L25*1000000</f>
        <v>255645.99329615579</v>
      </c>
      <c r="M26" s="143">
        <f>Z26/'Численность населения'!M25*1000000</f>
        <v>298432.19349913887</v>
      </c>
      <c r="N26" s="144">
        <f>AA26/'Численность населения'!N25*1000000</f>
        <v>307811.72607591265</v>
      </c>
      <c r="O26" s="164">
        <v>169587.4</v>
      </c>
      <c r="P26" s="166">
        <v>209684.5</v>
      </c>
      <c r="Q26" s="166">
        <v>230530.4</v>
      </c>
      <c r="R26" s="166">
        <v>247986.9</v>
      </c>
      <c r="S26" s="166">
        <v>277458.2</v>
      </c>
      <c r="T26" s="166">
        <v>311317.59999999998</v>
      </c>
      <c r="U26" s="166">
        <v>342645.4</v>
      </c>
      <c r="V26" s="166">
        <v>370676.2</v>
      </c>
      <c r="W26" s="166">
        <v>405492</v>
      </c>
      <c r="X26" s="166">
        <v>438860.3</v>
      </c>
      <c r="Y26" s="166">
        <v>481711.7</v>
      </c>
      <c r="Z26" s="166">
        <v>567662.19999999995</v>
      </c>
      <c r="AA26" s="166">
        <v>620208</v>
      </c>
      <c r="AB26" s="62" t="s">
        <v>26</v>
      </c>
      <c r="AC26" s="27">
        <f>B26/'Индекс потребительских цен'!X25</f>
        <v>99072.933261593585</v>
      </c>
      <c r="AD26" s="27">
        <f>C26/'Индекс потребительских цен'!Y25</f>
        <v>114205.18393629428</v>
      </c>
      <c r="AE26" s="27">
        <f>D26/'Индекс потребительских цен'!Z25</f>
        <v>116761.57039806743</v>
      </c>
      <c r="AF26" s="27">
        <f>E26/'Индекс потребительских цен'!AA25</f>
        <v>117514.99784488285</v>
      </c>
      <c r="AG26" s="27">
        <f>F26/'Индекс потребительских цен'!AB25</f>
        <v>117075.27011683225</v>
      </c>
      <c r="AH26" s="27">
        <f>G26/'Индекс потребительских цен'!AC25</f>
        <v>115465.27357925255</v>
      </c>
      <c r="AI26" s="27">
        <f>H26/'Индекс потребительских цен'!AD25</f>
        <v>119657.28853105425</v>
      </c>
      <c r="AJ26" s="27">
        <f>I26/'Индекс потребительских цен'!AE25</f>
        <v>124820.86463329602</v>
      </c>
      <c r="AK26" s="27">
        <f>J26/'Индекс потребительских цен'!AF25</f>
        <v>129311.68794578007</v>
      </c>
      <c r="AL26" s="27">
        <f>K26/'Индекс потребительских цен'!AG25</f>
        <v>133794.0420753464</v>
      </c>
      <c r="AM26" s="27">
        <f>L26/'Индекс потребительских цен'!AH25</f>
        <v>139448.79594992983</v>
      </c>
      <c r="AN26" s="27">
        <f>M26/'Индекс потребительских цен'!AI25</f>
        <v>150785.15037024234</v>
      </c>
      <c r="AO26" s="27">
        <f>N26/'Индекс потребительских цен'!AJ25</f>
        <v>140326.83479953263</v>
      </c>
      <c r="AP26" s="217">
        <f t="shared" si="0"/>
        <v>51712.217108648751</v>
      </c>
      <c r="AQ26" s="217">
        <f t="shared" si="1"/>
        <v>124479.99180323879</v>
      </c>
      <c r="AR26" s="217">
        <f t="shared" si="2"/>
        <v>119657.28853105425</v>
      </c>
    </row>
    <row r="27" spans="1:44">
      <c r="A27" s="62" t="s">
        <v>27</v>
      </c>
      <c r="B27" s="142">
        <f>O27/'Численность населения'!B26*1000000</f>
        <v>129078.03910299767</v>
      </c>
      <c r="C27" s="143">
        <f>P27/'Численность населения'!C26*1000000</f>
        <v>142539.304081354</v>
      </c>
      <c r="D27" s="143">
        <f>Q27/'Численность населения'!D26*1000000</f>
        <v>157480.48264798376</v>
      </c>
      <c r="E27" s="143">
        <f>R27/'Численность населения'!E26*1000000</f>
        <v>177300.41973475239</v>
      </c>
      <c r="F27" s="143">
        <f>S27/'Численность населения'!F26*1000000</f>
        <v>196946.40996319611</v>
      </c>
      <c r="G27" s="143">
        <f>T27/'Численность населения'!G26*1000000</f>
        <v>201079.39274507802</v>
      </c>
      <c r="H27" s="143">
        <f>U27/'Численность населения'!H26*1000000</f>
        <v>203654.84224156992</v>
      </c>
      <c r="I27" s="143">
        <f>V27/'Численность населения'!I26*1000000</f>
        <v>216425.48584678423</v>
      </c>
      <c r="J27" s="143">
        <f>W27/'Численность населения'!J26*1000000</f>
        <v>225992.59995258431</v>
      </c>
      <c r="K27" s="143">
        <f>X27/'Численность населения'!K26*1000000</f>
        <v>240353.2023058052</v>
      </c>
      <c r="L27" s="143">
        <f>Y27/'Численность населения'!L26*1000000</f>
        <v>242843.63494290045</v>
      </c>
      <c r="M27" s="143">
        <f>Z27/'Численность населения'!M26*1000000</f>
        <v>262675.76833027287</v>
      </c>
      <c r="N27" s="144">
        <f>AA27/'Численность населения'!N26*1000000</f>
        <v>332700.62495373649</v>
      </c>
      <c r="O27" s="164">
        <v>102865</v>
      </c>
      <c r="P27" s="166">
        <v>112750.3</v>
      </c>
      <c r="Q27" s="166">
        <v>123492.1</v>
      </c>
      <c r="R27" s="166">
        <v>137536.9</v>
      </c>
      <c r="S27" s="166">
        <v>151386.6</v>
      </c>
      <c r="T27" s="166">
        <v>153670.1</v>
      </c>
      <c r="U27" s="166">
        <v>154756.5</v>
      </c>
      <c r="V27" s="166">
        <v>163528.5</v>
      </c>
      <c r="W27" s="166">
        <v>169676.6</v>
      </c>
      <c r="X27" s="166">
        <v>178998</v>
      </c>
      <c r="Y27" s="166">
        <v>179008.3</v>
      </c>
      <c r="Z27" s="166">
        <v>191400.8</v>
      </c>
      <c r="AA27" s="166">
        <v>220237.5</v>
      </c>
      <c r="AB27" s="62" t="s">
        <v>27</v>
      </c>
      <c r="AC27" s="27">
        <f>B27/'Индекс потребительских цен'!X26</f>
        <v>129078.03910299767</v>
      </c>
      <c r="AD27" s="27">
        <f>C27/'Индекс потребительских цен'!Y26</f>
        <v>134458.35683553814</v>
      </c>
      <c r="AE27" s="27">
        <f>D27/'Индекс потребительских цен'!Z26</f>
        <v>140728.00178036618</v>
      </c>
      <c r="AF27" s="27">
        <f>E27/'Индекс потребительских цен'!AA26</f>
        <v>148741.57981622475</v>
      </c>
      <c r="AG27" s="27">
        <f>F27/'Индекс потребительских цен'!AB26</f>
        <v>149807.84549697448</v>
      </c>
      <c r="AH27" s="27">
        <f>G27/'Индекс потребительских цен'!AC26</f>
        <v>134913.65491376587</v>
      </c>
      <c r="AI27" s="27">
        <f>H27/'Индекс потребительских цен'!AD26</f>
        <v>129383.2454636469</v>
      </c>
      <c r="AJ27" s="27">
        <f>I27/'Индекс потребительских цен'!AE26</f>
        <v>133349.35348875599</v>
      </c>
      <c r="AK27" s="27">
        <f>J27/'Индекс потребительских цен'!AF26</f>
        <v>133337.23774187337</v>
      </c>
      <c r="AL27" s="27">
        <f>K27/'Индекс потребительских цен'!AG26</f>
        <v>137041.06594620936</v>
      </c>
      <c r="AM27" s="27">
        <f>L27/'Индекс потребительских цен'!AH26</f>
        <v>133020.48642909905</v>
      </c>
      <c r="AN27" s="27">
        <f>M27/'Индекс потребительских цен'!AI26</f>
        <v>134257.50968647387</v>
      </c>
      <c r="AO27" s="27">
        <f>N27/'Индекс потребительских цен'!AJ26</f>
        <v>147521.69698034669</v>
      </c>
      <c r="AP27" s="217">
        <f t="shared" si="0"/>
        <v>20729.806393976804</v>
      </c>
      <c r="AQ27" s="217">
        <f t="shared" si="1"/>
        <v>137356.77489863633</v>
      </c>
      <c r="AR27" s="217">
        <f t="shared" si="2"/>
        <v>134458.35683553814</v>
      </c>
    </row>
    <row r="28" spans="1:44">
      <c r="A28" s="62" t="s">
        <v>28</v>
      </c>
      <c r="B28" s="142">
        <f>O28/'Численность населения'!B27*1000000</f>
        <v>93968.8517195366</v>
      </c>
      <c r="C28" s="143">
        <f>P28/'Численность населения'!C27*1000000</f>
        <v>107316.01066416589</v>
      </c>
      <c r="D28" s="143">
        <f>Q28/'Численность населения'!D27*1000000</f>
        <v>122628.34879205353</v>
      </c>
      <c r="E28" s="143">
        <f>R28/'Численность населения'!E27*1000000</f>
        <v>136772.0217962871</v>
      </c>
      <c r="F28" s="143">
        <f>S28/'Численность населения'!F27*1000000</f>
        <v>155324.17180444949</v>
      </c>
      <c r="G28" s="143">
        <f>T28/'Численность населения'!G27*1000000</f>
        <v>173380.6223944705</v>
      </c>
      <c r="H28" s="143">
        <f>U28/'Численность населения'!H27*1000000</f>
        <v>176740.33473048627</v>
      </c>
      <c r="I28" s="143">
        <f>V28/'Численность населения'!I27*1000000</f>
        <v>183565.02635771348</v>
      </c>
      <c r="J28" s="143">
        <f>W28/'Численность населения'!J27*1000000</f>
        <v>191134.69652925324</v>
      </c>
      <c r="K28" s="143">
        <f>X28/'Численность населения'!K27*1000000</f>
        <v>201392.21024029038</v>
      </c>
      <c r="L28" s="143">
        <f>Y28/'Численность населения'!L27*1000000</f>
        <v>204547.15203714298</v>
      </c>
      <c r="M28" s="143">
        <f>Z28/'Численность населения'!M27*1000000</f>
        <v>232454.84675132495</v>
      </c>
      <c r="N28" s="144">
        <f>AA28/'Численность населения'!N27*1000000</f>
        <v>265221.20009952452</v>
      </c>
      <c r="O28" s="164">
        <v>59787.4</v>
      </c>
      <c r="P28" s="166">
        <v>67745.7</v>
      </c>
      <c r="Q28" s="166">
        <v>76986.2</v>
      </c>
      <c r="R28" s="166">
        <v>85365.3</v>
      </c>
      <c r="S28" s="166">
        <v>96388.9</v>
      </c>
      <c r="T28" s="166">
        <v>107010</v>
      </c>
      <c r="U28" s="166">
        <v>108537.3</v>
      </c>
      <c r="V28" s="166">
        <v>111882.7</v>
      </c>
      <c r="W28" s="166">
        <v>115328</v>
      </c>
      <c r="X28" s="166">
        <v>120513.3</v>
      </c>
      <c r="Y28" s="166">
        <v>121595.1</v>
      </c>
      <c r="Z28" s="166">
        <v>136978.9</v>
      </c>
      <c r="AA28" s="166">
        <v>153497.29999999999</v>
      </c>
      <c r="AB28" s="62" t="s">
        <v>28</v>
      </c>
      <c r="AC28" s="27">
        <f>B28/'Индекс потребительских цен'!X27</f>
        <v>93968.8517195366</v>
      </c>
      <c r="AD28" s="27">
        <f>C28/'Индекс потребительских цен'!Y27</f>
        <v>102322.66463021157</v>
      </c>
      <c r="AE28" s="27">
        <f>D28/'Индекс потребительских цен'!Z27</f>
        <v>109590.8982653658</v>
      </c>
      <c r="AF28" s="27">
        <f>E28/'Индекс потребительских цен'!AA27</f>
        <v>114544.89886027655</v>
      </c>
      <c r="AG28" s="27">
        <f>F28/'Индекс потребительских цен'!AB27</f>
        <v>117191.07932495355</v>
      </c>
      <c r="AH28" s="27">
        <f>G28/'Индекс потребительских цен'!AC27</f>
        <v>116227.94676141557</v>
      </c>
      <c r="AI28" s="27">
        <f>H28/'Индекс потребительских цен'!AD27</f>
        <v>112613.03436798656</v>
      </c>
      <c r="AJ28" s="27">
        <f>I28/'Индекс потребительских цен'!AE27</f>
        <v>114220.21463047905</v>
      </c>
      <c r="AK28" s="27">
        <f>J28/'Индекс потребительских цен'!AF27</f>
        <v>113353.32930874267</v>
      </c>
      <c r="AL28" s="27">
        <f>K28/'Индекс потребительских цен'!AG27</f>
        <v>116478.05342539558</v>
      </c>
      <c r="AM28" s="27">
        <f>L28/'Индекс потребительских цен'!AH27</f>
        <v>112060.96329698966</v>
      </c>
      <c r="AN28" s="27">
        <f>M28/'Индекс потребительских цен'!AI27</f>
        <v>118553.4978446911</v>
      </c>
      <c r="AO28" s="27">
        <f>N28/'Индекс потребительских цен'!AJ27</f>
        <v>121728.35957008932</v>
      </c>
      <c r="AP28" s="217">
        <f t="shared" si="0"/>
        <v>27759.50785055272</v>
      </c>
      <c r="AQ28" s="217">
        <f t="shared" si="1"/>
        <v>112527.21476970261</v>
      </c>
      <c r="AR28" s="217">
        <f t="shared" si="2"/>
        <v>114220.21463047905</v>
      </c>
    </row>
    <row r="29" spans="1:44">
      <c r="A29" s="60" t="s">
        <v>29</v>
      </c>
      <c r="B29" s="142">
        <f>O29/'Численность населения'!B28*1000000</f>
        <v>85525.036137526564</v>
      </c>
      <c r="C29" s="143">
        <f>P29/'Численность населения'!C28*1000000</f>
        <v>103066.66586957367</v>
      </c>
      <c r="D29" s="143">
        <f>Q29/'Численность населения'!D28*1000000</f>
        <v>115337.52676095355</v>
      </c>
      <c r="E29" s="143">
        <f>R29/'Численность населения'!E28*1000000</f>
        <v>127898.14774070495</v>
      </c>
      <c r="F29" s="143">
        <f>S29/'Численность населения'!F28*1000000</f>
        <v>144799.51302549735</v>
      </c>
      <c r="G29" s="143">
        <f>T29/'Численность населения'!G28*1000000</f>
        <v>156702.4436562511</v>
      </c>
      <c r="H29" s="143">
        <f>U29/'Численность населения'!H28*1000000</f>
        <v>154488.2649949012</v>
      </c>
      <c r="I29" s="143">
        <f>V29/'Численность населения'!I28*1000000</f>
        <v>166752.89940643308</v>
      </c>
      <c r="J29" s="143">
        <f>W29/'Численность населения'!J28*1000000</f>
        <v>177129.76506006968</v>
      </c>
      <c r="K29" s="143">
        <f>X29/'Численность населения'!K28*1000000</f>
        <v>192571.056344982</v>
      </c>
      <c r="L29" s="143">
        <f>Y29/'Численность населения'!L28*1000000</f>
        <v>200915.62336524483</v>
      </c>
      <c r="M29" s="143">
        <f>Z29/'Численность населения'!M28*1000000</f>
        <v>234834.19314463963</v>
      </c>
      <c r="N29" s="144">
        <f>AA29/'Численность населения'!N28*1000000</f>
        <v>275637.89162342023</v>
      </c>
      <c r="O29" s="164">
        <v>57864.7</v>
      </c>
      <c r="P29" s="166">
        <v>68961.7</v>
      </c>
      <c r="Q29" s="166">
        <v>76608.800000000003</v>
      </c>
      <c r="R29" s="166">
        <v>84289.1</v>
      </c>
      <c r="S29" s="166">
        <v>94674.7</v>
      </c>
      <c r="T29" s="166">
        <v>101659.3</v>
      </c>
      <c r="U29" s="166">
        <v>99532</v>
      </c>
      <c r="V29" s="166">
        <v>106614.3</v>
      </c>
      <c r="W29" s="166">
        <v>112140.5</v>
      </c>
      <c r="X29" s="166">
        <v>120911.9</v>
      </c>
      <c r="Y29" s="166">
        <v>125207</v>
      </c>
      <c r="Z29" s="166">
        <v>144846.20000000001</v>
      </c>
      <c r="AA29" s="166">
        <v>163271.9</v>
      </c>
      <c r="AB29" s="60" t="s">
        <v>29</v>
      </c>
      <c r="AC29" s="27">
        <f>B29/'Индекс потребительских цен'!X28</f>
        <v>85525.036137526564</v>
      </c>
      <c r="AD29" s="27">
        <f>C29/'Индекс потребительских цен'!Y28</f>
        <v>97582.527806829836</v>
      </c>
      <c r="AE29" s="27">
        <f>D29/'Индекс потребительских цен'!Z28</f>
        <v>101752.19983282564</v>
      </c>
      <c r="AF29" s="27">
        <f>E29/'Индекс потребительских цен'!AA28</f>
        <v>105215.71782755374</v>
      </c>
      <c r="AG29" s="27">
        <f>F29/'Индекс потребительских цен'!AB28</f>
        <v>106356.84508382251</v>
      </c>
      <c r="AH29" s="27">
        <f>G29/'Индекс потребительских цен'!AC28</f>
        <v>100770.16230438693</v>
      </c>
      <c r="AI29" s="27">
        <f>H29/'Индекс потребительских цен'!AD28</f>
        <v>94534.491567832811</v>
      </c>
      <c r="AJ29" s="27">
        <f>I29/'Индекс потребительских цен'!AE28</f>
        <v>99609.009403820892</v>
      </c>
      <c r="AK29" s="27">
        <f>J29/'Индекс потребительских цен'!AF28</f>
        <v>100903.6602491755</v>
      </c>
      <c r="AL29" s="27">
        <f>K29/'Индекс потребительских цен'!AG28</f>
        <v>107191.65440593765</v>
      </c>
      <c r="AM29" s="27">
        <f>L29/'Индекс потребительских цен'!AH28</f>
        <v>106602.35115420129</v>
      </c>
      <c r="AN29" s="27">
        <f>M29/'Индекс потребительских цен'!AI28</f>
        <v>115305.3461238407</v>
      </c>
      <c r="AO29" s="27">
        <f>N29/'Индекс потребительских цен'!AJ28</f>
        <v>120796.38291274371</v>
      </c>
      <c r="AP29" s="217">
        <f t="shared" si="0"/>
        <v>35271.346775217142</v>
      </c>
      <c r="AQ29" s="217">
        <f t="shared" si="1"/>
        <v>103241.95267773057</v>
      </c>
      <c r="AR29" s="217">
        <f t="shared" si="2"/>
        <v>101752.19983282564</v>
      </c>
    </row>
    <row r="30" spans="1:44">
      <c r="A30" s="60" t="s">
        <v>30</v>
      </c>
      <c r="B30" s="142">
        <f>O30/'Численность населения'!B29*1000000</f>
        <v>140781.66447871909</v>
      </c>
      <c r="C30" s="143">
        <f>P30/'Численность населения'!C29*1000000</f>
        <v>150641.91425539873</v>
      </c>
      <c r="D30" s="143">
        <f>Q30/'Численность населения'!D29*1000000</f>
        <v>169269.80254313652</v>
      </c>
      <c r="E30" s="143">
        <f>R30/'Численность населения'!E29*1000000</f>
        <v>181245.2669513271</v>
      </c>
      <c r="F30" s="143">
        <f>S30/'Численность населения'!F29*1000000</f>
        <v>197144.37709519287</v>
      </c>
      <c r="G30" s="143">
        <f>T30/'Численность населения'!G29*1000000</f>
        <v>219749.55315060026</v>
      </c>
      <c r="H30" s="143">
        <f>U30/'Численность населения'!H29*1000000</f>
        <v>234946.61028918269</v>
      </c>
      <c r="I30" s="143">
        <f>V30/'Численность населения'!I29*1000000</f>
        <v>249459.62360137954</v>
      </c>
      <c r="J30" s="143">
        <f>W30/'Численность населения'!J29*1000000</f>
        <v>263120.18527874525</v>
      </c>
      <c r="K30" s="143">
        <f>X30/'Численность населения'!K29*1000000</f>
        <v>278026.72873581172</v>
      </c>
      <c r="L30" s="143">
        <f>Y30/'Численность населения'!L29*1000000</f>
        <v>283493.9808424947</v>
      </c>
      <c r="M30" s="143">
        <f>Z30/'Численность населения'!M29*1000000</f>
        <v>357664.96894026711</v>
      </c>
      <c r="N30" s="144">
        <f>AA30/'Численность населения'!N29*1000000</f>
        <v>366033.40839903062</v>
      </c>
      <c r="O30" s="164">
        <v>685050.9</v>
      </c>
      <c r="P30" s="166">
        <v>742104.4</v>
      </c>
      <c r="Q30" s="166">
        <v>844759.4</v>
      </c>
      <c r="R30" s="166">
        <v>920720.7</v>
      </c>
      <c r="S30" s="166">
        <v>1017623</v>
      </c>
      <c r="T30" s="166">
        <v>1144607.3</v>
      </c>
      <c r="U30" s="166">
        <v>1234323.5</v>
      </c>
      <c r="V30" s="166">
        <v>1326316.2</v>
      </c>
      <c r="W30" s="166">
        <v>1412406</v>
      </c>
      <c r="X30" s="166">
        <v>1498835.7</v>
      </c>
      <c r="Y30" s="166">
        <v>1528373.6</v>
      </c>
      <c r="Z30" s="166">
        <v>1924567.3</v>
      </c>
      <c r="AA30" s="166">
        <v>2051243.9</v>
      </c>
      <c r="AB30" s="60" t="s">
        <v>30</v>
      </c>
      <c r="AC30" s="27">
        <f>B30/'Индекс потребительских цен'!X29</f>
        <v>140781.66447871909</v>
      </c>
      <c r="AD30" s="27">
        <f>C30/'Индекс потребительских цен'!Y29</f>
        <v>142316.40458705596</v>
      </c>
      <c r="AE30" s="27">
        <f>D30/'Индекс потребительских цен'!Z29</f>
        <v>150692.41186939509</v>
      </c>
      <c r="AF30" s="27">
        <f>E30/'Индекс потребительских цен'!AA29</f>
        <v>151235.88616303779</v>
      </c>
      <c r="AG30" s="27">
        <f>F30/'Индекс потребительских цен'!AB29</f>
        <v>145217.62697507624</v>
      </c>
      <c r="AH30" s="27">
        <f>G30/'Индекс потребительских цен'!AC29</f>
        <v>143018.8402162618</v>
      </c>
      <c r="AI30" s="27">
        <f>H30/'Индекс потребительских цен'!AD29</f>
        <v>145392.68636872547</v>
      </c>
      <c r="AJ30" s="27">
        <f>I30/'Индекс потребительских цен'!AE29</f>
        <v>148937.59394581334</v>
      </c>
      <c r="AK30" s="27">
        <f>J30/'Индекс потребительских цен'!AF29</f>
        <v>151167.73263263478</v>
      </c>
      <c r="AL30" s="27">
        <f>K30/'Индекс потребительских цен'!AG29</f>
        <v>155154.76994837745</v>
      </c>
      <c r="AM30" s="27">
        <f>L30/'Индекс потребительских цен'!AH29</f>
        <v>151075.06532703209</v>
      </c>
      <c r="AN30" s="27">
        <f>M30/'Индекс потребительских цен'!AI29</f>
        <v>175426.6715875857</v>
      </c>
      <c r="AO30" s="27">
        <f>N30/'Индекс потребительских цен'!AJ29</f>
        <v>161000.09332242672</v>
      </c>
      <c r="AP30" s="217">
        <f t="shared" si="0"/>
        <v>34645.007108866615</v>
      </c>
      <c r="AQ30" s="217">
        <f t="shared" si="1"/>
        <v>150878.26518631857</v>
      </c>
      <c r="AR30" s="217">
        <f t="shared" si="2"/>
        <v>150692.41186939509</v>
      </c>
    </row>
    <row r="31" spans="1:44">
      <c r="A31" s="60" t="s">
        <v>32</v>
      </c>
      <c r="B31" s="142">
        <f>O31/'Численность населения'!B30*1000000</f>
        <v>83257.814649184831</v>
      </c>
      <c r="C31" s="143">
        <f>P31/'Численность населения'!C30*1000000</f>
        <v>101944.04716303296</v>
      </c>
      <c r="D31" s="143">
        <f>Q31/'Численность населения'!D30*1000000</f>
        <v>129374.68709547928</v>
      </c>
      <c r="E31" s="143">
        <f>R31/'Численность населения'!E30*1000000</f>
        <v>151235.84153747713</v>
      </c>
      <c r="F31" s="143">
        <f>S31/'Численность населения'!F30*1000000</f>
        <v>164975.53524331879</v>
      </c>
      <c r="G31" s="143">
        <f>T31/'Численность населения'!G30*1000000</f>
        <v>162621.66213290402</v>
      </c>
      <c r="H31" s="143">
        <f>U31/'Численность населения'!H30*1000000</f>
        <v>177115.39226651224</v>
      </c>
      <c r="I31" s="143">
        <f>V31/'Численность населения'!I30*1000000</f>
        <v>190240.22268737963</v>
      </c>
      <c r="J31" s="143">
        <f>W31/'Численность населения'!J30*1000000</f>
        <v>209585.51733251111</v>
      </c>
      <c r="K31" s="143">
        <f>X31/'Численность населения'!K30*1000000</f>
        <v>221468.02784829432</v>
      </c>
      <c r="L31" s="143">
        <f>Y31/'Численность населения'!L30*1000000</f>
        <v>231447.46160888567</v>
      </c>
      <c r="M31" s="143">
        <f>Z31/'Численность населения'!M30*1000000</f>
        <v>299839.61490400514</v>
      </c>
      <c r="N31" s="144">
        <f>AA31/'Численность населения'!N30*1000000</f>
        <v>286831.45499002276</v>
      </c>
      <c r="O31" s="164">
        <v>36620.699999999997</v>
      </c>
      <c r="P31" s="166">
        <v>44977</v>
      </c>
      <c r="Q31" s="166">
        <v>57368.1</v>
      </c>
      <c r="R31" s="166">
        <v>67361.2</v>
      </c>
      <c r="S31" s="166">
        <v>73873.899999999994</v>
      </c>
      <c r="T31" s="166">
        <v>73232.600000000006</v>
      </c>
      <c r="U31" s="166">
        <v>80130.899999999994</v>
      </c>
      <c r="V31" s="166">
        <v>86249.4</v>
      </c>
      <c r="W31" s="166">
        <v>95164.4</v>
      </c>
      <c r="X31" s="166">
        <v>101635</v>
      </c>
      <c r="Y31" s="166">
        <v>107189.8</v>
      </c>
      <c r="Z31" s="166">
        <v>139651.5</v>
      </c>
      <c r="AA31" s="166">
        <v>142880.5</v>
      </c>
      <c r="AB31" s="60" t="s">
        <v>32</v>
      </c>
      <c r="AC31" s="27">
        <f>B31/'Индекс потребительских цен'!X30</f>
        <v>83257.814649184831</v>
      </c>
      <c r="AD31" s="27">
        <f>C31/'Индекс потребительских цен'!Y30</f>
        <v>96028.680447468883</v>
      </c>
      <c r="AE31" s="27">
        <f>D31/'Индекс потребительских цен'!Z30</f>
        <v>114376.01167913788</v>
      </c>
      <c r="AF31" s="27">
        <f>E31/'Индекс потребительских цен'!AA30</f>
        <v>125084.43934057916</v>
      </c>
      <c r="AG31" s="27">
        <f>F31/'Индекс потребительских цен'!AB30</f>
        <v>122452.02586574122</v>
      </c>
      <c r="AH31" s="27">
        <f>G31/'Индекс потребительских цен'!AC30</f>
        <v>107197.93849678122</v>
      </c>
      <c r="AI31" s="27">
        <f>H31/'Индекс потребительских цен'!AD30</f>
        <v>110938.81021668841</v>
      </c>
      <c r="AJ31" s="27">
        <f>I31/'Индекс потребительских цен'!AE30</f>
        <v>117144.84787033786</v>
      </c>
      <c r="AK31" s="27">
        <f>J31/'Индекс потребительских цен'!AF30</f>
        <v>123843.35822441592</v>
      </c>
      <c r="AL31" s="27">
        <f>K31/'Индекс потребительских цен'!AG30</f>
        <v>128047.64446443888</v>
      </c>
      <c r="AM31" s="27">
        <f>L31/'Индекс потребительских цен'!AH30</f>
        <v>126541.39020047562</v>
      </c>
      <c r="AN31" s="27">
        <f>M31/'Индекс потребительских цен'!AI30</f>
        <v>150536.32551237725</v>
      </c>
      <c r="AO31" s="27">
        <f>N31/'Индекс потребительских цен'!AJ30</f>
        <v>128668.24401745394</v>
      </c>
      <c r="AP31" s="217">
        <f t="shared" si="0"/>
        <v>67278.510863192423</v>
      </c>
      <c r="AQ31" s="217">
        <f t="shared" si="1"/>
        <v>118009.04084500624</v>
      </c>
      <c r="AR31" s="217">
        <f t="shared" si="2"/>
        <v>122452.02586574122</v>
      </c>
    </row>
    <row r="32" spans="1:44">
      <c r="A32" s="60" t="s">
        <v>33</v>
      </c>
      <c r="B32" s="142">
        <f>O32/'Численность населения'!B31*1000000</f>
        <v>33935.966482996075</v>
      </c>
      <c r="C32" s="143">
        <f>P32/'Численность населения'!C31*1000000</f>
        <v>42952.994482202674</v>
      </c>
      <c r="D32" s="143">
        <f>Q32/'Численность населения'!D31*1000000</f>
        <v>51124.853283814795</v>
      </c>
      <c r="E32" s="143">
        <f>R32/'Численность населения'!E31*1000000</f>
        <v>56382.095583949471</v>
      </c>
      <c r="F32" s="143">
        <f>S32/'Численность населения'!F31*1000000</f>
        <v>62779.247187975481</v>
      </c>
      <c r="G32" s="143">
        <f>T32/'Численность населения'!G31*1000000</f>
        <v>64025.260236939874</v>
      </c>
      <c r="H32" s="143">
        <f>U32/'Численность населения'!H31*1000000</f>
        <v>67571.549729038205</v>
      </c>
      <c r="I32" s="143">
        <f>V32/'Численность населения'!I31*1000000</f>
        <v>70973.981135690716</v>
      </c>
      <c r="J32" s="143">
        <f>W32/'Численность населения'!J31*1000000</f>
        <v>77849.78962080655</v>
      </c>
      <c r="K32" s="143">
        <f>X32/'Численность населения'!K31*1000000</f>
        <v>83234.457926154239</v>
      </c>
      <c r="L32" s="143">
        <f>Y32/'Численность населения'!L31*1000000</f>
        <v>86001.62625665286</v>
      </c>
      <c r="M32" s="143">
        <f>Z32/'Численность населения'!M31*1000000</f>
        <v>97566.110015992861</v>
      </c>
      <c r="N32" s="144">
        <f>AA32/'Численность населения'!N31*1000000</f>
        <v>116157.35822616008</v>
      </c>
      <c r="O32" s="164">
        <v>9817.2000000000007</v>
      </c>
      <c r="P32" s="166">
        <v>12361.7</v>
      </c>
      <c r="Q32" s="166">
        <v>14591.8</v>
      </c>
      <c r="R32" s="166">
        <v>15960.7</v>
      </c>
      <c r="S32" s="166">
        <v>17659.3</v>
      </c>
      <c r="T32" s="166">
        <v>17904.599999999999</v>
      </c>
      <c r="U32" s="166">
        <v>18803</v>
      </c>
      <c r="V32" s="166">
        <v>19631.900000000001</v>
      </c>
      <c r="W32" s="166">
        <v>21333.1</v>
      </c>
      <c r="X32" s="166">
        <v>22630.7</v>
      </c>
      <c r="Y32" s="166">
        <v>23268.6</v>
      </c>
      <c r="Z32" s="166">
        <v>26232.6</v>
      </c>
      <c r="AA32" s="166">
        <v>30834.9</v>
      </c>
      <c r="AB32" s="60" t="s">
        <v>33</v>
      </c>
      <c r="AC32" s="27">
        <f>B32/'Индекс потребительских цен'!X31</f>
        <v>33935.966482996075</v>
      </c>
      <c r="AD32" s="27">
        <f>C32/'Индекс потребительских цен'!Y31</f>
        <v>40079.308092005849</v>
      </c>
      <c r="AE32" s="27">
        <f>D32/'Индекс потребительских цен'!Z31</f>
        <v>44330.865723997507</v>
      </c>
      <c r="AF32" s="27">
        <f>E32/'Индекс потребительских цен'!AA31</f>
        <v>45347.808642734621</v>
      </c>
      <c r="AG32" s="27">
        <f>F32/'Индекс потребительских цен'!AB31</f>
        <v>45464.615892534632</v>
      </c>
      <c r="AH32" s="27">
        <f>G32/'Индекс потребительских цен'!AC31</f>
        <v>41637.01172925342</v>
      </c>
      <c r="AI32" s="27">
        <f>H32/'Индекс потребительских цен'!AD31</f>
        <v>41707.707383685585</v>
      </c>
      <c r="AJ32" s="27">
        <f>I32/'Индекс потребительских цен'!AE31</f>
        <v>42408.341037283652</v>
      </c>
      <c r="AK32" s="27">
        <f>J32/'Индекс потребительских цен'!AF31</f>
        <v>44599.01342920446</v>
      </c>
      <c r="AL32" s="27">
        <f>K32/'Индекс потребительских цен'!AG31</f>
        <v>46164.983705988787</v>
      </c>
      <c r="AM32" s="27">
        <f>L32/'Индекс потребительских цен'!AH31</f>
        <v>44855.89627265888</v>
      </c>
      <c r="AN32" s="27">
        <f>M32/'Индекс потребительских цен'!AI31</f>
        <v>45639.092234079944</v>
      </c>
      <c r="AO32" s="27">
        <f>N32/'Индекс потребительских цен'!AJ31</f>
        <v>49676.022487193186</v>
      </c>
      <c r="AP32" s="217">
        <f t="shared" si="0"/>
        <v>15740.056004197111</v>
      </c>
      <c r="AQ32" s="217">
        <f t="shared" si="1"/>
        <v>43526.664085662822</v>
      </c>
      <c r="AR32" s="217">
        <f t="shared" si="2"/>
        <v>44599.01342920446</v>
      </c>
    </row>
    <row r="33" spans="1:44">
      <c r="A33" s="60" t="s">
        <v>34</v>
      </c>
      <c r="B33" s="142">
        <f>O33/'Численность населения'!B32*1000000</f>
        <v>123759.18929321672</v>
      </c>
      <c r="C33" s="143">
        <f>P33/'Численность населения'!C32*1000000</f>
        <v>139124.11305495232</v>
      </c>
      <c r="D33" s="143">
        <f>Q33/'Численность населения'!D32*1000000</f>
        <v>153806.00611758625</v>
      </c>
      <c r="E33" s="143">
        <f>R33/'Численность населения'!E32*1000000</f>
        <v>170771.64255799924</v>
      </c>
      <c r="F33" s="143">
        <f>S33/'Численность населения'!F32*1000000</f>
        <v>196892.27879231528</v>
      </c>
      <c r="G33" s="143">
        <f>T33/'Численность населения'!G32*1000000</f>
        <v>211644.37521131322</v>
      </c>
      <c r="H33" s="143">
        <f>U33/'Численность населения'!H32*1000000</f>
        <v>225158.82183338763</v>
      </c>
      <c r="I33" s="143">
        <f>V33/'Численность населения'!I32*1000000</f>
        <v>233909.31242261303</v>
      </c>
      <c r="J33" s="143">
        <f>W33/'Численность населения'!J32*1000000</f>
        <v>243186.4150817293</v>
      </c>
      <c r="K33" s="143">
        <f>X33/'Численность населения'!K32*1000000</f>
        <v>258288.23027393178</v>
      </c>
      <c r="L33" s="143">
        <f>Y33/'Численность населения'!L32*1000000</f>
        <v>261857.39608965535</v>
      </c>
      <c r="M33" s="143">
        <f>Z33/'Численность населения'!M32*1000000</f>
        <v>335662.63699811918</v>
      </c>
      <c r="N33" s="144">
        <f>AA33/'Численность населения'!N32*1000000</f>
        <v>361282.05885240756</v>
      </c>
      <c r="O33" s="164">
        <v>646284.1</v>
      </c>
      <c r="P33" s="166">
        <v>731407.6</v>
      </c>
      <c r="Q33" s="166">
        <v>816298</v>
      </c>
      <c r="R33" s="166">
        <v>916570</v>
      </c>
      <c r="S33" s="166">
        <v>1068889</v>
      </c>
      <c r="T33" s="166">
        <v>1160565.8999999999</v>
      </c>
      <c r="U33" s="166">
        <v>1247914.3999999999</v>
      </c>
      <c r="V33" s="166">
        <v>1306893.8999999999</v>
      </c>
      <c r="W33" s="166">
        <v>1368124.7</v>
      </c>
      <c r="X33" s="166">
        <v>1462388.7</v>
      </c>
      <c r="Y33" s="166">
        <v>1487272.5</v>
      </c>
      <c r="Z33" s="166">
        <v>1908464.3</v>
      </c>
      <c r="AA33" s="166">
        <v>2104718</v>
      </c>
      <c r="AB33" s="60" t="s">
        <v>34</v>
      </c>
      <c r="AC33" s="27">
        <f>B33/'Индекс потребительских цен'!X32</f>
        <v>123759.18929321672</v>
      </c>
      <c r="AD33" s="27">
        <f>C33/'Индекс потребительских цен'!Y32</f>
        <v>130534.91560794925</v>
      </c>
      <c r="AE33" s="27">
        <f>D33/'Индекс потребительских цен'!Z32</f>
        <v>135274.07472943448</v>
      </c>
      <c r="AF33" s="27">
        <f>E33/'Индекс потребительских цен'!AA32</f>
        <v>140107.7785951964</v>
      </c>
      <c r="AG33" s="27">
        <f>F33/'Индекс потребительских цен'!AB32</f>
        <v>143947.76055491739</v>
      </c>
      <c r="AH33" s="27">
        <f>G33/'Индекс потребительских цен'!AC32</f>
        <v>137259.82828481786</v>
      </c>
      <c r="AI33" s="27">
        <f>H33/'Индекс потребительских цен'!AD32</f>
        <v>137784.9467362813</v>
      </c>
      <c r="AJ33" s="27">
        <f>I33/'Индекс потребительских цен'!AE32</f>
        <v>140003.6881952663</v>
      </c>
      <c r="AK33" s="27">
        <f>J33/'Индекс потребительских цен'!AF32</f>
        <v>139595.65520964618</v>
      </c>
      <c r="AL33" s="27">
        <f>K33/'Индекс потребительских цен'!AG32</f>
        <v>144563.68006694745</v>
      </c>
      <c r="AM33" s="27">
        <f>L33/'Индекс потребительских цен'!AH32</f>
        <v>139489.23462848974</v>
      </c>
      <c r="AN33" s="27">
        <f>M33/'Индекс потребительских цен'!AI32</f>
        <v>163665.59845180254</v>
      </c>
      <c r="AO33" s="27">
        <f>N33/'Индекс потребительских цен'!AJ32</f>
        <v>158728.92517136654</v>
      </c>
      <c r="AP33" s="217">
        <f t="shared" si="0"/>
        <v>39906.409158585811</v>
      </c>
      <c r="AQ33" s="217">
        <f t="shared" si="1"/>
        <v>141131.94427117938</v>
      </c>
      <c r="AR33" s="217">
        <f t="shared" si="2"/>
        <v>139595.65520964618</v>
      </c>
    </row>
    <row r="34" spans="1:44">
      <c r="A34" s="62" t="s">
        <v>35</v>
      </c>
      <c r="B34" s="142">
        <f>O34/'Численность населения'!B33*1000000</f>
        <v>99264.791021127981</v>
      </c>
      <c r="C34" s="143">
        <f>P34/'Численность населения'!C33*1000000</f>
        <v>115357.38344860556</v>
      </c>
      <c r="D34" s="143">
        <f>Q34/'Численность населения'!D33*1000000</f>
        <v>131100.95957634322</v>
      </c>
      <c r="E34" s="143">
        <f>R34/'Численность населения'!E33*1000000</f>
        <v>147953.95487293854</v>
      </c>
      <c r="F34" s="143">
        <f>S34/'Численность населения'!F33*1000000</f>
        <v>162393.24292228298</v>
      </c>
      <c r="G34" s="143">
        <f>T34/'Численность населения'!G33*1000000</f>
        <v>170882.76357019323</v>
      </c>
      <c r="H34" s="143">
        <f>U34/'Численность населения'!H33*1000000</f>
        <v>164241.43015040059</v>
      </c>
      <c r="I34" s="143">
        <f>V34/'Численность населения'!I33*1000000</f>
        <v>163829.44244198038</v>
      </c>
      <c r="J34" s="143">
        <f>W34/'Численность населения'!J33*1000000</f>
        <v>170709.59548725621</v>
      </c>
      <c r="K34" s="143">
        <f>X34/'Численность населения'!K33*1000000</f>
        <v>179152.98576922619</v>
      </c>
      <c r="L34" s="143">
        <f>Y34/'Численность населения'!L33*1000000</f>
        <v>174526.74239853062</v>
      </c>
      <c r="M34" s="143">
        <f>Z34/'Численность населения'!M33*1000000</f>
        <v>196095.82499247688</v>
      </c>
      <c r="N34" s="144">
        <f>AA34/'Численность населения'!N33*1000000</f>
        <v>218546.60205163891</v>
      </c>
      <c r="O34" s="164">
        <v>100303.2</v>
      </c>
      <c r="P34" s="166">
        <v>116786.2</v>
      </c>
      <c r="Q34" s="166">
        <v>132989.6</v>
      </c>
      <c r="R34" s="166">
        <v>150199.6</v>
      </c>
      <c r="S34" s="166">
        <v>165462.79999999999</v>
      </c>
      <c r="T34" s="166">
        <v>174292.9</v>
      </c>
      <c r="U34" s="166">
        <v>167320.29999999999</v>
      </c>
      <c r="V34" s="166">
        <v>166809.5</v>
      </c>
      <c r="W34" s="166">
        <v>173405.1</v>
      </c>
      <c r="X34" s="166">
        <v>180930.9</v>
      </c>
      <c r="Y34" s="166">
        <v>174837.4</v>
      </c>
      <c r="Z34" s="166">
        <v>194841.4</v>
      </c>
      <c r="AA34" s="166">
        <v>208529.3</v>
      </c>
      <c r="AB34" s="62" t="s">
        <v>35</v>
      </c>
      <c r="AC34" s="27">
        <f>B34/'Индекс потребительских цен'!X33</f>
        <v>99264.791021127981</v>
      </c>
      <c r="AD34" s="27">
        <f>C34/'Индекс потребительских цен'!Y33</f>
        <v>109686.58690558671</v>
      </c>
      <c r="AE34" s="27">
        <f>D34/'Индекс потребительских цен'!Z33</f>
        <v>117467.23743231007</v>
      </c>
      <c r="AF34" s="27">
        <f>E34/'Индекс потребительских цен'!AA33</f>
        <v>124652.20609780535</v>
      </c>
      <c r="AG34" s="27">
        <f>F34/'Индекс потребительских цен'!AB33</f>
        <v>123615.2907357768</v>
      </c>
      <c r="AH34" s="27">
        <f>G34/'Индекс потребительских цен'!AC33</f>
        <v>115511.5843210656</v>
      </c>
      <c r="AI34" s="27">
        <f>H34/'Индекс потребительских цен'!AD33</f>
        <v>106058.69661983915</v>
      </c>
      <c r="AJ34" s="27">
        <f>I34/'Индекс потребительских цен'!AE33</f>
        <v>103586.26855587965</v>
      </c>
      <c r="AK34" s="27">
        <f>J34/'Индекс потребительских цен'!AF33</f>
        <v>103795.03764543061</v>
      </c>
      <c r="AL34" s="27">
        <f>K34/'Индекс потребительских цен'!AG33</f>
        <v>106189.11792977859</v>
      </c>
      <c r="AM34" s="27">
        <f>L34/'Индекс потребительских цен'!AH33</f>
        <v>98643.092085578333</v>
      </c>
      <c r="AN34" s="27">
        <f>M34/'Индекс потребительских цен'!AI33</f>
        <v>102160.57600858087</v>
      </c>
      <c r="AO34" s="27">
        <f>N34/'Индекс потребительских цен'!AJ33</f>
        <v>100999.57285304923</v>
      </c>
      <c r="AP34" s="217">
        <f t="shared" si="0"/>
        <v>26009.114012227015</v>
      </c>
      <c r="AQ34" s="217">
        <f t="shared" si="1"/>
        <v>108586.92755475454</v>
      </c>
      <c r="AR34" s="217">
        <f t="shared" si="2"/>
        <v>106058.69661983915</v>
      </c>
    </row>
    <row r="35" spans="1:44">
      <c r="A35" s="60" t="s">
        <v>36</v>
      </c>
      <c r="B35" s="142">
        <f>O35/'Численность населения'!B34*1000000</f>
        <v>86369.72462832772</v>
      </c>
      <c r="C35" s="143">
        <f>P35/'Численность населения'!C34*1000000</f>
        <v>97800.101108541756</v>
      </c>
      <c r="D35" s="143">
        <f>Q35/'Численность населения'!D34*1000000</f>
        <v>107858.00532578524</v>
      </c>
      <c r="E35" s="143">
        <f>R35/'Численность населения'!E34*1000000</f>
        <v>117072.59602245907</v>
      </c>
      <c r="F35" s="143">
        <f>S35/'Численность населения'!F34*1000000</f>
        <v>126855.98540296911</v>
      </c>
      <c r="G35" s="143">
        <f>T35/'Численность населения'!G34*1000000</f>
        <v>135950.22391244626</v>
      </c>
      <c r="H35" s="143">
        <f>U35/'Численность населения'!H34*1000000</f>
        <v>136054.8223430175</v>
      </c>
      <c r="I35" s="143">
        <f>V35/'Численность населения'!I34*1000000</f>
        <v>145185.91794525756</v>
      </c>
      <c r="J35" s="143">
        <f>W35/'Численность населения'!J34*1000000</f>
        <v>154934.07551408053</v>
      </c>
      <c r="K35" s="143">
        <f>X35/'Численность населения'!K34*1000000</f>
        <v>166997.54968646867</v>
      </c>
      <c r="L35" s="143">
        <f>Y35/'Численность населения'!L34*1000000</f>
        <v>167446.25817022423</v>
      </c>
      <c r="M35" s="143">
        <f>Z35/'Численность населения'!M34*1000000</f>
        <v>194190.72947093783</v>
      </c>
      <c r="N35" s="144">
        <f>AA35/'Численность населения'!N34*1000000</f>
        <v>217094.36325476581</v>
      </c>
      <c r="O35" s="164">
        <v>225497.1</v>
      </c>
      <c r="P35" s="166">
        <v>254394.2</v>
      </c>
      <c r="Q35" s="166">
        <v>279235.09999999998</v>
      </c>
      <c r="R35" s="166">
        <v>301586.5</v>
      </c>
      <c r="S35" s="166">
        <v>325165</v>
      </c>
      <c r="T35" s="166">
        <v>346899.7</v>
      </c>
      <c r="U35" s="166">
        <v>345656.8</v>
      </c>
      <c r="V35" s="166">
        <v>367064.7</v>
      </c>
      <c r="W35" s="166">
        <v>389565</v>
      </c>
      <c r="X35" s="166">
        <v>417372.3</v>
      </c>
      <c r="Y35" s="166">
        <v>415734.9</v>
      </c>
      <c r="Z35" s="166">
        <v>478130.2</v>
      </c>
      <c r="AA35" s="166">
        <v>538704.9</v>
      </c>
      <c r="AB35" s="60" t="s">
        <v>36</v>
      </c>
      <c r="AC35" s="27">
        <f>B35/'Индекс потребительских цен'!X34</f>
        <v>86369.72462832772</v>
      </c>
      <c r="AD35" s="27">
        <f>C35/'Индекс потребительских цен'!Y34</f>
        <v>92877.588897000722</v>
      </c>
      <c r="AE35" s="27">
        <f>D35/'Индекс потребительских цен'!Z34</f>
        <v>96087.481069708141</v>
      </c>
      <c r="AF35" s="27">
        <f>E35/'Индекс потребительских цен'!AA34</f>
        <v>98971.80222127866</v>
      </c>
      <c r="AG35" s="27">
        <f>F35/'Индекс потребительских цен'!AB34</f>
        <v>95760.840323999</v>
      </c>
      <c r="AH35" s="27">
        <f>G35/'Индекс потребительских цен'!AC34</f>
        <v>90682.9409971891</v>
      </c>
      <c r="AI35" s="27">
        <f>H35/'Индекс потребительских цен'!AD34</f>
        <v>86332.487953684205</v>
      </c>
      <c r="AJ35" s="27">
        <f>I35/'Индекс потребительских цен'!AE34</f>
        <v>89967.3348365735</v>
      </c>
      <c r="AK35" s="27">
        <f>J35/'Индекс потребительских цен'!AF34</f>
        <v>92023.362500935356</v>
      </c>
      <c r="AL35" s="27">
        <f>K35/'Индекс потребительских цен'!AG34</f>
        <v>96318.201475856768</v>
      </c>
      <c r="AM35" s="27">
        <f>L35/'Индекс потребительских цен'!AH34</f>
        <v>92039.45530124729</v>
      </c>
      <c r="AN35" s="27">
        <f>M35/'Индекс потребительских цен'!AI34</f>
        <v>99016.671926899478</v>
      </c>
      <c r="AO35" s="27">
        <f>N35/'Индекс потребительских цен'!AJ34</f>
        <v>99385.074068789181</v>
      </c>
      <c r="AP35" s="217">
        <f t="shared" si="0"/>
        <v>13052.586115104976</v>
      </c>
      <c r="AQ35" s="217">
        <f t="shared" si="1"/>
        <v>93525.612784729936</v>
      </c>
      <c r="AR35" s="217">
        <f t="shared" si="2"/>
        <v>92877.588897000722</v>
      </c>
    </row>
    <row r="36" spans="1:44">
      <c r="A36" s="62" t="s">
        <v>37</v>
      </c>
      <c r="B36" s="142">
        <f>O36/'Численность населения'!B35*1000000</f>
        <v>108438.22627061361</v>
      </c>
      <c r="C36" s="143">
        <f>P36/'Численность населения'!C35*1000000</f>
        <v>127111.25034062157</v>
      </c>
      <c r="D36" s="143">
        <f>Q36/'Численность населения'!D35*1000000</f>
        <v>145418.90461073632</v>
      </c>
      <c r="E36" s="143">
        <f>R36/'Численность населения'!E35*1000000</f>
        <v>160682.90137202383</v>
      </c>
      <c r="F36" s="143">
        <f>S36/'Численность населения'!F35*1000000</f>
        <v>177701.80823534346</v>
      </c>
      <c r="G36" s="143">
        <f>T36/'Численность населения'!G35*1000000</f>
        <v>194599.36683777461</v>
      </c>
      <c r="H36" s="143">
        <f>U36/'Численность населения'!H35*1000000</f>
        <v>201548.20465798295</v>
      </c>
      <c r="I36" s="143">
        <f>V36/'Численность населения'!I35*1000000</f>
        <v>208339.2827521124</v>
      </c>
      <c r="J36" s="143">
        <f>W36/'Численность населения'!J35*1000000</f>
        <v>218637.18975178243</v>
      </c>
      <c r="K36" s="143">
        <f>X36/'Численность населения'!K35*1000000</f>
        <v>232281.83523564244</v>
      </c>
      <c r="L36" s="143">
        <f>Y36/'Численность населения'!L35*1000000</f>
        <v>232859.9528409632</v>
      </c>
      <c r="M36" s="143">
        <f>Z36/'Численность населения'!M35*1000000</f>
        <v>277841.5284484569</v>
      </c>
      <c r="N36" s="144">
        <f>AA36/'Численность населения'!N35*1000000</f>
        <v>313183.78770999197</v>
      </c>
      <c r="O36" s="164">
        <v>464115.5</v>
      </c>
      <c r="P36" s="166">
        <v>542502.30000000005</v>
      </c>
      <c r="Q36" s="166">
        <v>619139.6</v>
      </c>
      <c r="R36" s="166">
        <v>682913.9</v>
      </c>
      <c r="S36" s="166">
        <v>754132</v>
      </c>
      <c r="T36" s="166">
        <v>824914.5</v>
      </c>
      <c r="U36" s="166">
        <v>853290.2</v>
      </c>
      <c r="V36" s="166">
        <v>880421.6</v>
      </c>
      <c r="W36" s="166">
        <v>920765.6</v>
      </c>
      <c r="X36" s="166">
        <v>975600.2</v>
      </c>
      <c r="Y36" s="166">
        <v>975602.4</v>
      </c>
      <c r="Z36" s="166">
        <v>1157939.3</v>
      </c>
      <c r="AA36" s="166">
        <v>1308618.1000000001</v>
      </c>
      <c r="AB36" s="62" t="s">
        <v>37</v>
      </c>
      <c r="AC36" s="27">
        <f>B36/'Индекс потребительских цен'!X35</f>
        <v>108438.22627061361</v>
      </c>
      <c r="AD36" s="27">
        <f>C36/'Индекс потребительских цен'!Y35</f>
        <v>119791.96149337629</v>
      </c>
      <c r="AE36" s="27">
        <f>D36/'Индекс потребительских цен'!Z35</f>
        <v>128476.07472078514</v>
      </c>
      <c r="AF36" s="27">
        <f>E36/'Индекс потребительских цен'!AA35</f>
        <v>133222.27432806464</v>
      </c>
      <c r="AG36" s="27">
        <f>F36/'Индекс потребительских цен'!AB35</f>
        <v>131782.34218829981</v>
      </c>
      <c r="AH36" s="27">
        <f>G36/'Индекс потребительских цен'!AC35</f>
        <v>128770.8095333739</v>
      </c>
      <c r="AI36" s="27">
        <f>H36/'Индекс потребительских цен'!AD35</f>
        <v>126812.79161310707</v>
      </c>
      <c r="AJ36" s="27">
        <f>I36/'Индекс потребительских цен'!AE35</f>
        <v>129008.65351941904</v>
      </c>
      <c r="AK36" s="27">
        <f>J36/'Индекс потребительских цен'!AF35</f>
        <v>129567.77028963578</v>
      </c>
      <c r="AL36" s="27">
        <f>K36/'Индекс потребительских цен'!AG35</f>
        <v>134034.8564945081</v>
      </c>
      <c r="AM36" s="27">
        <f>L36/'Индекс потребительских цен'!AH35</f>
        <v>127750.95156393152</v>
      </c>
      <c r="AN36" s="27">
        <f>M36/'Индекс потребительских цен'!AI35</f>
        <v>140396.62248907742</v>
      </c>
      <c r="AO36" s="27">
        <f>N36/'Индекс потребительских цен'!AJ35</f>
        <v>141148.31040857791</v>
      </c>
      <c r="AP36" s="217">
        <f t="shared" si="0"/>
        <v>32710.084137964295</v>
      </c>
      <c r="AQ36" s="217">
        <f t="shared" si="1"/>
        <v>129169.35730098232</v>
      </c>
      <c r="AR36" s="217">
        <f t="shared" si="2"/>
        <v>129008.65351941904</v>
      </c>
    </row>
    <row r="37" spans="1:44">
      <c r="A37" s="62" t="s">
        <v>39</v>
      </c>
      <c r="B37" s="142">
        <f>O37/'Численность населения'!B36*1000000</f>
        <v>109704.09281610357</v>
      </c>
      <c r="C37" s="143">
        <f>P37/'Численность населения'!C36*1000000</f>
        <v>122579.20574227517</v>
      </c>
      <c r="D37" s="143">
        <f>Q37/'Численность населения'!D36*1000000</f>
        <v>135859.98021946457</v>
      </c>
      <c r="E37" s="143">
        <f>R37/'Численность населения'!E36*1000000</f>
        <v>152841.20750896115</v>
      </c>
      <c r="F37" s="143">
        <f>S37/'Численность населения'!F36*1000000</f>
        <v>171053.6675417783</v>
      </c>
      <c r="G37" s="143">
        <f>T37/'Численность населения'!G36*1000000</f>
        <v>205890.44676766515</v>
      </c>
      <c r="H37" s="143">
        <f>U37/'Численность населения'!H36*1000000</f>
        <v>196328.88489754952</v>
      </c>
      <c r="I37" s="143">
        <f>V37/'Численность населения'!I36*1000000</f>
        <v>203361.00982281717</v>
      </c>
      <c r="J37" s="143">
        <f>W37/'Численность населения'!J36*1000000</f>
        <v>183877.68999475124</v>
      </c>
      <c r="K37" s="143">
        <f>X37/'Численность населения'!K36*1000000</f>
        <v>191480.04900448347</v>
      </c>
      <c r="L37" s="143">
        <f>Y37/'Численность населения'!L36*1000000</f>
        <v>188324.5144262799</v>
      </c>
      <c r="M37" s="143">
        <f>Z37/'Численность населения'!M36*1000000</f>
        <v>209176.95748159743</v>
      </c>
      <c r="N37" s="144">
        <f>AA37/'Численность населения'!N36*1000000</f>
        <v>241392.3526627234</v>
      </c>
      <c r="O37" s="164">
        <v>317207.3</v>
      </c>
      <c r="P37" s="166">
        <v>358216.4</v>
      </c>
      <c r="Q37" s="166">
        <v>399189.5</v>
      </c>
      <c r="R37" s="166">
        <v>451642.1</v>
      </c>
      <c r="S37" s="166">
        <v>509251.4</v>
      </c>
      <c r="T37" s="166">
        <v>618292.1</v>
      </c>
      <c r="U37" s="166">
        <v>594637</v>
      </c>
      <c r="V37" s="166">
        <v>620839.19999999995</v>
      </c>
      <c r="W37" s="166">
        <v>565425</v>
      </c>
      <c r="X37" s="166">
        <v>593299.4</v>
      </c>
      <c r="Y37" s="166">
        <v>587964.19999999995</v>
      </c>
      <c r="Z37" s="166">
        <v>657564.5</v>
      </c>
      <c r="AA37" s="166">
        <v>772055.3</v>
      </c>
      <c r="AB37" s="62" t="s">
        <v>39</v>
      </c>
      <c r="AC37" s="27">
        <f>B37/'Индекс потребительских цен'!X36</f>
        <v>109704.09281610357</v>
      </c>
      <c r="AD37" s="27">
        <f>C37/'Индекс потребительских цен'!Y36</f>
        <v>115151.90769589024</v>
      </c>
      <c r="AE37" s="27">
        <f>D37/'Индекс потребительских цен'!Z36</f>
        <v>118845.30755336095</v>
      </c>
      <c r="AF37" s="27">
        <f>E37/'Индекс потребительских цен'!AA36</f>
        <v>128077.26778442539</v>
      </c>
      <c r="AG37" s="27">
        <f>F37/'Индекс потребительских цен'!AB36</f>
        <v>129706.69865094771</v>
      </c>
      <c r="AH37" s="27">
        <f>G37/'Индекс потребительских цен'!AC36</f>
        <v>136973.81714361749</v>
      </c>
      <c r="AI37" s="27">
        <f>H37/'Индекс потребительских цен'!AD36</f>
        <v>125072.05471662086</v>
      </c>
      <c r="AJ37" s="27">
        <f>I37/'Индекс потребительских цен'!AE36</f>
        <v>128116.98611079642</v>
      </c>
      <c r="AK37" s="27">
        <f>J37/'Индекс потребительских цен'!AF36</f>
        <v>112698.25638632329</v>
      </c>
      <c r="AL37" s="27">
        <f>K37/'Индекс потребительских цен'!AG36</f>
        <v>113072.28684865183</v>
      </c>
      <c r="AM37" s="27">
        <f>L37/'Индекс потребительских цен'!AH36</f>
        <v>103662.27535609833</v>
      </c>
      <c r="AN37" s="27">
        <f>M37/'Индекс потребительских цен'!AI36</f>
        <v>102969.41249005373</v>
      </c>
      <c r="AO37" s="27">
        <f>N37/'Индекс потребительских цен'!AJ36</f>
        <v>107575.37324385728</v>
      </c>
      <c r="AP37" s="217">
        <f t="shared" si="0"/>
        <v>34004.404653563761</v>
      </c>
      <c r="AQ37" s="217">
        <f t="shared" si="1"/>
        <v>117817.36436898053</v>
      </c>
      <c r="AR37" s="217">
        <f t="shared" si="2"/>
        <v>115151.90769589024</v>
      </c>
    </row>
    <row r="38" spans="1:44">
      <c r="A38" s="62" t="s">
        <v>41</v>
      </c>
      <c r="B38" s="142">
        <f>O38/'Численность населения'!B37*1000000</f>
        <v>73121.053782552655</v>
      </c>
      <c r="C38" s="143">
        <f>P38/'Численность населения'!C37*1000000</f>
        <v>85069.2206193436</v>
      </c>
      <c r="D38" s="143">
        <f>Q38/'Численность населения'!D37*1000000</f>
        <v>93770.699821304879</v>
      </c>
      <c r="E38" s="143">
        <f>R38/'Численность населения'!E37*1000000</f>
        <v>104644.73587672111</v>
      </c>
      <c r="F38" s="143">
        <f>S38/'Численность населения'!F37*1000000</f>
        <v>116476.72275790179</v>
      </c>
      <c r="G38" s="143">
        <f>T38/'Численность населения'!G37*1000000</f>
        <v>131108.48514536576</v>
      </c>
      <c r="H38" s="143">
        <f>U38/'Численность населения'!H37*1000000</f>
        <v>136994.44260407664</v>
      </c>
      <c r="I38" s="143">
        <f>V38/'Численность населения'!I37*1000000</f>
        <v>143289.06304181981</v>
      </c>
      <c r="J38" s="143">
        <f>W38/'Численность населения'!J37*1000000</f>
        <v>147245.85836634823</v>
      </c>
      <c r="K38" s="143">
        <f>X38/'Численность населения'!K37*1000000</f>
        <v>155181.80895761945</v>
      </c>
      <c r="L38" s="143">
        <f>Y38/'Численность населения'!L37*1000000</f>
        <v>154475.5752666698</v>
      </c>
      <c r="M38" s="143">
        <f>Z38/'Численность населения'!M37*1000000</f>
        <v>217259.74576904462</v>
      </c>
      <c r="N38" s="144">
        <f>AA38/'Численность населения'!N37*1000000</f>
        <v>271126.16604761448</v>
      </c>
      <c r="O38" s="164">
        <v>62861</v>
      </c>
      <c r="P38" s="166">
        <v>73110.7</v>
      </c>
      <c r="Q38" s="166">
        <v>80549.5</v>
      </c>
      <c r="R38" s="166">
        <v>89855.4</v>
      </c>
      <c r="S38" s="166">
        <v>100117.8</v>
      </c>
      <c r="T38" s="166">
        <v>112947.6</v>
      </c>
      <c r="U38" s="166">
        <v>118274.7</v>
      </c>
      <c r="V38" s="166">
        <v>123965.1</v>
      </c>
      <c r="W38" s="166">
        <v>127518.3</v>
      </c>
      <c r="X38" s="166">
        <v>134586.70000000001</v>
      </c>
      <c r="Y38" s="166">
        <v>134203.9</v>
      </c>
      <c r="Z38" s="166">
        <v>188981</v>
      </c>
      <c r="AA38" s="166">
        <v>245044.1</v>
      </c>
      <c r="AB38" s="62" t="s">
        <v>41</v>
      </c>
      <c r="AC38" s="27">
        <f>B38/'Индекс потребительских цен'!X37</f>
        <v>73121.053782552655</v>
      </c>
      <c r="AD38" s="27">
        <f>C38/'Индекс потребительских цен'!Y37</f>
        <v>79697.602229102122</v>
      </c>
      <c r="AE38" s="27">
        <f>D38/'Индекс потребительских цен'!Z37</f>
        <v>80781.273065547502</v>
      </c>
      <c r="AF38" s="27">
        <f>E38/'Индекс потребительских цен'!AA37</f>
        <v>83867.33813876292</v>
      </c>
      <c r="AG38" s="27">
        <f>F38/'Индекс потребительских цен'!AB37</f>
        <v>86068.654857550282</v>
      </c>
      <c r="AH38" s="27">
        <f>G38/'Индекс потребительских цен'!AC37</f>
        <v>84024.776338554555</v>
      </c>
      <c r="AI38" s="27">
        <f>H38/'Индекс потребительских цен'!AD37</f>
        <v>82725.871501814574</v>
      </c>
      <c r="AJ38" s="27">
        <f>I38/'Индекс потребительских цен'!AE37</f>
        <v>84433.020802251544</v>
      </c>
      <c r="AK38" s="27">
        <f>J38/'Индекс потребительских цен'!AF37</f>
        <v>83854.799267000155</v>
      </c>
      <c r="AL38" s="27">
        <f>K38/'Индекс потребительских цен'!AG37</f>
        <v>85229.27050392954</v>
      </c>
      <c r="AM38" s="27">
        <f>L38/'Индекс потребительских цен'!AH37</f>
        <v>80502.316530742712</v>
      </c>
      <c r="AN38" s="27">
        <f>M38/'Индекс потребительских цен'!AI37</f>
        <v>104669.70348634174</v>
      </c>
      <c r="AO38" s="27">
        <f>N38/'Индекс потребительских цен'!AJ37</f>
        <v>116730.1579477753</v>
      </c>
      <c r="AP38" s="217">
        <f t="shared" si="0"/>
        <v>43609.104165222641</v>
      </c>
      <c r="AQ38" s="217">
        <f t="shared" si="1"/>
        <v>86592.756803994285</v>
      </c>
      <c r="AR38" s="217">
        <f t="shared" si="2"/>
        <v>83867.33813876292</v>
      </c>
    </row>
    <row r="39" spans="1:44">
      <c r="A39" s="62" t="s">
        <v>42</v>
      </c>
      <c r="B39" s="142">
        <f>O39/'Численность населения'!B38*1000000</f>
        <v>58126.943609820919</v>
      </c>
      <c r="C39" s="143">
        <f>P39/'Численность населения'!C38*1000000</f>
        <v>65196.05577705981</v>
      </c>
      <c r="D39" s="143">
        <f>Q39/'Численность населения'!D38*1000000</f>
        <v>70973.883277690911</v>
      </c>
      <c r="E39" s="143">
        <f>R39/'Численность населения'!E38*1000000</f>
        <v>73741.666507377216</v>
      </c>
      <c r="F39" s="143">
        <f>S39/'Численность населения'!F38*1000000</f>
        <v>78422.363238605263</v>
      </c>
      <c r="G39" s="143">
        <f>T39/'Численность населения'!G38*1000000</f>
        <v>74890.911730297943</v>
      </c>
      <c r="H39" s="143">
        <f>U39/'Численность населения'!H38*1000000</f>
        <v>76431.713817796481</v>
      </c>
      <c r="I39" s="143">
        <f>V39/'Численность населения'!I38*1000000</f>
        <v>79498.593385480985</v>
      </c>
      <c r="J39" s="143">
        <f>W39/'Численность населения'!J38*1000000</f>
        <v>82338.914953620042</v>
      </c>
      <c r="K39" s="143">
        <f>X39/'Численность населения'!K38*1000000</f>
        <v>86604.546059895263</v>
      </c>
      <c r="L39" s="143">
        <f>Y39/'Численность населения'!L38*1000000</f>
        <v>83515.489544369542</v>
      </c>
      <c r="M39" s="143">
        <f>Z39/'Численность населения'!M38*1000000</f>
        <v>95066.557369289585</v>
      </c>
      <c r="N39" s="144">
        <f>AA39/'Численность населения'!N38*1000000</f>
        <v>100664.07833265781</v>
      </c>
      <c r="O39" s="164">
        <v>27645</v>
      </c>
      <c r="P39" s="166">
        <v>31035.8</v>
      </c>
      <c r="Q39" s="166">
        <v>33589.1</v>
      </c>
      <c r="R39" s="166">
        <v>34720.6</v>
      </c>
      <c r="S39" s="166">
        <v>36815.300000000003</v>
      </c>
      <c r="T39" s="166">
        <v>35081</v>
      </c>
      <c r="U39" s="166">
        <v>35702.400000000001</v>
      </c>
      <c r="V39" s="166">
        <v>37075.599999999999</v>
      </c>
      <c r="W39" s="166">
        <v>38364.5</v>
      </c>
      <c r="X39" s="166">
        <v>40318.400000000001</v>
      </c>
      <c r="Y39" s="166">
        <v>38871.699999999997</v>
      </c>
      <c r="Z39" s="166">
        <v>44185.7</v>
      </c>
      <c r="AA39" s="166">
        <v>47188.3</v>
      </c>
      <c r="AB39" s="62" t="s">
        <v>42</v>
      </c>
      <c r="AC39" s="27">
        <f>B39/'Индекс потребительских цен'!X38</f>
        <v>58126.943609820919</v>
      </c>
      <c r="AD39" s="27">
        <f>C39/'Индекс потребительских цен'!Y38</f>
        <v>62014.701585712755</v>
      </c>
      <c r="AE39" s="27">
        <f>D39/'Индекс потребительских цен'!Z38</f>
        <v>63545.359572824964</v>
      </c>
      <c r="AF39" s="27">
        <f>E39/'Индекс потребительских цен'!AA38</f>
        <v>61457.182467319537</v>
      </c>
      <c r="AG39" s="27">
        <f>F39/'Индекс потребительских цен'!AB38</f>
        <v>59195.843517913614</v>
      </c>
      <c r="AH39" s="27">
        <f>G39/'Индекс потребительских цен'!AC38</f>
        <v>49208.030003890322</v>
      </c>
      <c r="AI39" s="27">
        <f>H39/'Индекс потребительских цен'!AD38</f>
        <v>47642.950093415493</v>
      </c>
      <c r="AJ39" s="27">
        <f>I39/'Индекс потребительских цен'!AE38</f>
        <v>48640.222838564609</v>
      </c>
      <c r="AK39" s="27">
        <f>J39/'Индекс потребительских цен'!AF38</f>
        <v>48561.82587709745</v>
      </c>
      <c r="AL39" s="27">
        <f>K39/'Индекс потребительских цен'!AG38</f>
        <v>49613.995907470104</v>
      </c>
      <c r="AM39" s="27">
        <f>L39/'Индекс потребительских цен'!AH38</f>
        <v>45488.05647197389</v>
      </c>
      <c r="AN39" s="27">
        <f>M39/'Индекс потребительских цен'!AI38</f>
        <v>48153.56793740546</v>
      </c>
      <c r="AO39" s="27">
        <f>N39/'Индекс потребительских цен'!AJ38</f>
        <v>45485.148138955257</v>
      </c>
      <c r="AP39" s="217">
        <f t="shared" si="0"/>
        <v>18060.211433869707</v>
      </c>
      <c r="AQ39" s="217">
        <f t="shared" si="1"/>
        <v>52856.448309412641</v>
      </c>
      <c r="AR39" s="217">
        <f t="shared" si="2"/>
        <v>49208.030003890322</v>
      </c>
    </row>
    <row r="40" spans="1:44">
      <c r="A40" s="62" t="s">
        <v>43</v>
      </c>
      <c r="B40" s="142">
        <f>O40/'Численность населения'!B39*1000000</f>
        <v>76353.528005819389</v>
      </c>
      <c r="C40" s="143">
        <f>P40/'Численность населения'!C39*1000000</f>
        <v>94777.110569590674</v>
      </c>
      <c r="D40" s="143">
        <f>Q40/'Численность населения'!D39*1000000</f>
        <v>108101.30911547436</v>
      </c>
      <c r="E40" s="143">
        <f>R40/'Численность населения'!E39*1000000</f>
        <v>119452.52109779448</v>
      </c>
      <c r="F40" s="143">
        <f>S40/'Численность населения'!F39*1000000</f>
        <v>131839.96003542314</v>
      </c>
      <c r="G40" s="143">
        <f>T40/'Численность населения'!G39*1000000</f>
        <v>144655.05665664075</v>
      </c>
      <c r="H40" s="143">
        <f>U40/'Численность населения'!H39*1000000</f>
        <v>149749.11301143988</v>
      </c>
      <c r="I40" s="143">
        <f>V40/'Численность населения'!I39*1000000</f>
        <v>156185.94415469057</v>
      </c>
      <c r="J40" s="143">
        <f>W40/'Численность населения'!J39*1000000</f>
        <v>163733.60475540606</v>
      </c>
      <c r="K40" s="143">
        <f>X40/'Численность населения'!K39*1000000</f>
        <v>170755.42515944553</v>
      </c>
      <c r="L40" s="143">
        <f>Y40/'Численность населения'!L39*1000000</f>
        <v>163467.99699553646</v>
      </c>
      <c r="M40" s="143">
        <f>Z40/'Численность населения'!M39*1000000</f>
        <v>193289.71012625052</v>
      </c>
      <c r="N40" s="144">
        <f>AA40/'Численность населения'!N39*1000000</f>
        <v>218410.99740875751</v>
      </c>
      <c r="O40" s="164">
        <v>54371.5</v>
      </c>
      <c r="P40" s="166">
        <v>67363.399999999994</v>
      </c>
      <c r="Q40" s="166">
        <v>76490</v>
      </c>
      <c r="R40" s="166">
        <v>84220</v>
      </c>
      <c r="S40" s="166">
        <v>92897.600000000006</v>
      </c>
      <c r="T40" s="166">
        <v>101910.5</v>
      </c>
      <c r="U40" s="166">
        <v>105349.1</v>
      </c>
      <c r="V40" s="166">
        <v>109722.5</v>
      </c>
      <c r="W40" s="166">
        <v>114696.7</v>
      </c>
      <c r="X40" s="166">
        <v>119194.8</v>
      </c>
      <c r="Y40" s="166">
        <v>113604.7</v>
      </c>
      <c r="Z40" s="166">
        <v>133488</v>
      </c>
      <c r="AA40" s="166">
        <v>149190</v>
      </c>
      <c r="AB40" s="62" t="s">
        <v>43</v>
      </c>
      <c r="AC40" s="27">
        <f>B40/'Индекс потребительских цен'!X39</f>
        <v>76353.528005819389</v>
      </c>
      <c r="AD40" s="27">
        <f>C40/'Индекс потребительских цен'!Y39</f>
        <v>89785.061168615634</v>
      </c>
      <c r="AE40" s="27">
        <f>D40/'Индекс потребительских цен'!Z39</f>
        <v>96292.858145390259</v>
      </c>
      <c r="AF40" s="27">
        <f>E40/'Индекс потребительских цен'!AA39</f>
        <v>100324.45787060916</v>
      </c>
      <c r="AG40" s="27">
        <f>F40/'Индекс потребительских цен'!AB39</f>
        <v>100452.03903089419</v>
      </c>
      <c r="AH40" s="27">
        <f>G40/'Индекс потребительских цен'!AC39</f>
        <v>97055.450523885753</v>
      </c>
      <c r="AI40" s="27">
        <f>H40/'Индекс потребительских цен'!AD39</f>
        <v>95834.869667329724</v>
      </c>
      <c r="AJ40" s="27">
        <f>I40/'Индекс потребительских цен'!AE39</f>
        <v>97735.646306021154</v>
      </c>
      <c r="AK40" s="27">
        <f>J40/'Индекс потребительских цен'!AF39</f>
        <v>99089.65732633241</v>
      </c>
      <c r="AL40" s="27">
        <f>K40/'Индекс потребительских цен'!AG39</f>
        <v>101442.2113308915</v>
      </c>
      <c r="AM40" s="27">
        <f>L40/'Индекс потребительских цен'!AH39</f>
        <v>92444.458193993647</v>
      </c>
      <c r="AN40" s="27">
        <f>M40/'Индекс потребительских цен'!AI39</f>
        <v>100118.37339115179</v>
      </c>
      <c r="AO40" s="27">
        <f>N40/'Индекс потребительских цен'!AJ39</f>
        <v>101736.02504704808</v>
      </c>
      <c r="AP40" s="217">
        <f t="shared" si="0"/>
        <v>25382.497041228693</v>
      </c>
      <c r="AQ40" s="217">
        <f t="shared" si="1"/>
        <v>96051.125846767885</v>
      </c>
      <c r="AR40" s="217">
        <f t="shared" si="2"/>
        <v>97735.646306021154</v>
      </c>
    </row>
    <row r="41" spans="1:44">
      <c r="A41" s="62" t="s">
        <v>44</v>
      </c>
      <c r="B41" s="142">
        <f>O41/'Численность населения'!B40*1000000</f>
        <v>43981.766408845899</v>
      </c>
      <c r="C41" s="143">
        <f>P41/'Численность населения'!C40*1000000</f>
        <v>56713.245524929785</v>
      </c>
      <c r="D41" s="143">
        <f>Q41/'Численность населения'!D40*1000000</f>
        <v>69225.240699035989</v>
      </c>
      <c r="E41" s="143">
        <f>R41/'Численность населения'!E40*1000000</f>
        <v>77087.7851335952</v>
      </c>
      <c r="F41" s="143">
        <f>S41/'Численность населения'!F40*1000000</f>
        <v>88309.887047034179</v>
      </c>
      <c r="G41" s="143">
        <f>T41/'Численность населения'!G40*1000000</f>
        <v>106136.28800046303</v>
      </c>
      <c r="H41" s="143">
        <f>U41/'Численность населения'!H40*1000000</f>
        <v>108533.67489772291</v>
      </c>
      <c r="I41" s="143">
        <f>V41/'Численность населения'!I40*1000000</f>
        <v>111073.7396058553</v>
      </c>
      <c r="J41" s="143">
        <f>W41/'Численность населения'!J40*1000000</f>
        <v>115780.53665393658</v>
      </c>
      <c r="K41" s="143">
        <f>X41/'Численность населения'!K40*1000000</f>
        <v>120057.73116651837</v>
      </c>
      <c r="L41" s="143">
        <f>Y41/'Численность населения'!L40*1000000</f>
        <v>123955.17479317824</v>
      </c>
      <c r="M41" s="143">
        <f>Z41/'Численность населения'!M40*1000000</f>
        <v>141300.39431020262</v>
      </c>
      <c r="N41" s="144">
        <f>AA41/'Численность населения'!N40*1000000</f>
        <v>170743.86477906117</v>
      </c>
      <c r="O41" s="164">
        <v>55527.199999999997</v>
      </c>
      <c r="P41" s="166">
        <v>73082.899999999994</v>
      </c>
      <c r="Q41" s="166">
        <v>90925</v>
      </c>
      <c r="R41" s="166">
        <v>102958.6</v>
      </c>
      <c r="S41" s="166">
        <v>119956</v>
      </c>
      <c r="T41" s="166">
        <v>146703.70000000001</v>
      </c>
      <c r="U41" s="166">
        <v>152437.5</v>
      </c>
      <c r="V41" s="166">
        <v>158382.6</v>
      </c>
      <c r="W41" s="166">
        <v>167530.5</v>
      </c>
      <c r="X41" s="166">
        <v>176225.3</v>
      </c>
      <c r="Y41" s="166">
        <v>184489.8</v>
      </c>
      <c r="Z41" s="166">
        <v>212966.39999999999</v>
      </c>
      <c r="AA41" s="166">
        <v>260197.6</v>
      </c>
      <c r="AB41" s="62" t="s">
        <v>44</v>
      </c>
      <c r="AC41" s="27">
        <f>B41/'Индекс потребительских цен'!X40</f>
        <v>43981.766408845899</v>
      </c>
      <c r="AD41" s="27">
        <f>C41/'Индекс потребительских цен'!Y40</f>
        <v>52692.785956452462</v>
      </c>
      <c r="AE41" s="27">
        <f>D41/'Индекс потребительских цен'!Z40</f>
        <v>60625.688647877723</v>
      </c>
      <c r="AF41" s="27">
        <f>E41/'Индекс потребительских цен'!AA40</f>
        <v>63570.153687144229</v>
      </c>
      <c r="AG41" s="27">
        <f>F41/'Индекс потребительских цен'!AB40</f>
        <v>65524.939767161166</v>
      </c>
      <c r="AH41" s="27">
        <f>G41/'Индекс потребительских цен'!AC40</f>
        <v>68581.318588371738</v>
      </c>
      <c r="AI41" s="27">
        <f>H41/'Индекс потребительских цен'!AD40</f>
        <v>66632.228753731353</v>
      </c>
      <c r="AJ41" s="27">
        <f>I41/'Индекс потребительских цен'!AE40</f>
        <v>66828.355727215821</v>
      </c>
      <c r="AK41" s="27">
        <f>J41/'Индекс потребительских цен'!AF40</f>
        <v>67285.072712240741</v>
      </c>
      <c r="AL41" s="27">
        <f>K41/'Индекс потребительских цен'!AG40</f>
        <v>67758.313353934893</v>
      </c>
      <c r="AM41" s="27">
        <f>L41/'Индекс потребительских цен'!AH40</f>
        <v>66601.253657513182</v>
      </c>
      <c r="AN41" s="27">
        <f>M41/'Индекс потребительских цен'!AI40</f>
        <v>70538.752623139095</v>
      </c>
      <c r="AO41" s="27">
        <f>N41/'Индекс потребительских цен'!AJ40</f>
        <v>75511.397592652589</v>
      </c>
      <c r="AP41" s="217">
        <f t="shared" si="0"/>
        <v>31529.63118380669</v>
      </c>
      <c r="AQ41" s="217">
        <f t="shared" si="1"/>
        <v>64317.848267406218</v>
      </c>
      <c r="AR41" s="217">
        <f t="shared" si="2"/>
        <v>66632.228753731353</v>
      </c>
    </row>
    <row r="42" spans="1:44">
      <c r="A42" s="62" t="s">
        <v>45</v>
      </c>
      <c r="B42" s="142">
        <f>O42/'Численность населения'!B41*1000000</f>
        <v>98633.59708945539</v>
      </c>
      <c r="C42" s="143">
        <f>P42/'Численность населения'!C41*1000000</f>
        <v>119286.45285447211</v>
      </c>
      <c r="D42" s="143">
        <f>Q42/'Численность населения'!D41*1000000</f>
        <v>142204.74185765247</v>
      </c>
      <c r="E42" s="143">
        <f>R42/'Численность населения'!E41*1000000</f>
        <v>153772.19311004688</v>
      </c>
      <c r="F42" s="143">
        <f>S42/'Численность населения'!F41*1000000</f>
        <v>165227.65544388787</v>
      </c>
      <c r="G42" s="143">
        <f>T42/'Численность населения'!G41*1000000</f>
        <v>166622.0204353811</v>
      </c>
      <c r="H42" s="143">
        <f>U42/'Численность населения'!H41*1000000</f>
        <v>158762.35733984067</v>
      </c>
      <c r="I42" s="143">
        <f>V42/'Численность населения'!I41*1000000</f>
        <v>170836.65176583425</v>
      </c>
      <c r="J42" s="143">
        <f>W42/'Численность населения'!J41*1000000</f>
        <v>182283.93707124982</v>
      </c>
      <c r="K42" s="143">
        <f>X42/'Численность населения'!K41*1000000</f>
        <v>191605.72521047306</v>
      </c>
      <c r="L42" s="143">
        <f>Y42/'Численность населения'!L41*1000000</f>
        <v>185993.80884173448</v>
      </c>
      <c r="M42" s="143">
        <f>Z42/'Численность населения'!M41*1000000</f>
        <v>215801.36371792571</v>
      </c>
      <c r="N42" s="144">
        <f>AA42/'Численность населения'!N41*1000000</f>
        <v>212250.63681701614</v>
      </c>
      <c r="O42" s="164">
        <v>274360.2</v>
      </c>
      <c r="P42" s="166">
        <v>332365.09999999998</v>
      </c>
      <c r="Q42" s="166">
        <v>396595.8</v>
      </c>
      <c r="R42" s="166">
        <v>429431.3</v>
      </c>
      <c r="S42" s="166">
        <v>462140.1</v>
      </c>
      <c r="T42" s="166">
        <v>466630.8</v>
      </c>
      <c r="U42" s="166">
        <v>445009.3</v>
      </c>
      <c r="V42" s="166">
        <v>478774.5</v>
      </c>
      <c r="W42" s="166">
        <v>510022.8</v>
      </c>
      <c r="X42" s="166">
        <v>536382.6</v>
      </c>
      <c r="Y42" s="166">
        <v>520444.9</v>
      </c>
      <c r="Z42" s="166">
        <v>601330.5</v>
      </c>
      <c r="AA42" s="166">
        <v>614853.80000000005</v>
      </c>
      <c r="AB42" s="62" t="s">
        <v>45</v>
      </c>
      <c r="AC42" s="27">
        <f>B42/'Индекс потребительских цен'!X41</f>
        <v>98633.59708945539</v>
      </c>
      <c r="AD42" s="27">
        <f>C42/'Индекс потребительских цен'!Y41</f>
        <v>114698.51236006933</v>
      </c>
      <c r="AE42" s="27">
        <f>D42/'Индекс потребительских цен'!Z41</f>
        <v>128995.59312196341</v>
      </c>
      <c r="AF42" s="27">
        <f>E42/'Индекс потребительских цен'!AA41</f>
        <v>130705.17629489768</v>
      </c>
      <c r="AG42" s="27">
        <f>F42/'Индекс потребительских цен'!AB41</f>
        <v>129308.74761836966</v>
      </c>
      <c r="AH42" s="27">
        <f>G42/'Индекс потребительских цен'!AC41</f>
        <v>113470.2323634894</v>
      </c>
      <c r="AI42" s="27">
        <f>H42/'Индекс потребительских цен'!AD41</f>
        <v>102345.48634402738</v>
      </c>
      <c r="AJ42" s="27">
        <f>I42/'Индекс потребительских цен'!AE41</f>
        <v>107067.0129250217</v>
      </c>
      <c r="AK42" s="27">
        <f>J42/'Индекс потребительских цен'!AF41</f>
        <v>109363.65444292822</v>
      </c>
      <c r="AL42" s="27">
        <f>K42/'Индекс потребительских цен'!AG41</f>
        <v>111521.52143713174</v>
      </c>
      <c r="AM42" s="27">
        <f>L42/'Индекс потребительских цен'!AH41</f>
        <v>102407.70163644897</v>
      </c>
      <c r="AN42" s="27">
        <f>M42/'Индекс потребительских цен'!AI41</f>
        <v>109008.86504736223</v>
      </c>
      <c r="AO42" s="27">
        <f>N42/'Индекс потребительских цен'!AJ41</f>
        <v>96442.62652128037</v>
      </c>
      <c r="AP42" s="217">
        <f t="shared" si="0"/>
        <v>34262.549773617313</v>
      </c>
      <c r="AQ42" s="217">
        <f t="shared" si="1"/>
        <v>111843.74824634194</v>
      </c>
      <c r="AR42" s="217">
        <f t="shared" si="2"/>
        <v>109363.65444292822</v>
      </c>
    </row>
    <row r="43" spans="1:44">
      <c r="A43" s="62" t="s">
        <v>47</v>
      </c>
      <c r="B43" s="142">
        <f>O43/'Численность населения'!B42*1000000</f>
        <v>125820.45861315403</v>
      </c>
      <c r="C43" s="143">
        <f>P43/'Численность населения'!C42*1000000</f>
        <v>142075.67785475764</v>
      </c>
      <c r="D43" s="143">
        <f>Q43/'Численность населения'!D42*1000000</f>
        <v>156043.55436332535</v>
      </c>
      <c r="E43" s="143">
        <f>R43/'Численность населения'!E42*1000000</f>
        <v>177554.74528863237</v>
      </c>
      <c r="F43" s="143">
        <f>S43/'Численность населения'!F42*1000000</f>
        <v>191935.22910867806</v>
      </c>
      <c r="G43" s="143">
        <f>T43/'Численность населения'!G42*1000000</f>
        <v>192719.70576135477</v>
      </c>
      <c r="H43" s="143">
        <f>U43/'Численность населения'!H42*1000000</f>
        <v>197400.47844467632</v>
      </c>
      <c r="I43" s="143">
        <f>V43/'Численность населения'!I42*1000000</f>
        <v>206912.93665248755</v>
      </c>
      <c r="J43" s="143">
        <f>W43/'Численность населения'!J42*1000000</f>
        <v>216773.87662466342</v>
      </c>
      <c r="K43" s="143">
        <f>X43/'Численность населения'!K42*1000000</f>
        <v>230315.4741978026</v>
      </c>
      <c r="L43" s="143">
        <f>Y43/'Численность населения'!L42*1000000</f>
        <v>226691.14607965091</v>
      </c>
      <c r="M43" s="143">
        <f>Z43/'Численность населения'!M42*1000000</f>
        <v>253471.66427296036</v>
      </c>
      <c r="N43" s="144">
        <f>AA43/'Численность населения'!N42*1000000</f>
        <v>273721.13861543703</v>
      </c>
      <c r="O43" s="164">
        <v>512128.9</v>
      </c>
      <c r="P43" s="166">
        <v>577987.30000000005</v>
      </c>
      <c r="Q43" s="166">
        <v>633942.69999999995</v>
      </c>
      <c r="R43" s="166">
        <v>721818.1</v>
      </c>
      <c r="S43" s="166">
        <v>781337.8</v>
      </c>
      <c r="T43" s="166">
        <v>784663.1</v>
      </c>
      <c r="U43" s="166">
        <v>803226.1</v>
      </c>
      <c r="V43" s="166">
        <v>841128.4</v>
      </c>
      <c r="W43" s="166">
        <v>879483.7</v>
      </c>
      <c r="X43" s="166">
        <v>931528.9</v>
      </c>
      <c r="Y43" s="166">
        <v>912651.3</v>
      </c>
      <c r="Z43" s="166">
        <v>1015846.5</v>
      </c>
      <c r="AA43" s="166">
        <v>1118044.1000000001</v>
      </c>
      <c r="AB43" s="62" t="s">
        <v>47</v>
      </c>
      <c r="AC43" s="27">
        <f>B43/'Индекс потребительских цен'!X42</f>
        <v>125820.45861315403</v>
      </c>
      <c r="AD43" s="27">
        <f>C43/'Индекс потребительских цен'!Y42</f>
        <v>133592.5508742432</v>
      </c>
      <c r="AE43" s="27">
        <f>D43/'Индекс потребительских цен'!Z42</f>
        <v>138108.45848425914</v>
      </c>
      <c r="AF43" s="27">
        <f>E43/'Индекс потребительских цен'!AA42</f>
        <v>148294.0728318835</v>
      </c>
      <c r="AG43" s="27">
        <f>F43/'Индекс потребительских цен'!AB42</f>
        <v>144197.7882796097</v>
      </c>
      <c r="AH43" s="27">
        <f>G43/'Индекс потребительских цен'!AC42</f>
        <v>130532.95412618112</v>
      </c>
      <c r="AI43" s="27">
        <f>H43/'Индекс потребительских цен'!AD42</f>
        <v>127409.31591853919</v>
      </c>
      <c r="AJ43" s="27">
        <f>I43/'Индекс потребительских цен'!AE42</f>
        <v>131458.80109991404</v>
      </c>
      <c r="AK43" s="27">
        <f>J43/'Индекс потребительских цен'!AF42</f>
        <v>132083.81169978366</v>
      </c>
      <c r="AL43" s="27">
        <f>K43/'Индекс потребительских цен'!AG42</f>
        <v>136419.68021208493</v>
      </c>
      <c r="AM43" s="27">
        <f>L43/'Индекс потребительских цен'!AH42</f>
        <v>127854.62814564383</v>
      </c>
      <c r="AN43" s="27">
        <f>M43/'Индекс потребительских цен'!AI42</f>
        <v>131504.8638452804</v>
      </c>
      <c r="AO43" s="27">
        <f>N43/'Индекс потребительских цен'!AJ42</f>
        <v>127638.49709519213</v>
      </c>
      <c r="AP43" s="217">
        <f t="shared" si="0"/>
        <v>22473.614218729475</v>
      </c>
      <c r="AQ43" s="217">
        <f t="shared" si="1"/>
        <v>133455.06778659759</v>
      </c>
      <c r="AR43" s="217">
        <f t="shared" si="2"/>
        <v>131504.8638452804</v>
      </c>
    </row>
    <row r="44" spans="1:44">
      <c r="A44" s="62" t="s">
        <v>48</v>
      </c>
      <c r="B44" s="142">
        <f>O44/'Численность населения'!B43*1000000</f>
        <v>62551.635636295854</v>
      </c>
      <c r="C44" s="143">
        <f>P44/'Численность населения'!C43*1000000</f>
        <v>72457.987370993636</v>
      </c>
      <c r="D44" s="143">
        <f>Q44/'Численность населения'!D43*1000000</f>
        <v>81094.923133219854</v>
      </c>
      <c r="E44" s="143">
        <f>R44/'Численность населения'!E43*1000000</f>
        <v>92499.822339405699</v>
      </c>
      <c r="F44" s="143">
        <f>S44/'Численность населения'!F43*1000000</f>
        <v>106277.21419643637</v>
      </c>
      <c r="G44" s="143">
        <f>T44/'Численность населения'!G43*1000000</f>
        <v>111525.52246413748</v>
      </c>
      <c r="H44" s="143">
        <f>U44/'Численность населения'!H43*1000000</f>
        <v>114549.04965159974</v>
      </c>
      <c r="I44" s="143">
        <f>V44/'Численность населения'!I43*1000000</f>
        <v>119955.72838942631</v>
      </c>
      <c r="J44" s="143">
        <f>W44/'Численность населения'!J43*1000000</f>
        <v>127087.16148386453</v>
      </c>
      <c r="K44" s="143">
        <f>X44/'Численность населения'!K43*1000000</f>
        <v>133492.9158595615</v>
      </c>
      <c r="L44" s="143">
        <f>Y44/'Численность населения'!L43*1000000</f>
        <v>134692.45248200776</v>
      </c>
      <c r="M44" s="143">
        <f>Z44/'Численность населения'!M43*1000000</f>
        <v>161109.84059852033</v>
      </c>
      <c r="N44" s="144">
        <f>AA44/'Численность населения'!N43*1000000</f>
        <v>173624.12803112989</v>
      </c>
      <c r="O44" s="164">
        <v>43625.7</v>
      </c>
      <c r="P44" s="166">
        <v>50282.8</v>
      </c>
      <c r="Q44" s="166">
        <v>56068.3</v>
      </c>
      <c r="R44" s="166">
        <v>63780.2</v>
      </c>
      <c r="S44" s="166">
        <v>73125.100000000006</v>
      </c>
      <c r="T44" s="166">
        <v>76579</v>
      </c>
      <c r="U44" s="166">
        <v>78497.600000000006</v>
      </c>
      <c r="V44" s="166">
        <v>81990.7</v>
      </c>
      <c r="W44" s="166">
        <v>86591.6</v>
      </c>
      <c r="X44" s="166">
        <v>90761.7</v>
      </c>
      <c r="Y44" s="166">
        <v>91237.3</v>
      </c>
      <c r="Z44" s="166">
        <v>108490.4</v>
      </c>
      <c r="AA44" s="166">
        <v>117081</v>
      </c>
      <c r="AB44" s="62" t="s">
        <v>48</v>
      </c>
      <c r="AC44" s="27">
        <f>B44/'Индекс потребительских цен'!X43</f>
        <v>62551.635636295854</v>
      </c>
      <c r="AD44" s="27">
        <f>C44/'Индекс потребительских цен'!Y43</f>
        <v>68369.491763534286</v>
      </c>
      <c r="AE44" s="27">
        <f>D44/'Индекс потребительских цен'!Z43</f>
        <v>72017.959555716268</v>
      </c>
      <c r="AF44" s="27">
        <f>E44/'Индекс потребительских цен'!AA43</f>
        <v>77103.723626586347</v>
      </c>
      <c r="AG44" s="27">
        <f>F44/'Индекс потребительских цен'!AB43</f>
        <v>79408.338644986346</v>
      </c>
      <c r="AH44" s="27">
        <f>G44/'Индекс потребительских цен'!AC43</f>
        <v>74064.328525025718</v>
      </c>
      <c r="AI44" s="27">
        <f>H44/'Индекс потребительских цен'!AD43</f>
        <v>72188.516929292033</v>
      </c>
      <c r="AJ44" s="27">
        <f>I44/'Индекс потребительских цен'!AE43</f>
        <v>73766.385622128932</v>
      </c>
      <c r="AK44" s="27">
        <f>J44/'Индекс потребительских цен'!AF43</f>
        <v>74183.044370705829</v>
      </c>
      <c r="AL44" s="27">
        <f>K44/'Индекс потребительских цен'!AG43</f>
        <v>75992.00070970766</v>
      </c>
      <c r="AM44" s="27">
        <f>L44/'Индекс потребительских цен'!AH43</f>
        <v>72926.428895531193</v>
      </c>
      <c r="AN44" s="27">
        <f>M44/'Индекс потребительских цен'!AI43</f>
        <v>80955.521690805705</v>
      </c>
      <c r="AO44" s="27">
        <f>N44/'Индекс потребительских цен'!AJ43</f>
        <v>77241.064471467325</v>
      </c>
      <c r="AP44" s="217">
        <f t="shared" si="0"/>
        <v>18403.886054509851</v>
      </c>
      <c r="AQ44" s="217">
        <f t="shared" si="1"/>
        <v>73905.264649367949</v>
      </c>
      <c r="AR44" s="217">
        <f t="shared" si="2"/>
        <v>74064.328525025718</v>
      </c>
    </row>
    <row r="45" spans="1:44">
      <c r="A45" s="62" t="s">
        <v>49</v>
      </c>
      <c r="B45" s="142">
        <f>O45/'Численность населения'!B44*1000000</f>
        <v>57890.589124445127</v>
      </c>
      <c r="C45" s="143">
        <f>P45/'Численность населения'!C44*1000000</f>
        <v>63898.943520168614</v>
      </c>
      <c r="D45" s="143">
        <f>Q45/'Численность населения'!D44*1000000</f>
        <v>70184.790939282975</v>
      </c>
      <c r="E45" s="143">
        <f>R45/'Численность населения'!E44*1000000</f>
        <v>77283.776491365774</v>
      </c>
      <c r="F45" s="143">
        <f>S45/'Численность населения'!F44*1000000</f>
        <v>89807.913675278003</v>
      </c>
      <c r="G45" s="143">
        <f>T45/'Численность населения'!G44*1000000</f>
        <v>96377.375580168053</v>
      </c>
      <c r="H45" s="143">
        <f>U45/'Численность населения'!H44*1000000</f>
        <v>101589.98115092011</v>
      </c>
      <c r="I45" s="143">
        <f>V45/'Численность населения'!I44*1000000</f>
        <v>108326.11344337313</v>
      </c>
      <c r="J45" s="143">
        <f>W45/'Численность населения'!J44*1000000</f>
        <v>114693.60723746689</v>
      </c>
      <c r="K45" s="143">
        <f>X45/'Численность населения'!K44*1000000</f>
        <v>123272.8763322192</v>
      </c>
      <c r="L45" s="143">
        <f>Y45/'Численность населения'!L44*1000000</f>
        <v>127327.19757424663</v>
      </c>
      <c r="M45" s="143">
        <f>Z45/'Численность населения'!M44*1000000</f>
        <v>150612.85280820425</v>
      </c>
      <c r="N45" s="144">
        <f>AA45/'Численность населения'!N44*1000000</f>
        <v>175093.47545810379</v>
      </c>
      <c r="O45" s="164">
        <v>48409.5</v>
      </c>
      <c r="P45" s="166">
        <v>52995.1</v>
      </c>
      <c r="Q45" s="166">
        <v>57692.6</v>
      </c>
      <c r="R45" s="166">
        <v>63014.1</v>
      </c>
      <c r="S45" s="166">
        <v>72791.199999999997</v>
      </c>
      <c r="T45" s="166">
        <v>77889.399999999994</v>
      </c>
      <c r="U45" s="166">
        <v>82084.399999999994</v>
      </c>
      <c r="V45" s="166">
        <v>87397.4</v>
      </c>
      <c r="W45" s="166">
        <v>91787</v>
      </c>
      <c r="X45" s="166">
        <v>97736.9</v>
      </c>
      <c r="Y45" s="166">
        <v>99898.5</v>
      </c>
      <c r="Z45" s="166">
        <v>116697.7</v>
      </c>
      <c r="AA45" s="166">
        <v>135943.79999999999</v>
      </c>
      <c r="AB45" s="62" t="s">
        <v>49</v>
      </c>
      <c r="AC45" s="27">
        <f>B45/'Индекс потребительских цен'!X44</f>
        <v>57890.589124445127</v>
      </c>
      <c r="AD45" s="27">
        <f>C45/'Индекс потребительских цен'!Y44</f>
        <v>60775.103214921633</v>
      </c>
      <c r="AE45" s="27">
        <f>D45/'Индекс потребительских цен'!Z44</f>
        <v>62951.389255491929</v>
      </c>
      <c r="AF45" s="27">
        <f>E45/'Индекс потребительских цен'!AA44</f>
        <v>65228.886292820651</v>
      </c>
      <c r="AG45" s="27">
        <f>F45/'Индекс потребительских цен'!AB44</f>
        <v>67926.769009489173</v>
      </c>
      <c r="AH45" s="27">
        <f>G45/'Индекс потребительских цен'!AC44</f>
        <v>65600.811744011196</v>
      </c>
      <c r="AI45" s="27">
        <f>H45/'Индекс потребительских цен'!AD44</f>
        <v>66623.813098699247</v>
      </c>
      <c r="AJ45" s="27">
        <f>I45/'Индекс потребительских цен'!AE44</f>
        <v>70247.64345225555</v>
      </c>
      <c r="AK45" s="27">
        <f>J45/'Индекс потребительских цен'!AF44</f>
        <v>71903.378727279807</v>
      </c>
      <c r="AL45" s="27">
        <f>K45/'Индекс потребительских цен'!AG44</f>
        <v>75781.397196472593</v>
      </c>
      <c r="AM45" s="27">
        <f>L45/'Индекс потребительских цен'!AH44</f>
        <v>74895.963382024202</v>
      </c>
      <c r="AN45" s="27">
        <f>M45/'Индекс потребительских цен'!AI44</f>
        <v>82205.596079237381</v>
      </c>
      <c r="AO45" s="27">
        <f>N45/'Индекс потребительских цен'!AJ44</f>
        <v>86275.434576913845</v>
      </c>
      <c r="AP45" s="217">
        <f t="shared" si="0"/>
        <v>28384.845452468719</v>
      </c>
      <c r="AQ45" s="217">
        <f t="shared" si="1"/>
        <v>69869.751934927874</v>
      </c>
      <c r="AR45" s="217">
        <f t="shared" si="2"/>
        <v>67926.769009489173</v>
      </c>
    </row>
    <row r="46" spans="1:44">
      <c r="A46" s="62" t="s">
        <v>50</v>
      </c>
      <c r="B46" s="142">
        <f>O46/'Численность населения'!B45*1000000</f>
        <v>120020.33296081772</v>
      </c>
      <c r="C46" s="143">
        <f>P46/'Численность населения'!C45*1000000</f>
        <v>140930.12030288749</v>
      </c>
      <c r="D46" s="143">
        <f>Q46/'Численность населения'!D45*1000000</f>
        <v>170669.51195938324</v>
      </c>
      <c r="E46" s="143">
        <f>R46/'Численность населения'!E45*1000000</f>
        <v>186146.67267515967</v>
      </c>
      <c r="F46" s="143">
        <f>S46/'Численность населения'!F45*1000000</f>
        <v>203038.39747644236</v>
      </c>
      <c r="G46" s="143">
        <f>T46/'Численность населения'!G45*1000000</f>
        <v>200999.35704939792</v>
      </c>
      <c r="H46" s="143">
        <f>U46/'Численность населения'!H45*1000000</f>
        <v>206769.21870595004</v>
      </c>
      <c r="I46" s="143">
        <f>V46/'Численность населения'!I45*1000000</f>
        <v>216964.73928522214</v>
      </c>
      <c r="J46" s="143">
        <f>W46/'Численность населения'!J45*1000000</f>
        <v>235335.26363444116</v>
      </c>
      <c r="K46" s="143">
        <f>X46/'Численность населения'!K45*1000000</f>
        <v>244232.09540299603</v>
      </c>
      <c r="L46" s="143">
        <f>Y46/'Численность населения'!L45*1000000</f>
        <v>238321.82806532967</v>
      </c>
      <c r="M46" s="143">
        <f>Z46/'Численность населения'!M45*1000000</f>
        <v>279262.06417725101</v>
      </c>
      <c r="N46" s="144">
        <f>AA46/'Численность населения'!N45*1000000</f>
        <v>304014.89282038284</v>
      </c>
      <c r="O46" s="164">
        <v>454393.5</v>
      </c>
      <c r="P46" s="166">
        <v>534877.30000000005</v>
      </c>
      <c r="Q46" s="166">
        <v>650696.80000000005</v>
      </c>
      <c r="R46" s="166">
        <v>712966.7</v>
      </c>
      <c r="S46" s="166">
        <v>781014.2</v>
      </c>
      <c r="T46" s="166">
        <v>776236</v>
      </c>
      <c r="U46" s="166">
        <v>801642.4</v>
      </c>
      <c r="V46" s="166">
        <v>843942.5</v>
      </c>
      <c r="W46" s="166">
        <v>916973.5</v>
      </c>
      <c r="X46" s="166">
        <v>952690.3</v>
      </c>
      <c r="Y46" s="166">
        <v>929098.6</v>
      </c>
      <c r="Z46" s="166">
        <v>1086401.2</v>
      </c>
      <c r="AA46" s="166">
        <v>1216319.2</v>
      </c>
      <c r="AB46" s="62" t="s">
        <v>50</v>
      </c>
      <c r="AC46" s="27">
        <f>B46/'Индекс потребительских цен'!X45</f>
        <v>120020.33296081772</v>
      </c>
      <c r="AD46" s="27">
        <f>C46/'Индекс потребительских цен'!Y45</f>
        <v>133078.48942671149</v>
      </c>
      <c r="AE46" s="27">
        <f>D46/'Индекс потребительских цен'!Z45</f>
        <v>151410.19563827312</v>
      </c>
      <c r="AF46" s="27">
        <f>E46/'Индекс потребительских цен'!AA45</f>
        <v>155295.11538665925</v>
      </c>
      <c r="AG46" s="27">
        <f>F46/'Индекс потребительских цен'!AB45</f>
        <v>154437.6744282743</v>
      </c>
      <c r="AH46" s="27">
        <f>G46/'Индекс потребительских цен'!AC45</f>
        <v>138059.15956478636</v>
      </c>
      <c r="AI46" s="27">
        <f>H46/'Индекс потребительских цен'!AD45</f>
        <v>136651.85030162233</v>
      </c>
      <c r="AJ46" s="27">
        <f>I46/'Индекс потребительских цен'!AE45</f>
        <v>140317.03186915873</v>
      </c>
      <c r="AK46" s="27">
        <f>J46/'Индекс потребительских цен'!AF45</f>
        <v>146724.9132201639</v>
      </c>
      <c r="AL46" s="27">
        <f>K46/'Индекс потребительских цен'!AG45</f>
        <v>148052.34557224036</v>
      </c>
      <c r="AM46" s="27">
        <f>L46/'Индекс потребительских цен'!AH45</f>
        <v>137878.95529436995</v>
      </c>
      <c r="AN46" s="27">
        <f>M46/'Индекс потребительских цен'!AI45</f>
        <v>148688.16635591097</v>
      </c>
      <c r="AO46" s="27">
        <f>N46/'Индекс потребительских цен'!AJ45</f>
        <v>145341.98967433802</v>
      </c>
      <c r="AP46" s="217">
        <f t="shared" si="0"/>
        <v>35274.782425841535</v>
      </c>
      <c r="AQ46" s="217">
        <f t="shared" si="1"/>
        <v>142765.86305333281</v>
      </c>
      <c r="AR46" s="217">
        <f t="shared" si="2"/>
        <v>145341.98967433802</v>
      </c>
    </row>
    <row r="47" spans="1:44">
      <c r="A47" s="62" t="s">
        <v>51</v>
      </c>
      <c r="B47" s="142">
        <f>O47/'Численность населения'!B46*1000000</f>
        <v>76725.640993647685</v>
      </c>
      <c r="C47" s="143">
        <f>P47/'Численность населения'!C46*1000000</f>
        <v>92161.278007424771</v>
      </c>
      <c r="D47" s="143">
        <f>Q47/'Численность населения'!D46*1000000</f>
        <v>103387.92442935627</v>
      </c>
      <c r="E47" s="143">
        <f>R47/'Численность населения'!E46*1000000</f>
        <v>116969.41618101309</v>
      </c>
      <c r="F47" s="143">
        <f>S47/'Численность населения'!F46*1000000</f>
        <v>129659.69599165866</v>
      </c>
      <c r="G47" s="143">
        <f>T47/'Численность населения'!G46*1000000</f>
        <v>136440.94382324599</v>
      </c>
      <c r="H47" s="143">
        <f>U47/'Численность населения'!H46*1000000</f>
        <v>139150.88711564642</v>
      </c>
      <c r="I47" s="143">
        <f>V47/'Численность населения'!I46*1000000</f>
        <v>146183.23558436503</v>
      </c>
      <c r="J47" s="143">
        <f>W47/'Численность населения'!J46*1000000</f>
        <v>154640.59445801133</v>
      </c>
      <c r="K47" s="143">
        <f>X47/'Численность населения'!K46*1000000</f>
        <v>161544.29147730445</v>
      </c>
      <c r="L47" s="143">
        <f>Y47/'Численность населения'!L46*1000000</f>
        <v>160084.96114296783</v>
      </c>
      <c r="M47" s="143">
        <f>Z47/'Численность населения'!M46*1000000</f>
        <v>178357.1584006534</v>
      </c>
      <c r="N47" s="144">
        <f>AA47/'Численность населения'!N46*1000000</f>
        <v>214876.80885224743</v>
      </c>
      <c r="O47" s="164">
        <v>116834.2</v>
      </c>
      <c r="P47" s="166">
        <v>140015.1</v>
      </c>
      <c r="Q47" s="166">
        <v>156931.6</v>
      </c>
      <c r="R47" s="166">
        <v>177486</v>
      </c>
      <c r="S47" s="166">
        <v>196727.6</v>
      </c>
      <c r="T47" s="166">
        <v>207024.3</v>
      </c>
      <c r="U47" s="166">
        <v>211091.20000000001</v>
      </c>
      <c r="V47" s="166">
        <v>221458.1</v>
      </c>
      <c r="W47" s="166">
        <v>233540.7</v>
      </c>
      <c r="X47" s="166">
        <v>242990.4</v>
      </c>
      <c r="Y47" s="166">
        <v>239672</v>
      </c>
      <c r="Z47" s="166">
        <v>265557.40000000002</v>
      </c>
      <c r="AA47" s="166">
        <v>310625.7</v>
      </c>
      <c r="AB47" s="62" t="s">
        <v>51</v>
      </c>
      <c r="AC47" s="27">
        <f>B47/'Индекс потребительских цен'!X46</f>
        <v>76725.640993647685</v>
      </c>
      <c r="AD47" s="27">
        <f>C47/'Индекс потребительских цен'!Y46</f>
        <v>86358.019122399535</v>
      </c>
      <c r="AE47" s="27">
        <f>D47/'Индекс потребительских цен'!Z46</f>
        <v>90379.457302341936</v>
      </c>
      <c r="AF47" s="27">
        <f>E47/'Индекс потребительских цен'!AA46</f>
        <v>95993.334293293898</v>
      </c>
      <c r="AG47" s="27">
        <f>F47/'Индекс потребительских цен'!AB46</f>
        <v>97105.193417274393</v>
      </c>
      <c r="AH47" s="27">
        <f>G47/'Индекс потребительских цен'!AC46</f>
        <v>91817.619985790181</v>
      </c>
      <c r="AI47" s="27">
        <f>H47/'Индекс потребительских цен'!AD46</f>
        <v>90274.048110029049</v>
      </c>
      <c r="AJ47" s="27">
        <f>I47/'Индекс потребительских цен'!AE46</f>
        <v>93517.680342635373</v>
      </c>
      <c r="AK47" s="27">
        <f>J47/'Индекс потребительских цен'!AF46</f>
        <v>95352.385095828649</v>
      </c>
      <c r="AL47" s="27">
        <f>K47/'Индекс потребительских цен'!AG46</f>
        <v>97246.167214927424</v>
      </c>
      <c r="AM47" s="27">
        <f>L47/'Индекс потребительских цен'!AH46</f>
        <v>91647.819246317988</v>
      </c>
      <c r="AN47" s="27">
        <f>M47/'Индекс потребительских цен'!AI46</f>
        <v>93927.47536194876</v>
      </c>
      <c r="AO47" s="27">
        <f>N47/'Индекс потребительских цен'!AJ46</f>
        <v>100292.17787426733</v>
      </c>
      <c r="AP47" s="217">
        <f t="shared" si="0"/>
        <v>23566.536880619649</v>
      </c>
      <c r="AQ47" s="217">
        <f t="shared" si="1"/>
        <v>92356.693720054027</v>
      </c>
      <c r="AR47" s="217">
        <f t="shared" si="2"/>
        <v>93517.680342635373</v>
      </c>
    </row>
    <row r="48" spans="1:44">
      <c r="A48" s="62" t="s">
        <v>52</v>
      </c>
      <c r="B48" s="142">
        <f>O48/'Численность населения'!B47*1000000</f>
        <v>65624.389056683562</v>
      </c>
      <c r="C48" s="143">
        <f>P48/'Численность населения'!C47*1000000</f>
        <v>77712.860305982322</v>
      </c>
      <c r="D48" s="143">
        <f>Q48/'Численность населения'!D47*1000000</f>
        <v>87331.094375139539</v>
      </c>
      <c r="E48" s="143">
        <f>R48/'Численность населения'!E47*1000000</f>
        <v>96534.689745648531</v>
      </c>
      <c r="F48" s="143">
        <f>S48/'Численность населения'!F47*1000000</f>
        <v>106444.16429652921</v>
      </c>
      <c r="G48" s="143">
        <f>T48/'Численность населения'!G47*1000000</f>
        <v>110508.66771729906</v>
      </c>
      <c r="H48" s="143">
        <f>U48/'Численность населения'!H47*1000000</f>
        <v>110953.9687084933</v>
      </c>
      <c r="I48" s="143">
        <f>V48/'Численность населения'!I47*1000000</f>
        <v>115272.1140828057</v>
      </c>
      <c r="J48" s="143">
        <f>W48/'Численность населения'!J47*1000000</f>
        <v>124480.14106266337</v>
      </c>
      <c r="K48" s="143">
        <f>X48/'Численность населения'!K47*1000000</f>
        <v>136291.18347049211</v>
      </c>
      <c r="L48" s="143">
        <f>Y48/'Численность населения'!L47*1000000</f>
        <v>141563.94005179548</v>
      </c>
      <c r="M48" s="143">
        <f>Z48/'Численность населения'!M47*1000000</f>
        <v>166149.99601047914</v>
      </c>
      <c r="N48" s="144">
        <f>AA48/'Численность населения'!N47*1000000</f>
        <v>187509.40780268519</v>
      </c>
      <c r="O48" s="164">
        <v>82239.5</v>
      </c>
      <c r="P48" s="166">
        <v>97045.1</v>
      </c>
      <c r="Q48" s="166">
        <v>108746.6</v>
      </c>
      <c r="R48" s="166">
        <v>119867.8</v>
      </c>
      <c r="S48" s="166">
        <v>131887.29999999999</v>
      </c>
      <c r="T48" s="166">
        <v>136737.9</v>
      </c>
      <c r="U48" s="166">
        <v>137166.39999999999</v>
      </c>
      <c r="V48" s="166">
        <v>142187</v>
      </c>
      <c r="W48" s="166">
        <v>152769</v>
      </c>
      <c r="X48" s="166">
        <v>166357.70000000001</v>
      </c>
      <c r="Y48" s="166">
        <v>171695.4</v>
      </c>
      <c r="Z48" s="166">
        <v>199903.7</v>
      </c>
      <c r="AA48" s="166">
        <v>220987.9</v>
      </c>
      <c r="AB48" s="62" t="s">
        <v>52</v>
      </c>
      <c r="AC48" s="27">
        <f>B48/'Индекс потребительских цен'!X47</f>
        <v>65624.389056683562</v>
      </c>
      <c r="AD48" s="27">
        <f>C48/'Индекс потребительских цен'!Y47</f>
        <v>73210.419506342267</v>
      </c>
      <c r="AE48" s="27">
        <f>D48/'Индекс потребительских цен'!Z47</f>
        <v>77731.862325574606</v>
      </c>
      <c r="AF48" s="27">
        <f>E48/'Индекс потребительских цен'!AA47</f>
        <v>80808.633278269306</v>
      </c>
      <c r="AG48" s="27">
        <f>F48/'Индекс потребительских цен'!AB47</f>
        <v>80317.106004010202</v>
      </c>
      <c r="AH48" s="27">
        <f>G48/'Индекс потребительских цен'!AC47</f>
        <v>74810.66225327352</v>
      </c>
      <c r="AI48" s="27">
        <f>H48/'Индекс потребительских цен'!AD47</f>
        <v>72181.545350388304</v>
      </c>
      <c r="AJ48" s="27">
        <f>I48/'Индекс потребительских цен'!AE47</f>
        <v>73991.842118317698</v>
      </c>
      <c r="AK48" s="27">
        <f>J48/'Индекс потребительских цен'!AF47</f>
        <v>76308.249987661431</v>
      </c>
      <c r="AL48" s="27">
        <f>K48/'Индекс потребительских цен'!AG47</f>
        <v>81910.393620144459</v>
      </c>
      <c r="AM48" s="27">
        <f>L48/'Индекс потребительских цен'!AH47</f>
        <v>80866.169391936186</v>
      </c>
      <c r="AN48" s="27">
        <f>M48/'Индекс потребительских цен'!AI47</f>
        <v>87185.895946529796</v>
      </c>
      <c r="AO48" s="27">
        <f>N48/'Индекс потребительских цен'!AJ47</f>
        <v>87664.004191104847</v>
      </c>
      <c r="AP48" s="217">
        <f t="shared" si="0"/>
        <v>22039.615134421285</v>
      </c>
      <c r="AQ48" s="217">
        <f t="shared" si="1"/>
        <v>77893.167156172014</v>
      </c>
      <c r="AR48" s="217">
        <f t="shared" si="2"/>
        <v>77731.862325574606</v>
      </c>
    </row>
    <row r="49" spans="1:44">
      <c r="A49" s="62" t="s">
        <v>53</v>
      </c>
      <c r="B49" s="142">
        <f>O49/'Численность населения'!B48*1000000</f>
        <v>119703.55556127707</v>
      </c>
      <c r="C49" s="143">
        <f>P49/'Численность населения'!C48*1000000</f>
        <v>138994.08580745748</v>
      </c>
      <c r="D49" s="143">
        <f>Q49/'Численность населения'!D48*1000000</f>
        <v>152587.41088748074</v>
      </c>
      <c r="E49" s="143">
        <f>R49/'Численность населения'!E48*1000000</f>
        <v>172008.16754626026</v>
      </c>
      <c r="F49" s="143">
        <f>S49/'Численность населения'!F48*1000000</f>
        <v>184849.46292431178</v>
      </c>
      <c r="G49" s="143">
        <f>T49/'Численность населения'!G48*1000000</f>
        <v>181372.6420105322</v>
      </c>
      <c r="H49" s="143">
        <f>U49/'Численность населения'!H48*1000000</f>
        <v>183396.58209826401</v>
      </c>
      <c r="I49" s="143">
        <f>V49/'Численность населения'!I48*1000000</f>
        <v>191175.39938400273</v>
      </c>
      <c r="J49" s="143">
        <f>W49/'Численность населения'!J48*1000000</f>
        <v>205334.58465754741</v>
      </c>
      <c r="K49" s="143">
        <f>X49/'Численность населения'!K48*1000000</f>
        <v>216515.58715254717</v>
      </c>
      <c r="L49" s="143">
        <f>Y49/'Численность населения'!L48*1000000</f>
        <v>214161.68551567415</v>
      </c>
      <c r="M49" s="143">
        <f>Z49/'Численность населения'!M48*1000000</f>
        <v>239836.94280810075</v>
      </c>
      <c r="N49" s="144">
        <f>AA49/'Численность населения'!N48*1000000</f>
        <v>262583.7836162576</v>
      </c>
      <c r="O49" s="164">
        <v>316149.3</v>
      </c>
      <c r="P49" s="166">
        <v>365875.8</v>
      </c>
      <c r="Q49" s="166">
        <v>401727.1</v>
      </c>
      <c r="R49" s="166">
        <v>453294.5</v>
      </c>
      <c r="S49" s="166">
        <v>487372.79999999999</v>
      </c>
      <c r="T49" s="166">
        <v>478047.5</v>
      </c>
      <c r="U49" s="166">
        <v>482929.6</v>
      </c>
      <c r="V49" s="166">
        <v>502334.2</v>
      </c>
      <c r="W49" s="166">
        <v>537352.6</v>
      </c>
      <c r="X49" s="166">
        <v>564029.6</v>
      </c>
      <c r="Y49" s="166">
        <v>554520.5</v>
      </c>
      <c r="Z49" s="166">
        <v>615914.69999999995</v>
      </c>
      <c r="AA49" s="166">
        <v>660858</v>
      </c>
      <c r="AB49" s="62" t="s">
        <v>53</v>
      </c>
      <c r="AC49" s="27">
        <f>B49/'Индекс потребительских цен'!X48</f>
        <v>119703.55556127707</v>
      </c>
      <c r="AD49" s="27">
        <f>C49/'Индекс потребительских цен'!Y48</f>
        <v>130315.10013825003</v>
      </c>
      <c r="AE49" s="27">
        <f>D49/'Индекс потребительских цен'!Z48</f>
        <v>133326.78372269022</v>
      </c>
      <c r="AF49" s="27">
        <f>E49/'Индекс потребительских цен'!AA48</f>
        <v>141123.1169754742</v>
      </c>
      <c r="AG49" s="27">
        <f>F49/'Индекс потребительских цен'!AB48</f>
        <v>137322.24221402674</v>
      </c>
      <c r="AH49" s="27">
        <f>G49/'Индекс потребительских цен'!AC48</f>
        <v>119704.47543188195</v>
      </c>
      <c r="AI49" s="27">
        <f>H49/'Индекс потребительских цен'!AD48</f>
        <v>114849.8524575935</v>
      </c>
      <c r="AJ49" s="27">
        <f>I49/'Индекс потребительских цен'!AE48</f>
        <v>118033.36394365286</v>
      </c>
      <c r="AK49" s="27">
        <f>J49/'Индекс потребительских цен'!AF48</f>
        <v>122134.2666601602</v>
      </c>
      <c r="AL49" s="27">
        <f>K49/'Индекс потребительских цен'!AG48</f>
        <v>124973.11530386945</v>
      </c>
      <c r="AM49" s="27">
        <f>L49/'Индекс потребительских цен'!AH48</f>
        <v>118291.32996890903</v>
      </c>
      <c r="AN49" s="27">
        <f>M49/'Индекс потребительских цен'!AI48</f>
        <v>121691.11996158137</v>
      </c>
      <c r="AO49" s="27">
        <f>N49/'Индекс потребительских цен'!AJ48</f>
        <v>118502.7693379672</v>
      </c>
      <c r="AP49" s="217">
        <f t="shared" si="0"/>
        <v>26273.2645178807</v>
      </c>
      <c r="AQ49" s="217">
        <f t="shared" si="1"/>
        <v>124613.16089825645</v>
      </c>
      <c r="AR49" s="217">
        <f t="shared" si="2"/>
        <v>121691.11996158137</v>
      </c>
    </row>
    <row r="50" spans="1:44">
      <c r="A50" s="62" t="s">
        <v>54</v>
      </c>
      <c r="B50" s="142">
        <f>O50/'Численность населения'!B49*1000000</f>
        <v>71055.750617696787</v>
      </c>
      <c r="C50" s="143">
        <f>P50/'Численность населения'!C49*1000000</f>
        <v>87462.875074249852</v>
      </c>
      <c r="D50" s="143">
        <f>Q50/'Численность населения'!D49*1000000</f>
        <v>99190.552287692815</v>
      </c>
      <c r="E50" s="143">
        <f>R50/'Численность населения'!E49*1000000</f>
        <v>113482.17456538122</v>
      </c>
      <c r="F50" s="143">
        <f>S50/'Численность населения'!F49*1000000</f>
        <v>126231.09283219605</v>
      </c>
      <c r="G50" s="143">
        <f>T50/'Численность населения'!G49*1000000</f>
        <v>134426.25975182006</v>
      </c>
      <c r="H50" s="143">
        <f>U50/'Численность населения'!H49*1000000</f>
        <v>136869.82408953024</v>
      </c>
      <c r="I50" s="143">
        <f>V50/'Численность населения'!I49*1000000</f>
        <v>143190.82286764414</v>
      </c>
      <c r="J50" s="143">
        <f>W50/'Численность населения'!J49*1000000</f>
        <v>153012.31222699393</v>
      </c>
      <c r="K50" s="143">
        <f>X50/'Численность населения'!K49*1000000</f>
        <v>161369.65330576719</v>
      </c>
      <c r="L50" s="143">
        <f>Y50/'Численность населения'!L49*1000000</f>
        <v>163224.32692529654</v>
      </c>
      <c r="M50" s="143">
        <f>Z50/'Численность населения'!M49*1000000</f>
        <v>190041.7472516594</v>
      </c>
      <c r="N50" s="144">
        <f>AA50/'Численность населения'!N49*1000000</f>
        <v>226624.63144125268</v>
      </c>
      <c r="O50" s="164">
        <v>95621.5</v>
      </c>
      <c r="P50" s="166">
        <v>116617.4</v>
      </c>
      <c r="Q50" s="166">
        <v>131278.20000000001</v>
      </c>
      <c r="R50" s="166">
        <v>149229.4</v>
      </c>
      <c r="S50" s="166">
        <v>165064.70000000001</v>
      </c>
      <c r="T50" s="166">
        <v>174876.6</v>
      </c>
      <c r="U50" s="166">
        <v>177188.8</v>
      </c>
      <c r="V50" s="166">
        <v>184352.6</v>
      </c>
      <c r="W50" s="166">
        <v>195499.7</v>
      </c>
      <c r="X50" s="166">
        <v>204496.5</v>
      </c>
      <c r="Y50" s="166">
        <v>205056.6</v>
      </c>
      <c r="Z50" s="166">
        <v>236122.5</v>
      </c>
      <c r="AA50" s="166">
        <v>259177.9</v>
      </c>
      <c r="AB50" s="62" t="s">
        <v>54</v>
      </c>
      <c r="AC50" s="27">
        <f>B50/'Индекс потребительских цен'!X49</f>
        <v>71055.750617696787</v>
      </c>
      <c r="AD50" s="27">
        <f>C50/'Индекс потребительских цен'!Y49</f>
        <v>81986.197107470798</v>
      </c>
      <c r="AE50" s="27">
        <f>D50/'Индекс потребительских цен'!Z49</f>
        <v>87010.593608151627</v>
      </c>
      <c r="AF50" s="27">
        <f>E50/'Индекс потребительских цен'!AA49</f>
        <v>92766.095468633677</v>
      </c>
      <c r="AG50" s="27">
        <f>F50/'Индекс потребительских цен'!AB49</f>
        <v>92961.900024147151</v>
      </c>
      <c r="AH50" s="27">
        <f>G50/'Индекс потребительских цен'!AC49</f>
        <v>89082.305894237681</v>
      </c>
      <c r="AI50" s="27">
        <f>H50/'Индекс потребительских цен'!AD49</f>
        <v>86746.002346580382</v>
      </c>
      <c r="AJ50" s="27">
        <f>I50/'Индекс потребительских цен'!AE49</f>
        <v>88963.978777357668</v>
      </c>
      <c r="AK50" s="27">
        <f>J50/'Индекс потребительских цен'!AF49</f>
        <v>91146.727928427572</v>
      </c>
      <c r="AL50" s="27">
        <f>K50/'Индекс потребительских цен'!AG49</f>
        <v>93625.253906019003</v>
      </c>
      <c r="AM50" s="27">
        <f>L50/'Индекс потребительских цен'!AH49</f>
        <v>89960.405843745335</v>
      </c>
      <c r="AN50" s="27">
        <f>M50/'Индекс потребительских цен'!AI49</f>
        <v>95881.284341906357</v>
      </c>
      <c r="AO50" s="27">
        <f>N50/'Индекс потребительских цен'!AJ49</f>
        <v>101616.0280933723</v>
      </c>
      <c r="AP50" s="217">
        <f t="shared" si="0"/>
        <v>30560.27747567551</v>
      </c>
      <c r="AQ50" s="217">
        <f t="shared" si="1"/>
        <v>89446.347996749711</v>
      </c>
      <c r="AR50" s="217">
        <f t="shared" si="2"/>
        <v>89960.405843745335</v>
      </c>
    </row>
    <row r="51" spans="1:44">
      <c r="A51" s="62" t="s">
        <v>55</v>
      </c>
      <c r="B51" s="142">
        <f>O51/'Численность населения'!B50*1000000</f>
        <v>105735.05605580559</v>
      </c>
      <c r="C51" s="143">
        <f>P51/'Численность населения'!C50*1000000</f>
        <v>127637.99632861721</v>
      </c>
      <c r="D51" s="143">
        <f>Q51/'Численность населения'!D50*1000000</f>
        <v>146559.14233158863</v>
      </c>
      <c r="E51" s="143">
        <f>R51/'Численность населения'!E50*1000000</f>
        <v>164302.69278575922</v>
      </c>
      <c r="F51" s="143">
        <f>S51/'Численность населения'!F50*1000000</f>
        <v>190205.68707358395</v>
      </c>
      <c r="G51" s="143">
        <f>T51/'Численность населения'!G50*1000000</f>
        <v>191452.28444507057</v>
      </c>
      <c r="H51" s="143">
        <f>U51/'Численность населения'!H50*1000000</f>
        <v>200604.82668969478</v>
      </c>
      <c r="I51" s="143">
        <f>V51/'Численность населения'!I50*1000000</f>
        <v>215013.7046653865</v>
      </c>
      <c r="J51" s="143">
        <f>W51/'Численность населения'!J50*1000000</f>
        <v>229162.02409722249</v>
      </c>
      <c r="K51" s="143">
        <f>X51/'Численность населения'!K50*1000000</f>
        <v>243303.33755611547</v>
      </c>
      <c r="L51" s="143">
        <f>Y51/'Численность населения'!L50*1000000</f>
        <v>237008.17838644984</v>
      </c>
      <c r="M51" s="143">
        <f>Z51/'Численность населения'!M50*1000000</f>
        <v>278658.79762802401</v>
      </c>
      <c r="N51" s="144">
        <f>AA51/'Численность населения'!N50*1000000</f>
        <v>313772.09875274886</v>
      </c>
      <c r="O51" s="164">
        <v>350747.5</v>
      </c>
      <c r="P51" s="166">
        <v>421498.7</v>
      </c>
      <c r="Q51" s="166">
        <v>482677</v>
      </c>
      <c r="R51" s="166">
        <v>539844.1</v>
      </c>
      <c r="S51" s="166">
        <v>623085.30000000005</v>
      </c>
      <c r="T51" s="166">
        <v>625136.69999999995</v>
      </c>
      <c r="U51" s="166">
        <v>652766.1</v>
      </c>
      <c r="V51" s="166">
        <v>696909.3</v>
      </c>
      <c r="W51" s="166">
        <v>738975.8</v>
      </c>
      <c r="X51" s="166">
        <v>780708.1</v>
      </c>
      <c r="Y51" s="166">
        <v>755996.6</v>
      </c>
      <c r="Z51" s="166">
        <v>880674.1</v>
      </c>
      <c r="AA51" s="166">
        <v>971239.8</v>
      </c>
      <c r="AB51" s="62" t="s">
        <v>55</v>
      </c>
      <c r="AC51" s="27">
        <f>B51/'Индекс потребительских цен'!X50</f>
        <v>105735.05605580559</v>
      </c>
      <c r="AD51" s="27">
        <f>C51/'Индекс потребительских цен'!Y50</f>
        <v>119645.66584984741</v>
      </c>
      <c r="AE51" s="27">
        <f>D51/'Индекс потребительских цен'!Z50</f>
        <v>128574.65903880812</v>
      </c>
      <c r="AF51" s="27">
        <f>E51/'Индекс потребительских цен'!AA50</f>
        <v>134837.11214134443</v>
      </c>
      <c r="AG51" s="27">
        <f>F51/'Индекс потребительских цен'!AB50</f>
        <v>140146.10938158131</v>
      </c>
      <c r="AH51" s="27">
        <f>G51/'Индекс потребительских цен'!AC50</f>
        <v>125782.09460311188</v>
      </c>
      <c r="AI51" s="27">
        <f>H51/'Индекс потребительских цен'!AD50</f>
        <v>125090.37258514907</v>
      </c>
      <c r="AJ51" s="27">
        <f>I51/'Индекс потребительских цен'!AE50</f>
        <v>130031.28761241956</v>
      </c>
      <c r="AK51" s="27">
        <f>J51/'Индекс потребительских цен'!AF50</f>
        <v>132366.37910557381</v>
      </c>
      <c r="AL51" s="27">
        <f>K51/'Индекс потребительских цен'!AG50</f>
        <v>136414.82186905062</v>
      </c>
      <c r="AM51" s="27">
        <f>L51/'Индекс потребительских цен'!AH50</f>
        <v>125636.0639053749</v>
      </c>
      <c r="AN51" s="27">
        <f>M51/'Индекс потребительских цен'!AI50</f>
        <v>136696.93754524889</v>
      </c>
      <c r="AO51" s="27">
        <f>N51/'Индекс потребительских цен'!AJ50</f>
        <v>138071.29200714538</v>
      </c>
      <c r="AP51" s="217">
        <f t="shared" si="0"/>
        <v>34411.05332577572</v>
      </c>
      <c r="AQ51" s="217">
        <f t="shared" si="1"/>
        <v>129155.98859234316</v>
      </c>
      <c r="AR51" s="217">
        <f t="shared" si="2"/>
        <v>130031.28761241956</v>
      </c>
    </row>
    <row r="52" spans="1:44">
      <c r="A52" s="62" t="s">
        <v>56</v>
      </c>
      <c r="B52" s="142">
        <f>O52/'Численность населения'!B51*1000000</f>
        <v>77417.577831566639</v>
      </c>
      <c r="C52" s="143">
        <f>P52/'Численность населения'!C51*1000000</f>
        <v>92276.85601709623</v>
      </c>
      <c r="D52" s="143">
        <f>Q52/'Численность населения'!D51*1000000</f>
        <v>105991.60839160839</v>
      </c>
      <c r="E52" s="143">
        <f>R52/'Численность населения'!E51*1000000</f>
        <v>119649.30135574454</v>
      </c>
      <c r="F52" s="143">
        <f>S52/'Численность населения'!F51*1000000</f>
        <v>134482.18758822407</v>
      </c>
      <c r="G52" s="143">
        <f>T52/'Численность населения'!G51*1000000</f>
        <v>139327.88637874287</v>
      </c>
      <c r="H52" s="143">
        <f>U52/'Численность населения'!H51*1000000</f>
        <v>138012.19170614614</v>
      </c>
      <c r="I52" s="143">
        <f>V52/'Численность населения'!I51*1000000</f>
        <v>148209.81884945661</v>
      </c>
      <c r="J52" s="143">
        <f>W52/'Численность населения'!J51*1000000</f>
        <v>156288.8887535501</v>
      </c>
      <c r="K52" s="143">
        <f>X52/'Численность населения'!K51*1000000</f>
        <v>167196.84109716665</v>
      </c>
      <c r="L52" s="143">
        <f>Y52/'Численность населения'!L51*1000000</f>
        <v>169416.12637534525</v>
      </c>
      <c r="M52" s="143">
        <f>Z52/'Численность населения'!M51*1000000</f>
        <v>198494.4255892834</v>
      </c>
      <c r="N52" s="144">
        <f>AA52/'Численность населения'!N51*1000000</f>
        <v>226521.07375448925</v>
      </c>
      <c r="O52" s="164">
        <v>157681.79999999999</v>
      </c>
      <c r="P52" s="166">
        <v>187098.8</v>
      </c>
      <c r="Q52" s="166">
        <v>214089.8</v>
      </c>
      <c r="R52" s="166">
        <v>240773.4</v>
      </c>
      <c r="S52" s="166">
        <v>269615</v>
      </c>
      <c r="T52" s="166">
        <v>278368.2</v>
      </c>
      <c r="U52" s="166">
        <v>274944.3</v>
      </c>
      <c r="V52" s="166">
        <v>293997</v>
      </c>
      <c r="W52" s="166">
        <v>307946</v>
      </c>
      <c r="X52" s="166">
        <v>327692.59999999998</v>
      </c>
      <c r="Y52" s="166">
        <v>330340.09999999998</v>
      </c>
      <c r="Z52" s="166">
        <v>383838</v>
      </c>
      <c r="AA52" s="166">
        <v>418742.1</v>
      </c>
      <c r="AB52" s="62" t="s">
        <v>56</v>
      </c>
      <c r="AC52" s="27">
        <f>B52/'Индекс потребительских цен'!X51</f>
        <v>77417.577831566639</v>
      </c>
      <c r="AD52" s="27">
        <f>C52/'Индекс потребительских цен'!Y51</f>
        <v>87317.236957888192</v>
      </c>
      <c r="AE52" s="27">
        <f>D52/'Индекс потребительских цен'!Z51</f>
        <v>94315.272075550514</v>
      </c>
      <c r="AF52" s="27">
        <f>E52/'Индекс потребительских цен'!AA51</f>
        <v>100403.99361661394</v>
      </c>
      <c r="AG52" s="27">
        <f>F52/'Индекс потребительских цен'!AB51</f>
        <v>101759.2832332258</v>
      </c>
      <c r="AH52" s="27">
        <f>G52/'Индекс потребительских цен'!AC51</f>
        <v>95477.179339374416</v>
      </c>
      <c r="AI52" s="27">
        <f>H52/'Индекс потребительских цен'!AD51</f>
        <v>91342.064556352241</v>
      </c>
      <c r="AJ52" s="27">
        <f>I52/'Индекс потребительских цен'!AE51</f>
        <v>96233.952409234713</v>
      </c>
      <c r="AK52" s="27">
        <f>J52/'Индекс потребительских цен'!AF51</f>
        <v>97314.695330494869</v>
      </c>
      <c r="AL52" s="27">
        <f>K52/'Индекс потребительских цен'!AG51</f>
        <v>101646.77882901522</v>
      </c>
      <c r="AM52" s="27">
        <f>L52/'Индекс потребительских цен'!AH51</f>
        <v>98287.991350984288</v>
      </c>
      <c r="AN52" s="27">
        <f>M52/'Индекс потребительских цен'!AI51</f>
        <v>106087.4960900661</v>
      </c>
      <c r="AO52" s="27">
        <f>N52/'Индекс потребительских цен'!AJ51</f>
        <v>108095.2159114454</v>
      </c>
      <c r="AP52" s="217">
        <f t="shared" si="0"/>
        <v>30677.638079878758</v>
      </c>
      <c r="AQ52" s="217">
        <f t="shared" si="1"/>
        <v>96592.210579370178</v>
      </c>
      <c r="AR52" s="217">
        <f t="shared" si="2"/>
        <v>97314.695330494869</v>
      </c>
    </row>
    <row r="53" spans="1:44">
      <c r="A53" s="60" t="s">
        <v>57</v>
      </c>
      <c r="B53" s="142">
        <f>O53/'Численность населения'!B52*1000000</f>
        <v>81773.795031011163</v>
      </c>
      <c r="C53" s="143">
        <f>P53/'Численность населения'!C52*1000000</f>
        <v>94921.363325489481</v>
      </c>
      <c r="D53" s="143">
        <f>Q53/'Численность населения'!D52*1000000</f>
        <v>102797.6144508443</v>
      </c>
      <c r="E53" s="143">
        <f>R53/'Численность населения'!E52*1000000</f>
        <v>118598.33712192827</v>
      </c>
      <c r="F53" s="143">
        <f>S53/'Численность населения'!F52*1000000</f>
        <v>133258.62122285363</v>
      </c>
      <c r="G53" s="143">
        <f>T53/'Численность населения'!G52*1000000</f>
        <v>141527.1554201016</v>
      </c>
      <c r="H53" s="143">
        <f>U53/'Численность населения'!H52*1000000</f>
        <v>140041.85515736573</v>
      </c>
      <c r="I53" s="143">
        <f>V53/'Численность населения'!I52*1000000</f>
        <v>149020.00686821921</v>
      </c>
      <c r="J53" s="143">
        <f>W53/'Численность населения'!J52*1000000</f>
        <v>155710.48806003269</v>
      </c>
      <c r="K53" s="143">
        <f>X53/'Численность населения'!K52*1000000</f>
        <v>165854.87634477863</v>
      </c>
      <c r="L53" s="143">
        <f>Y53/'Численность населения'!L52*1000000</f>
        <v>171266.7246943916</v>
      </c>
      <c r="M53" s="143">
        <f>Z53/'Численность населения'!M52*1000000</f>
        <v>199270.08608321377</v>
      </c>
      <c r="N53" s="144">
        <f>AA53/'Численность населения'!N52*1000000</f>
        <v>228255.87627287343</v>
      </c>
      <c r="O53" s="164">
        <v>113519.2</v>
      </c>
      <c r="P53" s="166">
        <v>131017.3</v>
      </c>
      <c r="Q53" s="166">
        <v>141099.79999999999</v>
      </c>
      <c r="R53" s="166">
        <v>161841.9</v>
      </c>
      <c r="S53" s="166">
        <v>180978.8</v>
      </c>
      <c r="T53" s="166">
        <v>191367.5</v>
      </c>
      <c r="U53" s="166">
        <v>188372.4</v>
      </c>
      <c r="V53" s="166">
        <v>199178.8</v>
      </c>
      <c r="W53" s="166">
        <v>206297.4</v>
      </c>
      <c r="X53" s="166">
        <v>217573.9</v>
      </c>
      <c r="Y53" s="166">
        <v>222343.6</v>
      </c>
      <c r="Z53" s="166">
        <v>255559.9</v>
      </c>
      <c r="AA53" s="166">
        <v>286200</v>
      </c>
      <c r="AB53" s="60" t="s">
        <v>57</v>
      </c>
      <c r="AC53" s="27">
        <f>B53/'Индекс потребительских цен'!X52</f>
        <v>81773.795031011163</v>
      </c>
      <c r="AD53" s="27">
        <f>C53/'Индекс потребительских цен'!Y52</f>
        <v>89896.167558944479</v>
      </c>
      <c r="AE53" s="27">
        <f>D53/'Индекс потребительских цен'!Z52</f>
        <v>92009.682517111331</v>
      </c>
      <c r="AF53" s="27">
        <f>E53/'Индекс потребительских цен'!AA52</f>
        <v>99973.840187988666</v>
      </c>
      <c r="AG53" s="27">
        <f>F53/'Индекс потребительских цен'!AB52</f>
        <v>101309.43024600015</v>
      </c>
      <c r="AH53" s="27">
        <f>G53/'Индекс потребительских цен'!AC52</f>
        <v>96654.290588185395</v>
      </c>
      <c r="AI53" s="27">
        <f>H53/'Индекс потребительских цен'!AD52</f>
        <v>91820.202003829021</v>
      </c>
      <c r="AJ53" s="27">
        <f>I53/'Индекс потребительских цен'!AE52</f>
        <v>96215.499740370971</v>
      </c>
      <c r="AK53" s="27">
        <f>J53/'Индекс потребительских цен'!AF52</f>
        <v>96529.276812154872</v>
      </c>
      <c r="AL53" s="27">
        <f>K53/'Индекс потребительских цен'!AG52</f>
        <v>100339.67619753617</v>
      </c>
      <c r="AM53" s="27">
        <f>L53/'Индекс потребительских цен'!AH52</f>
        <v>97638.298238943709</v>
      </c>
      <c r="AN53" s="27">
        <f>M53/'Индекс потребительских цен'!AI52</f>
        <v>104906.15357248001</v>
      </c>
      <c r="AO53" s="27">
        <f>N53/'Индекс потребительских цен'!AJ52</f>
        <v>106956.63857479548</v>
      </c>
      <c r="AP53" s="217">
        <f t="shared" si="0"/>
        <v>25182.843543784315</v>
      </c>
      <c r="AQ53" s="217">
        <f t="shared" si="1"/>
        <v>96617.150097642429</v>
      </c>
      <c r="AR53" s="217">
        <f t="shared" si="2"/>
        <v>96654.290588185395</v>
      </c>
    </row>
    <row r="54" spans="1:44">
      <c r="A54" s="60" t="s">
        <v>58</v>
      </c>
      <c r="B54" s="142">
        <f>O54/'Численность населения'!B53*1000000</f>
        <v>131609.42292214994</v>
      </c>
      <c r="C54" s="143">
        <f>P54/'Численность населения'!C53*1000000</f>
        <v>144315.84029305488</v>
      </c>
      <c r="D54" s="143">
        <f>Q54/'Численность населения'!D53*1000000</f>
        <v>156220.49135616305</v>
      </c>
      <c r="E54" s="143">
        <f>R54/'Численность населения'!E53*1000000</f>
        <v>173881.01379785684</v>
      </c>
      <c r="F54" s="143">
        <f>S54/'Численность населения'!F53*1000000</f>
        <v>194187.88884319121</v>
      </c>
      <c r="G54" s="143">
        <f>T54/'Численность населения'!G53*1000000</f>
        <v>183835.51058244336</v>
      </c>
      <c r="H54" s="143">
        <f>U54/'Численность населения'!H53*1000000</f>
        <v>187020.45383416952</v>
      </c>
      <c r="I54" s="143">
        <f>V54/'Численность населения'!I53*1000000</f>
        <v>191827.28922314665</v>
      </c>
      <c r="J54" s="143">
        <f>W54/'Численность населения'!J53*1000000</f>
        <v>203368.93669180461</v>
      </c>
      <c r="K54" s="143">
        <f>X54/'Численность населения'!K53*1000000</f>
        <v>216112.89148881659</v>
      </c>
      <c r="L54" s="143">
        <f>Y54/'Численность населения'!L53*1000000</f>
        <v>213032.42214340571</v>
      </c>
      <c r="M54" s="143">
        <f>Z54/'Численность населения'!M53*1000000</f>
        <v>241042.46912606087</v>
      </c>
      <c r="N54" s="144">
        <f>AA54/'Численность населения'!N53*1000000</f>
        <v>264904.56893902807</v>
      </c>
      <c r="O54" s="164">
        <v>423533.6</v>
      </c>
      <c r="P54" s="166">
        <v>463930.4</v>
      </c>
      <c r="Q54" s="166">
        <v>502042.2</v>
      </c>
      <c r="R54" s="166">
        <v>558547.20000000007</v>
      </c>
      <c r="S54" s="166">
        <v>623718.1</v>
      </c>
      <c r="T54" s="166">
        <v>589987.9</v>
      </c>
      <c r="U54" s="166">
        <v>599368.19999999995</v>
      </c>
      <c r="V54" s="166">
        <v>613578</v>
      </c>
      <c r="W54" s="166">
        <v>648396.30000000005</v>
      </c>
      <c r="X54" s="166">
        <v>687516.7</v>
      </c>
      <c r="Y54" s="166">
        <v>674641.3</v>
      </c>
      <c r="Z54" s="166">
        <v>757582.5</v>
      </c>
      <c r="AA54" s="166">
        <v>835385.3</v>
      </c>
      <c r="AB54" s="60" t="s">
        <v>58</v>
      </c>
      <c r="AC54" s="27">
        <f>B54/'Индекс потребительских цен'!X53</f>
        <v>131609.42292214994</v>
      </c>
      <c r="AD54" s="27">
        <f>C54/'Индекс потребительских цен'!Y53</f>
        <v>136546.35281772626</v>
      </c>
      <c r="AE54" s="27">
        <f>D54/'Индекс потребительских цен'!Z53</f>
        <v>139693.88228489348</v>
      </c>
      <c r="AF54" s="27">
        <f>E54/'Индекс потребительских цен'!AA53</f>
        <v>147240.61852606371</v>
      </c>
      <c r="AG54" s="27">
        <f>F54/'Индекс потребительских цен'!AB53</f>
        <v>147107.0560937782</v>
      </c>
      <c r="AH54" s="27">
        <f>G54/'Индекс потребительских цен'!AC53</f>
        <v>123538.19819756303</v>
      </c>
      <c r="AI54" s="27">
        <f>H54/'Индекс потребительских цен'!AD53</f>
        <v>119477.60509369987</v>
      </c>
      <c r="AJ54" s="27">
        <f>I54/'Индекс потребительских цен'!AE53</f>
        <v>120725.48645138644</v>
      </c>
      <c r="AK54" s="27">
        <f>J54/'Индекс потребительских цен'!AF53</f>
        <v>122536.29586848983</v>
      </c>
      <c r="AL54" s="27">
        <f>K54/'Индекс потребительских цен'!AG53</f>
        <v>126397.72536639299</v>
      </c>
      <c r="AM54" s="27">
        <f>L54/'Индекс потребительских цен'!AH53</f>
        <v>118033.39751543729</v>
      </c>
      <c r="AN54" s="27">
        <f>M54/'Индекс потребительских цен'!AI53</f>
        <v>122728.11073069552</v>
      </c>
      <c r="AO54" s="27">
        <f>N54/'Индекс потребительских цен'!AJ53</f>
        <v>119720.95798356031</v>
      </c>
      <c r="AP54" s="217">
        <f t="shared" si="0"/>
        <v>29207.221010626425</v>
      </c>
      <c r="AQ54" s="217">
        <f t="shared" si="1"/>
        <v>128873.46998860284</v>
      </c>
      <c r="AR54" s="217">
        <f t="shared" si="2"/>
        <v>123538.19819756303</v>
      </c>
    </row>
    <row r="55" spans="1:44">
      <c r="A55" s="60" t="s">
        <v>59</v>
      </c>
      <c r="B55" s="142">
        <f>O55/'Численность населения'!B54*1000000</f>
        <v>72797.007784413596</v>
      </c>
      <c r="C55" s="143">
        <f>P55/'Численность населения'!C54*1000000</f>
        <v>85312.038338627652</v>
      </c>
      <c r="D55" s="143">
        <f>Q55/'Численность населения'!D54*1000000</f>
        <v>97340.214339099824</v>
      </c>
      <c r="E55" s="143">
        <f>R55/'Численность населения'!E54*1000000</f>
        <v>106880.39815546687</v>
      </c>
      <c r="F55" s="143">
        <f>S55/'Численность населения'!F54*1000000</f>
        <v>120724.88724492822</v>
      </c>
      <c r="G55" s="143">
        <f>T55/'Численность населения'!G54*1000000</f>
        <v>126139.26081315451</v>
      </c>
      <c r="H55" s="143">
        <f>U55/'Численность населения'!H54*1000000</f>
        <v>128603.91866936944</v>
      </c>
      <c r="I55" s="143">
        <f>V55/'Численность населения'!I54*1000000</f>
        <v>134842.63113060757</v>
      </c>
      <c r="J55" s="143">
        <f>W55/'Численность населения'!J54*1000000</f>
        <v>145738.04938410575</v>
      </c>
      <c r="K55" s="143">
        <f>X55/'Численность населения'!K54*1000000</f>
        <v>155016.77048394823</v>
      </c>
      <c r="L55" s="143">
        <f>Y55/'Численность населения'!L54*1000000</f>
        <v>164664.93917591136</v>
      </c>
      <c r="M55" s="143">
        <f>Z55/'Численность населения'!M54*1000000</f>
        <v>188844.15073789915</v>
      </c>
      <c r="N55" s="144">
        <f>AA55/'Численность населения'!N54*1000000</f>
        <v>209952.36515799563</v>
      </c>
      <c r="O55" s="164">
        <v>183984.1</v>
      </c>
      <c r="P55" s="166">
        <v>214476</v>
      </c>
      <c r="Q55" s="166">
        <v>243937.4</v>
      </c>
      <c r="R55" s="166">
        <v>267193.3</v>
      </c>
      <c r="S55" s="166">
        <v>301183</v>
      </c>
      <c r="T55" s="166">
        <v>314121.7</v>
      </c>
      <c r="U55" s="166">
        <v>319374.2</v>
      </c>
      <c r="V55" s="166">
        <v>333210.3</v>
      </c>
      <c r="W55" s="166">
        <v>357332.5</v>
      </c>
      <c r="X55" s="166">
        <v>376900.8</v>
      </c>
      <c r="Y55" s="166">
        <v>396596</v>
      </c>
      <c r="Z55" s="166">
        <v>449078</v>
      </c>
      <c r="AA55" s="166">
        <v>507660.2</v>
      </c>
      <c r="AB55" s="60" t="s">
        <v>59</v>
      </c>
      <c r="AC55" s="27">
        <f>B55/'Индекс потребительских цен'!X54</f>
        <v>72797.007784413596</v>
      </c>
      <c r="AD55" s="27">
        <f>C55/'Индекс потребительских цен'!Y54</f>
        <v>80987.315681248947</v>
      </c>
      <c r="AE55" s="27">
        <f>D55/'Индекс потребительских цен'!Z54</f>
        <v>87199.912641807561</v>
      </c>
      <c r="AF55" s="27">
        <f>E55/'Индекс потребительских цен'!AA54</f>
        <v>90173.534651522699</v>
      </c>
      <c r="AG55" s="27">
        <f>F55/'Индекс потребительских цен'!AB54</f>
        <v>91818.210882656451</v>
      </c>
      <c r="AH55" s="27">
        <f>G55/'Индекс потребительских цен'!AC54</f>
        <v>85902.715767592919</v>
      </c>
      <c r="AI55" s="27">
        <f>H55/'Индекс потребительских цен'!AD54</f>
        <v>84269.397175793609</v>
      </c>
      <c r="AJ55" s="27">
        <f>I55/'Индекс потребительских цен'!AE54</f>
        <v>87275.182723013</v>
      </c>
      <c r="AK55" s="27">
        <f>J55/'Индекс потребительских цен'!AF54</f>
        <v>90490.314654232163</v>
      </c>
      <c r="AL55" s="27">
        <f>K55/'Индекс потребительских цен'!AG54</f>
        <v>93876.496530340009</v>
      </c>
      <c r="AM55" s="27">
        <f>L55/'Индекс потребительских цен'!AH54</f>
        <v>93466.420651271168</v>
      </c>
      <c r="AN55" s="27">
        <f>M55/'Индекс потребительских цен'!AI54</f>
        <v>98584.496539524014</v>
      </c>
      <c r="AO55" s="27">
        <f>N55/'Индекс потребительских цен'!AJ54</f>
        <v>98502.616959568797</v>
      </c>
      <c r="AP55" s="217">
        <f t="shared" si="0"/>
        <v>25787.488755110418</v>
      </c>
      <c r="AQ55" s="217">
        <f t="shared" si="1"/>
        <v>88872.586357152686</v>
      </c>
      <c r="AR55" s="217">
        <f t="shared" si="2"/>
        <v>90173.534651522699</v>
      </c>
    </row>
    <row r="56" spans="1:44">
      <c r="A56" s="60" t="s">
        <v>60</v>
      </c>
      <c r="B56" s="142">
        <f>O56/'Численность населения'!B55*1000000</f>
        <v>79998.055681576196</v>
      </c>
      <c r="C56" s="143">
        <f>P56/'Численность населения'!C55*1000000</f>
        <v>89748.702854575109</v>
      </c>
      <c r="D56" s="143">
        <f>Q56/'Численность населения'!D55*1000000</f>
        <v>103846.3855256745</v>
      </c>
      <c r="E56" s="143">
        <f>R56/'Численность населения'!E55*1000000</f>
        <v>116680.72357406311</v>
      </c>
      <c r="F56" s="143">
        <f>S56/'Численность населения'!F55*1000000</f>
        <v>129142.60644794101</v>
      </c>
      <c r="G56" s="143">
        <f>T56/'Численность населения'!G55*1000000</f>
        <v>134071.82848776077</v>
      </c>
      <c r="H56" s="143">
        <f>U56/'Численность населения'!H55*1000000</f>
        <v>134606.54178357529</v>
      </c>
      <c r="I56" s="143">
        <f>V56/'Численность населения'!I55*1000000</f>
        <v>142641.01997836371</v>
      </c>
      <c r="J56" s="143">
        <f>W56/'Численность населения'!J55*1000000</f>
        <v>150860.27061220942</v>
      </c>
      <c r="K56" s="143">
        <f>X56/'Численность населения'!K55*1000000</f>
        <v>161004.68349917352</v>
      </c>
      <c r="L56" s="143">
        <f>Y56/'Численность населения'!L55*1000000</f>
        <v>165299.39848260436</v>
      </c>
      <c r="M56" s="143">
        <f>Z56/'Численность населения'!M55*1000000</f>
        <v>185625.06656934813</v>
      </c>
      <c r="N56" s="144">
        <f>AA56/'Численность населения'!N55*1000000</f>
        <v>211430.93886792325</v>
      </c>
      <c r="O56" s="164">
        <v>103684.2</v>
      </c>
      <c r="P56" s="166">
        <v>115442.5</v>
      </c>
      <c r="Q56" s="166">
        <v>132745.9</v>
      </c>
      <c r="R56" s="166">
        <v>148304</v>
      </c>
      <c r="S56" s="166">
        <v>163372.5</v>
      </c>
      <c r="T56" s="166">
        <v>168941.9</v>
      </c>
      <c r="U56" s="166">
        <v>168965.4</v>
      </c>
      <c r="V56" s="166">
        <v>178265.9</v>
      </c>
      <c r="W56" s="166">
        <v>187446.3</v>
      </c>
      <c r="X56" s="166">
        <v>198699.1</v>
      </c>
      <c r="Y56" s="166">
        <v>202338.2</v>
      </c>
      <c r="Z56" s="166">
        <v>224818.5</v>
      </c>
      <c r="AA56" s="166">
        <v>250827.5</v>
      </c>
      <c r="AB56" s="60" t="s">
        <v>60</v>
      </c>
      <c r="AC56" s="27">
        <f>B56/'Индекс потребительских цен'!X55</f>
        <v>79998.055681576196</v>
      </c>
      <c r="AD56" s="27">
        <f>C56/'Индекс потребительских цен'!Y55</f>
        <v>84144.667967912159</v>
      </c>
      <c r="AE56" s="27">
        <f>D56/'Индекс потребительских цен'!Z55</f>
        <v>91436.956761638183</v>
      </c>
      <c r="AF56" s="27">
        <f>E56/'Индекс потребительских цен'!AA55</f>
        <v>96585.144212918967</v>
      </c>
      <c r="AG56" s="27">
        <f>F56/'Индекс потребительских цен'!AB55</f>
        <v>95943.953948874565</v>
      </c>
      <c r="AH56" s="27">
        <f>G56/'Индекс потребительских цен'!AC55</f>
        <v>87542.645723467402</v>
      </c>
      <c r="AI56" s="27">
        <f>H56/'Индекс потребительских цен'!AD55</f>
        <v>83325.548488804532</v>
      </c>
      <c r="AJ56" s="27">
        <f>I56/'Индекс потребительских цен'!AE55</f>
        <v>86137.094100539776</v>
      </c>
      <c r="AK56" s="27">
        <f>J56/'Индекс потребительских цен'!AF55</f>
        <v>87169.150861745875</v>
      </c>
      <c r="AL56" s="27">
        <f>K56/'Индекс потребительских цен'!AG55</f>
        <v>90417.662486236586</v>
      </c>
      <c r="AM56" s="27">
        <f>L56/'Индекс потребительских цен'!AH55</f>
        <v>87806.948474370132</v>
      </c>
      <c r="AN56" s="27">
        <f>M56/'Индекс потребительских цен'!AI55</f>
        <v>90661.945613760763</v>
      </c>
      <c r="AO56" s="27">
        <f>N56/'Индекс потребительских цен'!AJ55</f>
        <v>90983.175218219811</v>
      </c>
      <c r="AP56" s="217">
        <f t="shared" si="0"/>
        <v>16587.088531342772</v>
      </c>
      <c r="AQ56" s="217">
        <f t="shared" si="1"/>
        <v>88627.149964620374</v>
      </c>
      <c r="AR56" s="217">
        <f t="shared" si="2"/>
        <v>87806.948474370132</v>
      </c>
    </row>
    <row r="57" spans="1:44">
      <c r="A57" s="62" t="s">
        <v>62</v>
      </c>
      <c r="B57" s="142">
        <f>O57/'Численность населения'!B56*1000000</f>
        <v>79341.970760579541</v>
      </c>
      <c r="C57" s="143">
        <f>P57/'Численность населения'!C56*1000000</f>
        <v>88640.589094309602</v>
      </c>
      <c r="D57" s="143">
        <f>Q57/'Численность населения'!D56*1000000</f>
        <v>98069.720800304363</v>
      </c>
      <c r="E57" s="143">
        <f>R57/'Численность населения'!E56*1000000</f>
        <v>107661.21392745842</v>
      </c>
      <c r="F57" s="143">
        <f>S57/'Численность населения'!F56*1000000</f>
        <v>117095.62085494706</v>
      </c>
      <c r="G57" s="143">
        <f>T57/'Численность населения'!G56*1000000</f>
        <v>122151.5149765261</v>
      </c>
      <c r="H57" s="143">
        <f>U57/'Численность населения'!H56*1000000</f>
        <v>121595.77902589858</v>
      </c>
      <c r="I57" s="143">
        <f>V57/'Численность населения'!I56*1000000</f>
        <v>127863.80222705199</v>
      </c>
      <c r="J57" s="143">
        <f>W57/'Численность населения'!J56*1000000</f>
        <v>136191.46358011611</v>
      </c>
      <c r="K57" s="143">
        <f>X57/'Численность населения'!K56*1000000</f>
        <v>144802.52920512244</v>
      </c>
      <c r="L57" s="143">
        <f>Y57/'Численность населения'!L56*1000000</f>
        <v>147332.07189011102</v>
      </c>
      <c r="M57" s="143">
        <f>Z57/'Численность населения'!M56*1000000</f>
        <v>163801.49229285787</v>
      </c>
      <c r="N57" s="144">
        <f>AA57/'Численность населения'!N56*1000000</f>
        <v>193162.07667173434</v>
      </c>
      <c r="O57" s="164">
        <v>72494.600000000006</v>
      </c>
      <c r="P57" s="166">
        <v>80001.5</v>
      </c>
      <c r="Q57" s="166">
        <v>87381.2</v>
      </c>
      <c r="R57" s="166">
        <v>94898.3</v>
      </c>
      <c r="S57" s="166">
        <v>102280.8</v>
      </c>
      <c r="T57" s="166">
        <v>105765.5</v>
      </c>
      <c r="U57" s="166">
        <v>104329.3</v>
      </c>
      <c r="V57" s="166">
        <v>108661.6</v>
      </c>
      <c r="W57" s="166">
        <v>114416.9</v>
      </c>
      <c r="X57" s="166">
        <v>120321.2</v>
      </c>
      <c r="Y57" s="166">
        <v>121234.7</v>
      </c>
      <c r="Z57" s="166">
        <v>133013.20000000001</v>
      </c>
      <c r="AA57" s="166">
        <v>148147.20000000001</v>
      </c>
      <c r="AB57" s="62" t="s">
        <v>62</v>
      </c>
      <c r="AC57" s="27">
        <f>B57/'Индекс потребительских цен'!X56</f>
        <v>79341.970760579541</v>
      </c>
      <c r="AD57" s="27">
        <f>C57/'Индекс потребительских цен'!Y56</f>
        <v>82841.672050756635</v>
      </c>
      <c r="AE57" s="27">
        <f>D57/'Индекс потребительских цен'!Z56</f>
        <v>85402.482923203177</v>
      </c>
      <c r="AF57" s="27">
        <f>E57/'Индекс потребительских цен'!AA56</f>
        <v>88548.436662900131</v>
      </c>
      <c r="AG57" s="27">
        <f>F57/'Индекс потребительских цен'!AB56</f>
        <v>85973.916442517148</v>
      </c>
      <c r="AH57" s="27">
        <f>G57/'Индекс потребительских цен'!AC56</f>
        <v>78665.076498654511</v>
      </c>
      <c r="AI57" s="27">
        <f>H57/'Индекс потребительских цен'!AD56</f>
        <v>74168.578156229734</v>
      </c>
      <c r="AJ57" s="27">
        <f>I57/'Индекс потребительских цен'!AE56</f>
        <v>76119.287969025332</v>
      </c>
      <c r="AK57" s="27">
        <f>J57/'Индекс потребительских цен'!AF56</f>
        <v>77689.606026446418</v>
      </c>
      <c r="AL57" s="27">
        <f>K57/'Индекс потребительских цен'!AG56</f>
        <v>80032.687647858125</v>
      </c>
      <c r="AM57" s="27">
        <f>L57/'Индекс потребительских цен'!AH56</f>
        <v>76886.763903628773</v>
      </c>
      <c r="AN57" s="27">
        <f>M57/'Индекс потребительских цен'!AI56</f>
        <v>78416.201355452198</v>
      </c>
      <c r="AO57" s="27">
        <f>N57/'Индекс потребительских цен'!AJ56</f>
        <v>83061.085613880336</v>
      </c>
      <c r="AP57" s="217">
        <f t="shared" si="0"/>
        <v>14379.858506670396</v>
      </c>
      <c r="AQ57" s="217">
        <f t="shared" si="1"/>
        <v>80549.828154702467</v>
      </c>
      <c r="AR57" s="217">
        <f t="shared" si="2"/>
        <v>79341.970760579541</v>
      </c>
    </row>
    <row r="58" spans="1:44">
      <c r="A58" s="62" t="s">
        <v>63</v>
      </c>
      <c r="B58" s="142">
        <f>O58/'Численность населения'!B57*1000000</f>
        <v>150136.7582269329</v>
      </c>
      <c r="C58" s="143">
        <f>P58/'Численность населения'!C57*1000000</f>
        <v>177704.65855183493</v>
      </c>
      <c r="D58" s="143">
        <f>Q58/'Численность населения'!D57*1000000</f>
        <v>199178.74848783965</v>
      </c>
      <c r="E58" s="143">
        <f>R58/'Численность населения'!E57*1000000</f>
        <v>220916.37521006761</v>
      </c>
      <c r="F58" s="143">
        <f>S58/'Численность населения'!F57*1000000</f>
        <v>230949.47033746415</v>
      </c>
      <c r="G58" s="143">
        <f>T58/'Численность населения'!G57*1000000</f>
        <v>239282.84888509102</v>
      </c>
      <c r="H58" s="143">
        <f>U58/'Численность населения'!H57*1000000</f>
        <v>243477.13014882876</v>
      </c>
      <c r="I58" s="143">
        <f>V58/'Численность населения'!I57*1000000</f>
        <v>249170.1636517375</v>
      </c>
      <c r="J58" s="143">
        <f>W58/'Численность населения'!J57*1000000</f>
        <v>261707.67718471828</v>
      </c>
      <c r="K58" s="143">
        <f>X58/'Численность населения'!K57*1000000</f>
        <v>277508.50298734807</v>
      </c>
      <c r="L58" s="143">
        <f>Y58/'Численность населения'!L57*1000000</f>
        <v>259875.4433916678</v>
      </c>
      <c r="M58" s="143">
        <f>Z58/'Численность населения'!M57*1000000</f>
        <v>287048.14805376314</v>
      </c>
      <c r="N58" s="144">
        <f>AA58/'Численность населения'!N57*1000000</f>
        <v>310730.87006571441</v>
      </c>
      <c r="O58" s="164">
        <v>646015.80000000005</v>
      </c>
      <c r="P58" s="166">
        <v>764558.3</v>
      </c>
      <c r="Q58" s="166">
        <v>858801.4</v>
      </c>
      <c r="R58" s="166">
        <v>953972.8</v>
      </c>
      <c r="S58" s="166">
        <v>998642.6</v>
      </c>
      <c r="T58" s="166">
        <v>1035793</v>
      </c>
      <c r="U58" s="166">
        <v>1054176.6000000001</v>
      </c>
      <c r="V58" s="166">
        <v>1078233.8</v>
      </c>
      <c r="W58" s="166">
        <v>1130702</v>
      </c>
      <c r="X58" s="166">
        <v>1196946.8999999999</v>
      </c>
      <c r="Y58" s="166">
        <v>1117561.6000000001</v>
      </c>
      <c r="Z58" s="166">
        <v>1227763.2</v>
      </c>
      <c r="AA58" s="166">
        <v>1321049.3</v>
      </c>
      <c r="AB58" s="62" t="s">
        <v>63</v>
      </c>
      <c r="AC58" s="27">
        <f>B58/'Индекс потребительских цен'!X57</f>
        <v>150136.7582269329</v>
      </c>
      <c r="AD58" s="27">
        <f>C58/'Индекс потребительских цен'!Y57</f>
        <v>166952.89228845821</v>
      </c>
      <c r="AE58" s="27">
        <f>D58/'Индекс потребительских цен'!Z57</f>
        <v>174380.50798525533</v>
      </c>
      <c r="AF58" s="27">
        <f>E58/'Индекс потребительских цен'!AA57</f>
        <v>180843.14829907959</v>
      </c>
      <c r="AG58" s="27">
        <f>F58/'Индекс потребительских цен'!AB57</f>
        <v>170952.42386065124</v>
      </c>
      <c r="AH58" s="27">
        <f>G58/'Индекс потребительских цен'!AC57</f>
        <v>155314.73298493074</v>
      </c>
      <c r="AI58" s="27">
        <f>H58/'Индекс потребительских цен'!AD57</f>
        <v>149401.75361296505</v>
      </c>
      <c r="AJ58" s="27">
        <f>I58/'Индекс потребительских цен'!AE57</f>
        <v>149559.91084928915</v>
      </c>
      <c r="AK58" s="27">
        <f>J58/'Индекс потребительских цен'!AF57</f>
        <v>151247.18653271114</v>
      </c>
      <c r="AL58" s="27">
        <f>K58/'Индекс потребительских цен'!AG57</f>
        <v>154731.17735909016</v>
      </c>
      <c r="AM58" s="27">
        <f>L58/'Индекс потребительских цен'!AH57</f>
        <v>139005.62542573162</v>
      </c>
      <c r="AN58" s="27">
        <f>M58/'Индекс потребительских цен'!AI57</f>
        <v>142022.12769181473</v>
      </c>
      <c r="AO58" s="27">
        <f>N58/'Индекс потребительских цен'!AJ57</f>
        <v>137476.1437769167</v>
      </c>
      <c r="AP58" s="217">
        <f t="shared" si="0"/>
        <v>43367.004522162897</v>
      </c>
      <c r="AQ58" s="217">
        <f t="shared" si="1"/>
        <v>155540.33760721743</v>
      </c>
      <c r="AR58" s="217">
        <f t="shared" si="2"/>
        <v>151247.18653271114</v>
      </c>
    </row>
    <row r="59" spans="1:44">
      <c r="A59" s="62" t="s">
        <v>64</v>
      </c>
      <c r="B59" s="142">
        <f>O59/'Численность населения'!B58*1000000</f>
        <v>153108.10930327856</v>
      </c>
      <c r="C59" s="143">
        <f>P59/'Численность населения'!C58*1000000</f>
        <v>167359.37922450845</v>
      </c>
      <c r="D59" s="143">
        <f>Q59/'Численность населения'!D58*1000000</f>
        <v>187416.20304493952</v>
      </c>
      <c r="E59" s="143">
        <f>R59/'Численность населения'!E58*1000000</f>
        <v>211811.82786861551</v>
      </c>
      <c r="F59" s="143">
        <f>S59/'Численность населения'!F58*1000000</f>
        <v>223264.59340387376</v>
      </c>
      <c r="G59" s="143">
        <f>T59/'Численность населения'!G58*1000000</f>
        <v>230503.51143247716</v>
      </c>
      <c r="H59" s="143">
        <f>U59/'Численность населения'!H58*1000000</f>
        <v>226306.64271784987</v>
      </c>
      <c r="I59" s="143">
        <f>V59/'Численность населения'!I58*1000000</f>
        <v>238401.18165014833</v>
      </c>
      <c r="J59" s="143">
        <f>W59/'Численность населения'!J58*1000000</f>
        <v>254256.489360698</v>
      </c>
      <c r="K59" s="143">
        <f>X59/'Численность населения'!K58*1000000</f>
        <v>262513.83596613276</v>
      </c>
      <c r="L59" s="143">
        <f>Y59/'Численность населения'!L58*1000000</f>
        <v>262969.71699853608</v>
      </c>
      <c r="M59" s="143">
        <f>Z59/'Численность населения'!M58*1000000</f>
        <v>293630.92747131735</v>
      </c>
      <c r="N59" s="144">
        <f>AA59/'Численность населения'!N58*1000000</f>
        <v>303175.39776468335</v>
      </c>
      <c r="O59" s="164">
        <v>519347.3</v>
      </c>
      <c r="P59" s="166">
        <v>574436.30000000005</v>
      </c>
      <c r="Q59" s="166">
        <v>653156.9</v>
      </c>
      <c r="R59" s="166">
        <v>747381</v>
      </c>
      <c r="S59" s="166">
        <v>795674.6</v>
      </c>
      <c r="T59" s="166">
        <v>829441.3</v>
      </c>
      <c r="U59" s="166">
        <v>823248.8</v>
      </c>
      <c r="V59" s="166">
        <v>876414</v>
      </c>
      <c r="W59" s="166">
        <v>942830.1</v>
      </c>
      <c r="X59" s="166">
        <v>981867.9</v>
      </c>
      <c r="Y59" s="166">
        <v>990684.5</v>
      </c>
      <c r="Z59" s="166">
        <v>1113530.3999999999</v>
      </c>
      <c r="AA59" s="166">
        <v>1164028.6000000001</v>
      </c>
      <c r="AB59" s="62" t="s">
        <v>64</v>
      </c>
      <c r="AC59" s="27">
        <f>B59/'Индекс потребительских цен'!X58</f>
        <v>153108.10930327856</v>
      </c>
      <c r="AD59" s="27">
        <f>C59/'Индекс потребительских цен'!Y58</f>
        <v>159481.01698542832</v>
      </c>
      <c r="AE59" s="27">
        <f>D59/'Индекс потребительских цен'!Z58</f>
        <v>169315.20238567042</v>
      </c>
      <c r="AF59" s="27">
        <f>E59/'Индекс потребительских цен'!AA58</f>
        <v>180625.49841048554</v>
      </c>
      <c r="AG59" s="27">
        <f>F59/'Индекс потребительских цен'!AB58</f>
        <v>175218.11557885839</v>
      </c>
      <c r="AH59" s="27">
        <f>G59/'Индекс потребительских цен'!AC58</f>
        <v>160613.70902942098</v>
      </c>
      <c r="AI59" s="27">
        <f>H59/'Индекс потребительских цен'!AD58</f>
        <v>147538.68976823715</v>
      </c>
      <c r="AJ59" s="27">
        <f>I59/'Индекс потребительских цен'!AE58</f>
        <v>151366.98626434867</v>
      </c>
      <c r="AK59" s="27">
        <f>J59/'Индекс потребительских цен'!AF58</f>
        <v>157696.5177567678</v>
      </c>
      <c r="AL59" s="27">
        <f>K59/'Индекс потребительских цен'!AG58</f>
        <v>158862.26935727368</v>
      </c>
      <c r="AM59" s="27">
        <f>L59/'Индекс потребительских цен'!AH58</f>
        <v>153563.78391836776</v>
      </c>
      <c r="AN59" s="27">
        <f>M59/'Индекс потребительских цен'!AI58</f>
        <v>161701.90775609028</v>
      </c>
      <c r="AO59" s="27">
        <f>N59/'Индекс потребительских цен'!AJ58</f>
        <v>155107.79135391739</v>
      </c>
      <c r="AP59" s="217">
        <f t="shared" si="0"/>
        <v>33086.80864224839</v>
      </c>
      <c r="AQ59" s="217">
        <f t="shared" si="1"/>
        <v>160323.04598985729</v>
      </c>
      <c r="AR59" s="217">
        <f t="shared" si="2"/>
        <v>158862.26935727368</v>
      </c>
    </row>
    <row r="60" spans="1:44">
      <c r="A60" s="35" t="s">
        <v>65</v>
      </c>
      <c r="B60" s="142">
        <f>O60/'Численность населения'!B59*1000000</f>
        <v>166031.42341833323</v>
      </c>
      <c r="C60" s="143">
        <f>P60/'Численность населения'!C59*1000000</f>
        <v>175531.40810722535</v>
      </c>
      <c r="D60" s="143">
        <f>Q60/'Численность населения'!D59*1000000</f>
        <v>192752.81038196015</v>
      </c>
      <c r="E60" s="143">
        <f>R60/'Численность населения'!E59*1000000</f>
        <v>214602.29565952119</v>
      </c>
      <c r="F60" s="143">
        <f>S60/'Численность населения'!F59*1000000</f>
        <v>224038.33330632868</v>
      </c>
      <c r="G60" s="143">
        <f>T60/'Численность населения'!G59*1000000</f>
        <v>229047.72961083453</v>
      </c>
      <c r="H60" s="143">
        <f>U60/'Численность населения'!H59*1000000</f>
        <v>224137.38315929446</v>
      </c>
      <c r="I60" s="143">
        <f>V60/'Численность населения'!I59*1000000</f>
        <v>239075.69236436251</v>
      </c>
      <c r="J60" s="143">
        <f>W60/'Численность населения'!J59*1000000</f>
        <v>253454.94098895104</v>
      </c>
      <c r="K60" s="143">
        <f>X60/'Численность населения'!K59*1000000</f>
        <v>262109.01274595084</v>
      </c>
      <c r="L60" s="143">
        <f>Y60/'Численность населения'!L59*1000000</f>
        <v>258116.66314728183</v>
      </c>
      <c r="M60" s="143">
        <f>Z60/'Численность населения'!M59*1000000</f>
        <v>288976.64646741166</v>
      </c>
      <c r="N60" s="144">
        <f>AA60/'Численность населения'!N59*1000000</f>
        <v>295694.45396148099</v>
      </c>
      <c r="O60" s="164">
        <v>253891.6</v>
      </c>
      <c r="P60" s="166">
        <v>271930.8</v>
      </c>
      <c r="Q60" s="166">
        <v>303132.90000000002</v>
      </c>
      <c r="R60" s="166">
        <v>341358</v>
      </c>
      <c r="S60" s="166">
        <v>359505.8</v>
      </c>
      <c r="T60" s="166">
        <v>370923.1</v>
      </c>
      <c r="U60" s="166">
        <v>366782</v>
      </c>
      <c r="V60" s="166">
        <v>394612.6</v>
      </c>
      <c r="W60" s="166">
        <v>420592</v>
      </c>
      <c r="X60" s="166">
        <v>437521.8</v>
      </c>
      <c r="Y60" s="166">
        <v>433936.7</v>
      </c>
      <c r="Z60" s="166">
        <v>489800.1</v>
      </c>
      <c r="AA60" s="166">
        <v>509203</v>
      </c>
      <c r="AB60" s="35" t="s">
        <v>65</v>
      </c>
      <c r="AC60" s="27">
        <f>B60/'Индекс потребительских цен'!X59</f>
        <v>166031.42341833323</v>
      </c>
      <c r="AD60" s="27">
        <f>C60/'Индекс потребительских цен'!Y59</f>
        <v>166743.99934190686</v>
      </c>
      <c r="AE60" s="27">
        <f>D60/'Индекс потребительских цен'!Z59</f>
        <v>174733.53196911191</v>
      </c>
      <c r="AF60" s="27">
        <f>E60/'Индекс потребительских цен'!AA59</f>
        <v>183200.34168408311</v>
      </c>
      <c r="AG60" s="27">
        <f>F60/'Индекс потребительских цен'!AB59</f>
        <v>176744.88412870435</v>
      </c>
      <c r="AH60" s="27">
        <f>G60/'Индекс потребительских цен'!AC59</f>
        <v>159400.86467357725</v>
      </c>
      <c r="AI60" s="27">
        <f>H60/'Индекс потребительских цен'!AD59</f>
        <v>143737.20435515765</v>
      </c>
      <c r="AJ60" s="27">
        <f>I60/'Индекс потребительских цен'!AE59</f>
        <v>148649.41062945794</v>
      </c>
      <c r="AK60" s="27">
        <f>J60/'Индекс потребительских цен'!AF59</f>
        <v>154439.39140626846</v>
      </c>
      <c r="AL60" s="27">
        <f>K60/'Индекс потребительских цен'!AG59</f>
        <v>156152.36090106308</v>
      </c>
      <c r="AM60" s="27">
        <f>L60/'Индекс потребительских цен'!AH59</f>
        <v>148016.07918662188</v>
      </c>
      <c r="AN60" s="27">
        <f>M60/'Индекс потребительских цен'!AI59</f>
        <v>157133.15614743586</v>
      </c>
      <c r="AO60" s="27">
        <f>N60/'Индекс потребительских цен'!AJ59</f>
        <v>150197.11620593214</v>
      </c>
      <c r="AP60" s="217">
        <f t="shared" si="0"/>
        <v>39463.137328925455</v>
      </c>
      <c r="AQ60" s="217">
        <f t="shared" si="1"/>
        <v>160398.44338828104</v>
      </c>
      <c r="AR60" s="217">
        <f t="shared" si="2"/>
        <v>157133.15614743586</v>
      </c>
    </row>
    <row r="61" spans="1:44">
      <c r="A61" s="62" t="s">
        <v>67</v>
      </c>
      <c r="B61" s="142">
        <f>O61/'Численность населения'!B60*1000000</f>
        <v>107343.83794527076</v>
      </c>
      <c r="C61" s="143">
        <f>P61/'Численность населения'!C60*1000000</f>
        <v>121151.14115233153</v>
      </c>
      <c r="D61" s="143">
        <f>Q61/'Численность населения'!D60*1000000</f>
        <v>133716.90469511217</v>
      </c>
      <c r="E61" s="143">
        <f>R61/'Численность населения'!E60*1000000</f>
        <v>145197.8015077718</v>
      </c>
      <c r="F61" s="143">
        <f>S61/'Численность населения'!F60*1000000</f>
        <v>154226.43798214081</v>
      </c>
      <c r="G61" s="143">
        <f>T61/'Численность населения'!G60*1000000</f>
        <v>146635.96261212148</v>
      </c>
      <c r="H61" s="143">
        <f>U61/'Численность населения'!H60*1000000</f>
        <v>140989.23924159774</v>
      </c>
      <c r="I61" s="143">
        <f>V61/'Численность населения'!I60*1000000</f>
        <v>140781.64405595826</v>
      </c>
      <c r="J61" s="143">
        <f>W61/'Численность населения'!J60*1000000</f>
        <v>148837.74658154428</v>
      </c>
      <c r="K61" s="143">
        <f>X61/'Численность населения'!K60*1000000</f>
        <v>158480.24566551842</v>
      </c>
      <c r="L61" s="143">
        <f>Y61/'Численность населения'!L60*1000000</f>
        <v>173367.10676725942</v>
      </c>
      <c r="M61" s="143">
        <f>Z61/'Численность населения'!M60*1000000</f>
        <v>199595.01070915972</v>
      </c>
      <c r="N61" s="144">
        <f>AA61/'Численность населения'!N60*1000000</f>
        <v>224589.29969414391</v>
      </c>
      <c r="O61" s="164">
        <v>373419.8</v>
      </c>
      <c r="P61" s="166">
        <v>421350.1</v>
      </c>
      <c r="Q61" s="166">
        <v>465696.8</v>
      </c>
      <c r="R61" s="166">
        <v>506401</v>
      </c>
      <c r="S61" s="166">
        <v>538815.19999999995</v>
      </c>
      <c r="T61" s="166">
        <v>513078.5</v>
      </c>
      <c r="U61" s="166">
        <v>493676.5</v>
      </c>
      <c r="V61" s="166">
        <v>492409</v>
      </c>
      <c r="W61" s="166">
        <v>518609.5</v>
      </c>
      <c r="X61" s="166">
        <v>550094.6</v>
      </c>
      <c r="Y61" s="166">
        <v>598912.1</v>
      </c>
      <c r="Z61" s="166">
        <v>684752.2</v>
      </c>
      <c r="AA61" s="166">
        <v>766826.7</v>
      </c>
      <c r="AB61" s="62" t="s">
        <v>67</v>
      </c>
      <c r="AC61" s="27">
        <f>B61/'Индекс потребительских цен'!X60</f>
        <v>107343.83794527076</v>
      </c>
      <c r="AD61" s="27">
        <f>C61/'Индекс потребительских цен'!Y60</f>
        <v>111917.91330469426</v>
      </c>
      <c r="AE61" s="27">
        <f>D61/'Индекс потребительских цен'!Z60</f>
        <v>116172.30222535852</v>
      </c>
      <c r="AF61" s="27">
        <f>E61/'Индекс потребительских цен'!AA60</f>
        <v>119729.33207607566</v>
      </c>
      <c r="AG61" s="27">
        <f>F61/'Индекс потребительских цен'!AB60</f>
        <v>115760.32907258091</v>
      </c>
      <c r="AH61" s="27">
        <f>G61/'Индекс потребительских цен'!AC60</f>
        <v>98296.88169055304</v>
      </c>
      <c r="AI61" s="27">
        <f>H61/'Индекс потребительских цен'!AD60</f>
        <v>90131.242908391156</v>
      </c>
      <c r="AJ61" s="27">
        <f>I61/'Индекс потребительских цен'!AE60</f>
        <v>87957.908507792876</v>
      </c>
      <c r="AK61" s="27">
        <f>J61/'Индекс потребительских цен'!AF60</f>
        <v>89863.954812608601</v>
      </c>
      <c r="AL61" s="27">
        <f>K61/'Индекс потребительских цен'!AG60</f>
        <v>92844.768775855671</v>
      </c>
      <c r="AM61" s="27">
        <f>L61/'Индекс потребительских цен'!AH60</f>
        <v>97136.719007041858</v>
      </c>
      <c r="AN61" s="27">
        <f>M61/'Индекс потребительских цен'!AI60</f>
        <v>104849.12978535329</v>
      </c>
      <c r="AO61" s="27">
        <f>N61/'Индекс потребительских цен'!AJ60</f>
        <v>106893.96035388077</v>
      </c>
      <c r="AP61" s="217">
        <f t="shared" si="0"/>
        <v>31771.423568282786</v>
      </c>
      <c r="AQ61" s="217">
        <f t="shared" si="1"/>
        <v>102992.17542041978</v>
      </c>
      <c r="AR61" s="217">
        <f t="shared" si="2"/>
        <v>104849.12978535329</v>
      </c>
    </row>
    <row r="62" spans="1:44">
      <c r="A62" s="62" t="s">
        <v>69</v>
      </c>
      <c r="B62" s="142">
        <f>O62/'Численность населения'!B61*1000000</f>
        <v>58738.189339574084</v>
      </c>
      <c r="C62" s="143">
        <f>P62/'Численность населения'!C61*1000000</f>
        <v>68980.807603697729</v>
      </c>
      <c r="D62" s="143">
        <f>Q62/'Численность населения'!D61*1000000</f>
        <v>75582.778135969624</v>
      </c>
      <c r="E62" s="143">
        <f>R62/'Численность населения'!E61*1000000</f>
        <v>83988.64422685004</v>
      </c>
      <c r="F62" s="143">
        <f>S62/'Численность населения'!F61*1000000</f>
        <v>97474.068292315947</v>
      </c>
      <c r="G62" s="143">
        <f>T62/'Численность населения'!G61*1000000</f>
        <v>100956.48483661411</v>
      </c>
      <c r="H62" s="143">
        <f>U62/'Численность населения'!H61*1000000</f>
        <v>105669.0916495437</v>
      </c>
      <c r="I62" s="143">
        <f>V62/'Численность населения'!I61*1000000</f>
        <v>112034.38527133565</v>
      </c>
      <c r="J62" s="143">
        <f>W62/'Численность населения'!J61*1000000</f>
        <v>118964.2229383331</v>
      </c>
      <c r="K62" s="143">
        <f>X62/'Численность населения'!K61*1000000</f>
        <v>132257.06528671124</v>
      </c>
      <c r="L62" s="143">
        <f>Y62/'Численность населения'!L61*1000000</f>
        <v>135351.61651561657</v>
      </c>
      <c r="M62" s="143">
        <f>Z62/'Численность населения'!M61*1000000</f>
        <v>164472.37589037133</v>
      </c>
      <c r="N62" s="144">
        <f>AA62/'Численность населения'!N61*1000000</f>
        <v>202072.69863559597</v>
      </c>
      <c r="O62" s="164">
        <v>12097.6</v>
      </c>
      <c r="P62" s="166">
        <v>14312</v>
      </c>
      <c r="Q62" s="166">
        <v>15825.9</v>
      </c>
      <c r="R62" s="166">
        <v>17721.099999999999</v>
      </c>
      <c r="S62" s="166">
        <v>20730.2</v>
      </c>
      <c r="T62" s="166">
        <v>21648.2</v>
      </c>
      <c r="U62" s="166">
        <v>22833.4</v>
      </c>
      <c r="V62" s="166">
        <v>24371.4</v>
      </c>
      <c r="W62" s="166">
        <v>25989.4</v>
      </c>
      <c r="X62" s="166">
        <v>29033.599999999999</v>
      </c>
      <c r="Y62" s="166">
        <v>29854.1</v>
      </c>
      <c r="Z62" s="166">
        <v>36390.5</v>
      </c>
      <c r="AA62" s="166">
        <v>42594.5</v>
      </c>
      <c r="AB62" s="62" t="s">
        <v>69</v>
      </c>
      <c r="AC62" s="27">
        <f>B62/'Индекс потребительских цен'!X61</f>
        <v>58738.189339574084</v>
      </c>
      <c r="AD62" s="27">
        <f>C62/'Индекс потребительских цен'!Y61</f>
        <v>64843.77477316952</v>
      </c>
      <c r="AE62" s="27">
        <f>D62/'Индекс потребительских цен'!Z61</f>
        <v>66395.477845280853</v>
      </c>
      <c r="AF62" s="27">
        <f>E62/'Индекс потребительских цен'!AA61</f>
        <v>69322.171527367318</v>
      </c>
      <c r="AG62" s="27">
        <f>F62/'Индекс потребительских цен'!AB61</f>
        <v>73045.860294260754</v>
      </c>
      <c r="AH62" s="27">
        <f>G62/'Индекс потребительских цен'!AC61</f>
        <v>67255.347274417931</v>
      </c>
      <c r="AI62" s="27">
        <f>H62/'Индекс потребительских цен'!AD61</f>
        <v>67843.869480228284</v>
      </c>
      <c r="AJ62" s="27">
        <f>I62/'Индекс потребительских цен'!AE61</f>
        <v>70811.820998478885</v>
      </c>
      <c r="AK62" s="27">
        <f>J62/'Индекс потребительских цен'!AF61</f>
        <v>73086.950882387609</v>
      </c>
      <c r="AL62" s="27">
        <f>K62/'Индекс потребительских цен'!AG61</f>
        <v>79699.413106499429</v>
      </c>
      <c r="AM62" s="27">
        <f>L62/'Индекс потребительских цен'!AH61</f>
        <v>78306.663042094253</v>
      </c>
      <c r="AN62" s="27">
        <f>M62/'Индекс потребительских цен'!AI61</f>
        <v>87853.623920425365</v>
      </c>
      <c r="AO62" s="27">
        <f>N62/'Индекс потребительских цен'!AJ61</f>
        <v>94757.262167399676</v>
      </c>
      <c r="AP62" s="217">
        <f t="shared" si="0"/>
        <v>36019.072827825592</v>
      </c>
      <c r="AQ62" s="217">
        <f t="shared" si="1"/>
        <v>73227.724973198754</v>
      </c>
      <c r="AR62" s="217">
        <f t="shared" si="2"/>
        <v>70811.820998478885</v>
      </c>
    </row>
    <row r="63" spans="1:44">
      <c r="A63" s="62" t="s">
        <v>70</v>
      </c>
      <c r="B63" s="142">
        <f>O63/'Численность населения'!B62*1000000</f>
        <v>38512.257578120931</v>
      </c>
      <c r="C63" s="143">
        <f>P63/'Численность населения'!C62*1000000</f>
        <v>44508.792216078953</v>
      </c>
      <c r="D63" s="143">
        <f>Q63/'Численность населения'!D62*1000000</f>
        <v>48948.706696267232</v>
      </c>
      <c r="E63" s="143">
        <f>R63/'Численность населения'!E62*1000000</f>
        <v>54095.978914210405</v>
      </c>
      <c r="F63" s="143">
        <f>S63/'Численность населения'!F62*1000000</f>
        <v>60062.73020257827</v>
      </c>
      <c r="G63" s="143">
        <f>T63/'Численность населения'!G62*1000000</f>
        <v>68576.067822030716</v>
      </c>
      <c r="H63" s="143">
        <f>U63/'Численность населения'!H62*1000000</f>
        <v>67774.753778859827</v>
      </c>
      <c r="I63" s="143">
        <f>V63/'Численность населения'!I62*1000000</f>
        <v>69158.011463913659</v>
      </c>
      <c r="J63" s="143">
        <f>W63/'Численность населения'!J62*1000000</f>
        <v>73213.793786543611</v>
      </c>
      <c r="K63" s="143">
        <f>X63/'Численность населения'!K62*1000000</f>
        <v>80283.336708581104</v>
      </c>
      <c r="L63" s="143">
        <f>Y63/'Численность населения'!L62*1000000</f>
        <v>76921.252516161199</v>
      </c>
      <c r="M63" s="143">
        <f>Z63/'Численность населения'!M62*1000000</f>
        <v>89480.130442521127</v>
      </c>
      <c r="N63" s="144">
        <f>AA63/'Численность населения'!N62*1000000</f>
        <v>101134.92951974843</v>
      </c>
      <c r="O63" s="164">
        <v>11851.3</v>
      </c>
      <c r="P63" s="166">
        <v>13741.6</v>
      </c>
      <c r="Q63" s="166">
        <v>15169.4</v>
      </c>
      <c r="R63" s="166">
        <v>16829.8</v>
      </c>
      <c r="S63" s="166">
        <v>18785.7</v>
      </c>
      <c r="T63" s="166">
        <v>21581.3</v>
      </c>
      <c r="U63" s="166">
        <v>21490.9</v>
      </c>
      <c r="V63" s="166">
        <v>22139.9</v>
      </c>
      <c r="W63" s="166">
        <v>23653.4</v>
      </c>
      <c r="X63" s="166">
        <v>26164.5</v>
      </c>
      <c r="Y63" s="166">
        <v>25297.4</v>
      </c>
      <c r="Z63" s="166">
        <v>29661.5</v>
      </c>
      <c r="AA63" s="166">
        <v>34058.300000000003</v>
      </c>
      <c r="AB63" s="62" t="s">
        <v>70</v>
      </c>
      <c r="AC63" s="27">
        <f>B63/'Индекс потребительских цен'!X62</f>
        <v>38512.257578120931</v>
      </c>
      <c r="AD63" s="27">
        <f>C63/'Индекс потребительских цен'!Y62</f>
        <v>41492.301870121148</v>
      </c>
      <c r="AE63" s="27">
        <f>D63/'Индекс потребительских цен'!Z62</f>
        <v>42467.482948479621</v>
      </c>
      <c r="AF63" s="27">
        <f>E63/'Индекс потребительских цен'!AA62</f>
        <v>44524.440458037388</v>
      </c>
      <c r="AG63" s="27">
        <f>F63/'Индекс потребительских цен'!AB62</f>
        <v>45150.659676997355</v>
      </c>
      <c r="AH63" s="27">
        <f>G63/'Индекс потребительских цен'!AC62</f>
        <v>46295.778122844262</v>
      </c>
      <c r="AI63" s="27">
        <f>H63/'Индекс потребительских цен'!AD62</f>
        <v>43860.055731407469</v>
      </c>
      <c r="AJ63" s="27">
        <f>I63/'Индекс потребительских цен'!AE62</f>
        <v>43591.33463004286</v>
      </c>
      <c r="AK63" s="27">
        <f>J63/'Индекс потребительских цен'!AF62</f>
        <v>44479.764066710777</v>
      </c>
      <c r="AL63" s="27">
        <f>K63/'Индекс потребительских цен'!AG62</f>
        <v>47212.023641923646</v>
      </c>
      <c r="AM63" s="27">
        <f>L63/'Индекс потребительских цен'!AH62</f>
        <v>43052.147225717366</v>
      </c>
      <c r="AN63" s="27">
        <f>M63/'Индекс потребительских цен'!AI62</f>
        <v>46448.933904602251</v>
      </c>
      <c r="AO63" s="27">
        <f>N63/'Индекс потребительских цен'!AJ62</f>
        <v>47618.062421820687</v>
      </c>
      <c r="AP63" s="217">
        <f t="shared" si="0"/>
        <v>9105.804843699756</v>
      </c>
      <c r="AQ63" s="217">
        <f t="shared" si="1"/>
        <v>44208.09555975582</v>
      </c>
      <c r="AR63" s="217">
        <f t="shared" si="2"/>
        <v>44479.764066710777</v>
      </c>
    </row>
    <row r="64" spans="1:44">
      <c r="A64" s="62" t="s">
        <v>71</v>
      </c>
      <c r="B64" s="142">
        <f>O64/'Численность населения'!B63*1000000</f>
        <v>69259.529814295616</v>
      </c>
      <c r="C64" s="143">
        <f>P64/'Численность населения'!C63*1000000</f>
        <v>86495.932056894831</v>
      </c>
      <c r="D64" s="143">
        <f>Q64/'Численность населения'!D63*1000000</f>
        <v>106164.14435389989</v>
      </c>
      <c r="E64" s="143">
        <f>R64/'Численность населения'!E63*1000000</f>
        <v>113936.7859177737</v>
      </c>
      <c r="F64" s="143">
        <f>S64/'Численность населения'!F63*1000000</f>
        <v>123175.58296475479</v>
      </c>
      <c r="G64" s="143">
        <f>T64/'Численность населения'!G63*1000000</f>
        <v>137260.87986141798</v>
      </c>
      <c r="H64" s="143">
        <f>U64/'Численность населения'!H63*1000000</f>
        <v>138945.50700358325</v>
      </c>
      <c r="I64" s="143">
        <f>V64/'Численность населения'!I63*1000000</f>
        <v>147255.44140433898</v>
      </c>
      <c r="J64" s="143">
        <f>W64/'Численность населения'!J63*1000000</f>
        <v>156272.81871693616</v>
      </c>
      <c r="K64" s="143">
        <f>X64/'Численность населения'!K63*1000000</f>
        <v>170196.83678521714</v>
      </c>
      <c r="L64" s="143">
        <f>Y64/'Численность населения'!L63*1000000</f>
        <v>175576.62116969179</v>
      </c>
      <c r="M64" s="143">
        <f>Z64/'Численность населения'!M63*1000000</f>
        <v>194578.50641095766</v>
      </c>
      <c r="N64" s="144">
        <f>AA64/'Численность населения'!N63*1000000</f>
        <v>205721.10057918291</v>
      </c>
      <c r="O64" s="164">
        <v>36881.599999999999</v>
      </c>
      <c r="P64" s="166">
        <v>46034</v>
      </c>
      <c r="Q64" s="166">
        <v>56540.9</v>
      </c>
      <c r="R64" s="166">
        <v>60791.199999999997</v>
      </c>
      <c r="S64" s="166">
        <v>65891.3</v>
      </c>
      <c r="T64" s="166">
        <v>73611.5</v>
      </c>
      <c r="U64" s="166">
        <v>74645</v>
      </c>
      <c r="V64" s="166">
        <v>79163.199999999997</v>
      </c>
      <c r="W64" s="166">
        <v>83893.5</v>
      </c>
      <c r="X64" s="166">
        <v>91091.9</v>
      </c>
      <c r="Y64" s="166">
        <v>93608.5</v>
      </c>
      <c r="Z64" s="166">
        <v>103162.8</v>
      </c>
      <c r="AA64" s="166">
        <v>109363.6</v>
      </c>
      <c r="AB64" s="62" t="s">
        <v>71</v>
      </c>
      <c r="AC64" s="27">
        <f>B64/'Индекс потребительских цен'!X63</f>
        <v>69259.529814295616</v>
      </c>
      <c r="AD64" s="27">
        <f>C64/'Индекс потребительских цен'!Y63</f>
        <v>80394.025519931994</v>
      </c>
      <c r="AE64" s="27">
        <f>D64/'Индекс потребительских цен'!Z63</f>
        <v>93106.937329058725</v>
      </c>
      <c r="AF64" s="27">
        <f>E64/'Индекс потребительских цен'!AA63</f>
        <v>94813.185244960943</v>
      </c>
      <c r="AG64" s="27">
        <f>F64/'Индекс потребительских цен'!AB63</f>
        <v>92794.953887278243</v>
      </c>
      <c r="AH64" s="27">
        <f>G64/'Индекс потребительских цен'!AC63</f>
        <v>93724.448626603684</v>
      </c>
      <c r="AI64" s="27">
        <f>H64/'Индекс потребительских цен'!AD63</f>
        <v>90858.78703367617</v>
      </c>
      <c r="AJ64" s="27">
        <f>I64/'Индекс потребительских цен'!AE63</f>
        <v>94386.190836260765</v>
      </c>
      <c r="AK64" s="27">
        <f>J64/'Индекс потребительских цен'!AF63</f>
        <v>95251.094756417762</v>
      </c>
      <c r="AL64" s="27">
        <f>K64/'Индекс потребительских цен'!AG63</f>
        <v>100288.12287103561</v>
      </c>
      <c r="AM64" s="27">
        <f>L64/'Индекс потребительских цен'!AH63</f>
        <v>97592.820808397213</v>
      </c>
      <c r="AN64" s="27">
        <f>M64/'Индекс потребительских цен'!AI63</f>
        <v>98126.349514193949</v>
      </c>
      <c r="AO64" s="27">
        <f>N64/'Индекс потребительских цен'!AJ63</f>
        <v>92030.145621694974</v>
      </c>
      <c r="AP64" s="217">
        <f t="shared" si="0"/>
        <v>31028.593056739992</v>
      </c>
      <c r="AQ64" s="217">
        <f t="shared" si="1"/>
        <v>91740.507066446604</v>
      </c>
      <c r="AR64" s="217">
        <f t="shared" si="2"/>
        <v>93724.448626603684</v>
      </c>
    </row>
    <row r="65" spans="1:44">
      <c r="A65" s="62" t="s">
        <v>72</v>
      </c>
      <c r="B65" s="142">
        <f>O65/'Численность населения'!B64*1000000</f>
        <v>74411.009289366368</v>
      </c>
      <c r="C65" s="143">
        <f>P65/'Численность населения'!C64*1000000</f>
        <v>90402.413636148834</v>
      </c>
      <c r="D65" s="143">
        <f>Q65/'Численность населения'!D64*1000000</f>
        <v>105753.54038094208</v>
      </c>
      <c r="E65" s="143">
        <f>R65/'Численность населения'!E64*1000000</f>
        <v>118096.17429199723</v>
      </c>
      <c r="F65" s="143">
        <f>S65/'Численность населения'!F64*1000000</f>
        <v>128375.88080704435</v>
      </c>
      <c r="G65" s="143">
        <f>T65/'Численность населения'!G64*1000000</f>
        <v>134925.42190774251</v>
      </c>
      <c r="H65" s="143">
        <f>U65/'Численность населения'!H64*1000000</f>
        <v>137843.65646983607</v>
      </c>
      <c r="I65" s="143">
        <f>V65/'Численность населения'!I64*1000000</f>
        <v>143873.01304561726</v>
      </c>
      <c r="J65" s="143">
        <f>W65/'Численность населения'!J64*1000000</f>
        <v>150444.31926069647</v>
      </c>
      <c r="K65" s="143">
        <f>X65/'Численность населения'!K64*1000000</f>
        <v>159514.41365377724</v>
      </c>
      <c r="L65" s="143">
        <f>Y65/'Численность населения'!L64*1000000</f>
        <v>153604.82895221119</v>
      </c>
      <c r="M65" s="143">
        <f>Z65/'Численность населения'!M64*1000000</f>
        <v>174320.60942940041</v>
      </c>
      <c r="N65" s="144">
        <f>AA65/'Численность населения'!N64*1000000</f>
        <v>218972.52420855264</v>
      </c>
      <c r="O65" s="164">
        <v>180376.9</v>
      </c>
      <c r="P65" s="166">
        <v>218077.2</v>
      </c>
      <c r="Q65" s="166">
        <v>254124.7</v>
      </c>
      <c r="R65" s="166">
        <v>282804.2</v>
      </c>
      <c r="S65" s="166">
        <v>306526.3</v>
      </c>
      <c r="T65" s="166">
        <v>321229.5</v>
      </c>
      <c r="U65" s="166">
        <v>326858.59999999998</v>
      </c>
      <c r="V65" s="166">
        <v>339235.3</v>
      </c>
      <c r="W65" s="166">
        <v>352257.4</v>
      </c>
      <c r="X65" s="166">
        <v>370868.3</v>
      </c>
      <c r="Y65" s="166">
        <v>354328.4</v>
      </c>
      <c r="Z65" s="166">
        <v>397846</v>
      </c>
      <c r="AA65" s="166">
        <v>469245.2</v>
      </c>
      <c r="AB65" s="62" t="s">
        <v>72</v>
      </c>
      <c r="AC65" s="27">
        <f>B65/'Индекс потребительских цен'!X64</f>
        <v>74411.009289366368</v>
      </c>
      <c r="AD65" s="27">
        <f>C65/'Индекс потребительских цен'!Y64</f>
        <v>86253.614765908627</v>
      </c>
      <c r="AE65" s="27">
        <f>D65/'Индекс потребительских цен'!Z64</f>
        <v>94149.70503902006</v>
      </c>
      <c r="AF65" s="27">
        <f>E65/'Индекс потребительских цен'!AA64</f>
        <v>98232.308849705558</v>
      </c>
      <c r="AG65" s="27">
        <f>F65/'Индекс потребительских цен'!AB64</f>
        <v>96027.842615383401</v>
      </c>
      <c r="AH65" s="27">
        <f>G65/'Индекс потребительских цен'!AC64</f>
        <v>89816.709335795967</v>
      </c>
      <c r="AI65" s="27">
        <f>H65/'Индекс потребительских цен'!AD64</f>
        <v>86720.82986784447</v>
      </c>
      <c r="AJ65" s="27">
        <f>I65/'Индекс потребительских цен'!AE64</f>
        <v>88922.33635612292</v>
      </c>
      <c r="AK65" s="27">
        <f>J65/'Индекс потребительских цен'!AF64</f>
        <v>89330.200964722288</v>
      </c>
      <c r="AL65" s="27">
        <f>K65/'Индекс потребительских цен'!AG64</f>
        <v>91707.788358724298</v>
      </c>
      <c r="AM65" s="27">
        <f>L65/'Индекс потребительских цен'!AH64</f>
        <v>83825.589702828467</v>
      </c>
      <c r="AN65" s="27">
        <f>M65/'Индекс потребительских цен'!AI64</f>
        <v>86325.457627895245</v>
      </c>
      <c r="AO65" s="27">
        <f>N65/'Индекс потребительских цен'!AJ64</f>
        <v>96776.055705127132</v>
      </c>
      <c r="AP65" s="217">
        <f t="shared" ref="AP65:AP82" si="3">MAX(AC65:AO65)-MIN(AC65:AO65)</f>
        <v>23821.29956033919</v>
      </c>
      <c r="AQ65" s="217">
        <f t="shared" si="1"/>
        <v>89423.034498341905</v>
      </c>
      <c r="AR65" s="217">
        <f t="shared" si="2"/>
        <v>89330.200964722288</v>
      </c>
    </row>
    <row r="66" spans="1:44">
      <c r="A66" s="62" t="s">
        <v>73</v>
      </c>
      <c r="B66" s="142">
        <f>O66/'Численность населения'!B65*1000000</f>
        <v>110311.87444343457</v>
      </c>
      <c r="C66" s="143">
        <f>P66/'Численность населения'!C65*1000000</f>
        <v>127607.16365240404</v>
      </c>
      <c r="D66" s="143">
        <f>Q66/'Численность населения'!D65*1000000</f>
        <v>149111.51882101083</v>
      </c>
      <c r="E66" s="143">
        <f>R66/'Численность населения'!E65*1000000</f>
        <v>162148.33301867393</v>
      </c>
      <c r="F66" s="143">
        <f>S66/'Численность населения'!F65*1000000</f>
        <v>171795.69513315224</v>
      </c>
      <c r="G66" s="143">
        <f>T66/'Численность населения'!G65*1000000</f>
        <v>165371.50614242631</v>
      </c>
      <c r="H66" s="143">
        <f>U66/'Численность населения'!H65*1000000</f>
        <v>174884.76590052925</v>
      </c>
      <c r="I66" s="143">
        <f>V66/'Численность населения'!I65*1000000</f>
        <v>177692.08087352192</v>
      </c>
      <c r="J66" s="143">
        <f>W66/'Численность населения'!J65*1000000</f>
        <v>187101.93613727589</v>
      </c>
      <c r="K66" s="143">
        <f>X66/'Численность населения'!K65*1000000</f>
        <v>201664.65747315463</v>
      </c>
      <c r="L66" s="143">
        <f>Y66/'Численность населения'!L65*1000000</f>
        <v>196887.95513018349</v>
      </c>
      <c r="M66" s="143">
        <f>Z66/'Численность населения'!M65*1000000</f>
        <v>222969.01632022613</v>
      </c>
      <c r="N66" s="144">
        <f>AA66/'Численность населения'!N65*1000000</f>
        <v>243377.10259967347</v>
      </c>
      <c r="O66" s="164">
        <v>312290.59999999998</v>
      </c>
      <c r="P66" s="166">
        <v>361606.8</v>
      </c>
      <c r="Q66" s="166">
        <v>423839.8</v>
      </c>
      <c r="R66" s="166">
        <v>462064.7</v>
      </c>
      <c r="S66" s="166">
        <v>490612.6</v>
      </c>
      <c r="T66" s="166">
        <v>473397.6</v>
      </c>
      <c r="U66" s="166">
        <v>502075.8</v>
      </c>
      <c r="V66" s="166">
        <v>511024.3</v>
      </c>
      <c r="W66" s="166">
        <v>537966.9</v>
      </c>
      <c r="X66" s="166">
        <v>578805.80000000005</v>
      </c>
      <c r="Y66" s="166">
        <v>563311.6</v>
      </c>
      <c r="Z66" s="166">
        <v>636026.69999999995</v>
      </c>
      <c r="AA66" s="166">
        <v>693852.3</v>
      </c>
      <c r="AB66" s="62" t="s">
        <v>73</v>
      </c>
      <c r="AC66" s="27">
        <f>B66/'Индекс потребительских цен'!X65</f>
        <v>110311.87444343457</v>
      </c>
      <c r="AD66" s="27">
        <f>C66/'Индекс потребительских цен'!Y65</f>
        <v>120247.98685676971</v>
      </c>
      <c r="AE66" s="27">
        <f>D66/'Индекс потребительских цен'!Z65</f>
        <v>131541.07263185503</v>
      </c>
      <c r="AF66" s="27">
        <f>E66/'Индекс потребительских цен'!AA65</f>
        <v>136490.17501295879</v>
      </c>
      <c r="AG66" s="27">
        <f>F66/'Индекс потребительских цен'!AB65</f>
        <v>132113.05508994218</v>
      </c>
      <c r="AH66" s="27">
        <f>G66/'Индекс потребительских цен'!AC65</f>
        <v>115026.02458157005</v>
      </c>
      <c r="AI66" s="27">
        <f>H66/'Индекс потребительских цен'!AD65</f>
        <v>116193.60032618856</v>
      </c>
      <c r="AJ66" s="27">
        <f>I66/'Индекс потребительских цен'!AE65</f>
        <v>116188.15371765733</v>
      </c>
      <c r="AK66" s="27">
        <f>J66/'Индекс потребительских цен'!AF65</f>
        <v>117308.47568255509</v>
      </c>
      <c r="AL66" s="27">
        <f>K66/'Индекс потребительских цен'!AG65</f>
        <v>121774.97497396239</v>
      </c>
      <c r="AM66" s="27">
        <f>L66/'Индекс потребительских цен'!AH65</f>
        <v>113564.39839058228</v>
      </c>
      <c r="AN66" s="27">
        <f>M66/'Индекс потребительских цен'!AI65</f>
        <v>117945.59650788382</v>
      </c>
      <c r="AO66" s="27">
        <f>N66/'Индекс потребительских цен'!AJ65</f>
        <v>114855.04086390734</v>
      </c>
      <c r="AP66" s="217">
        <f t="shared" si="3"/>
        <v>26178.300569524217</v>
      </c>
      <c r="AQ66" s="217">
        <f t="shared" ref="AQ66:AQ82" si="4">AVERAGE(AC66:AO66)</f>
        <v>120273.87915994365</v>
      </c>
      <c r="AR66" s="217">
        <f t="shared" ref="AR66:AR82" si="5">MEDIAN(AC66:AO66)</f>
        <v>117308.47568255509</v>
      </c>
    </row>
    <row r="67" spans="1:44">
      <c r="A67" s="62" t="s">
        <v>74</v>
      </c>
      <c r="B67" s="142">
        <f>O67/'Численность населения'!B66*1000000</f>
        <v>81042.670772648766</v>
      </c>
      <c r="C67" s="143">
        <f>P67/'Численность населения'!C66*1000000</f>
        <v>93087.990292454633</v>
      </c>
      <c r="D67" s="143">
        <f>Q67/'Численность населения'!D66*1000000</f>
        <v>103165.00150627892</v>
      </c>
      <c r="E67" s="143">
        <f>R67/'Численность населения'!E66*1000000</f>
        <v>110126.15967278562</v>
      </c>
      <c r="F67" s="143">
        <f>S67/'Численность населения'!F66*1000000</f>
        <v>118286.96088642486</v>
      </c>
      <c r="G67" s="143">
        <f>T67/'Численность населения'!G66*1000000</f>
        <v>120489.83037927696</v>
      </c>
      <c r="H67" s="143">
        <f>U67/'Численность населения'!H66*1000000</f>
        <v>126557.89451853081</v>
      </c>
      <c r="I67" s="143">
        <f>V67/'Численность населения'!I66*1000000</f>
        <v>133789.85168797796</v>
      </c>
      <c r="J67" s="143">
        <f>W67/'Численность населения'!J66*1000000</f>
        <v>144951.24697050662</v>
      </c>
      <c r="K67" s="143">
        <f>X67/'Численность населения'!K66*1000000</f>
        <v>160561.55036713637</v>
      </c>
      <c r="L67" s="143">
        <f>Y67/'Численность населения'!L66*1000000</f>
        <v>164879.29413156857</v>
      </c>
      <c r="M67" s="143">
        <f>Z67/'Численность населения'!M66*1000000</f>
        <v>200033.59990668102</v>
      </c>
      <c r="N67" s="144">
        <f>AA67/'Численность населения'!N66*1000000</f>
        <v>222726.11797252565</v>
      </c>
      <c r="O67" s="164">
        <v>197271.8</v>
      </c>
      <c r="P67" s="166">
        <v>225845.8</v>
      </c>
      <c r="Q67" s="166">
        <v>249988.4</v>
      </c>
      <c r="R67" s="166">
        <v>266525.90000000002</v>
      </c>
      <c r="S67" s="166">
        <v>285855.7</v>
      </c>
      <c r="T67" s="166">
        <v>290845.09999999998</v>
      </c>
      <c r="U67" s="166">
        <v>305112.09999999998</v>
      </c>
      <c r="V67" s="166">
        <v>321971.7</v>
      </c>
      <c r="W67" s="166">
        <v>348024.9</v>
      </c>
      <c r="X67" s="166">
        <v>384461.1</v>
      </c>
      <c r="Y67" s="166">
        <v>392925</v>
      </c>
      <c r="Z67" s="166">
        <v>473295.1</v>
      </c>
      <c r="AA67" s="166">
        <v>524275.9</v>
      </c>
      <c r="AB67" s="62" t="s">
        <v>74</v>
      </c>
      <c r="AC67" s="27">
        <f>B67/'Индекс потребительских цен'!X66</f>
        <v>81042.670772648766</v>
      </c>
      <c r="AD67" s="27">
        <f>C67/'Индекс потребительских цен'!Y66</f>
        <v>86698.323826445587</v>
      </c>
      <c r="AE67" s="27">
        <f>D67/'Индекс потребительских цен'!Z66</f>
        <v>89873.386425822289</v>
      </c>
      <c r="AF67" s="27">
        <f>E67/'Индекс потребительских цен'!AA66</f>
        <v>91282.283559362972</v>
      </c>
      <c r="AG67" s="27">
        <f>F67/'Индекс потребительских цен'!AB66</f>
        <v>88497.767015716512</v>
      </c>
      <c r="AH67" s="27">
        <f>G67/'Индекс потребительских цен'!AC66</f>
        <v>80379.732033039516</v>
      </c>
      <c r="AI67" s="27">
        <f>H67/'Индекс потребительских цен'!AD66</f>
        <v>79163.418920851604</v>
      </c>
      <c r="AJ67" s="27">
        <f>I67/'Индекс потребительских цен'!AE66</f>
        <v>81526.63548513384</v>
      </c>
      <c r="AK67" s="27">
        <f>J67/'Индекс потребительских цен'!AF66</f>
        <v>84145.92833906236</v>
      </c>
      <c r="AL67" s="27">
        <f>K67/'Индекс потребительских цен'!AG66</f>
        <v>89554.088887132937</v>
      </c>
      <c r="AM67" s="27">
        <f>L67/'Индекс потребительских цен'!AH66</f>
        <v>87508.168473132042</v>
      </c>
      <c r="AN67" s="27">
        <f>M67/'Индекс потребительских цен'!AI66</f>
        <v>97516.297275789417</v>
      </c>
      <c r="AO67" s="27">
        <f>N67/'Индекс потребительских цен'!AJ66</f>
        <v>94704.658049300429</v>
      </c>
      <c r="AP67" s="217">
        <f t="shared" si="3"/>
        <v>18352.878354937813</v>
      </c>
      <c r="AQ67" s="217">
        <f t="shared" si="4"/>
        <v>87068.719927956801</v>
      </c>
      <c r="AR67" s="217">
        <f t="shared" si="5"/>
        <v>87508.168473132042</v>
      </c>
    </row>
    <row r="68" spans="1:44">
      <c r="A68" s="62" t="s">
        <v>75</v>
      </c>
      <c r="B68" s="142">
        <f>O68/'Численность населения'!B67*1000000</f>
        <v>93591.2174041572</v>
      </c>
      <c r="C68" s="143">
        <f>P68/'Численность населения'!C67*1000000</f>
        <v>104236.25619638598</v>
      </c>
      <c r="D68" s="143">
        <f>Q68/'Численность населения'!D67*1000000</f>
        <v>115686.1895574919</v>
      </c>
      <c r="E68" s="143">
        <f>R68/'Численность населения'!E67*1000000</f>
        <v>125934.59863760248</v>
      </c>
      <c r="F68" s="143">
        <f>S68/'Численность населения'!F67*1000000</f>
        <v>122765.17631404346</v>
      </c>
      <c r="G68" s="143">
        <f>T68/'Численность населения'!G67*1000000</f>
        <v>126177.51236629138</v>
      </c>
      <c r="H68" s="143">
        <f>U68/'Численность населения'!H67*1000000</f>
        <v>124997.13441703352</v>
      </c>
      <c r="I68" s="143">
        <f>V68/'Численность населения'!I67*1000000</f>
        <v>131401.40495806592</v>
      </c>
      <c r="J68" s="143">
        <f>W68/'Численность населения'!J67*1000000</f>
        <v>140291.57785653247</v>
      </c>
      <c r="K68" s="143">
        <f>X68/'Численность населения'!K67*1000000</f>
        <v>150973.44203326639</v>
      </c>
      <c r="L68" s="143">
        <f>Y68/'Численность населения'!L67*1000000</f>
        <v>153033.28104624571</v>
      </c>
      <c r="M68" s="143">
        <f>Z68/'Численность населения'!M67*1000000</f>
        <v>176023.87146463402</v>
      </c>
      <c r="N68" s="144">
        <f>AA68/'Численность населения'!N67*1000000</f>
        <v>202264.42517319898</v>
      </c>
      <c r="O68" s="164">
        <v>258977.1</v>
      </c>
      <c r="P68" s="166">
        <v>287279.5</v>
      </c>
      <c r="Q68" s="166">
        <v>317748.2</v>
      </c>
      <c r="R68" s="166">
        <v>344841.8</v>
      </c>
      <c r="S68" s="166">
        <v>335091.59999999998</v>
      </c>
      <c r="T68" s="166">
        <v>343368</v>
      </c>
      <c r="U68" s="166">
        <v>339146.6</v>
      </c>
      <c r="V68" s="166">
        <v>355028.2</v>
      </c>
      <c r="W68" s="166">
        <v>376622</v>
      </c>
      <c r="X68" s="166">
        <v>402503.5</v>
      </c>
      <c r="Y68" s="166">
        <v>404872.5</v>
      </c>
      <c r="Z68" s="166">
        <v>460981.7</v>
      </c>
      <c r="AA68" s="166">
        <v>521867.5</v>
      </c>
      <c r="AB68" s="62" t="s">
        <v>75</v>
      </c>
      <c r="AC68" s="27">
        <f>B68/'Индекс потребительских цен'!X67</f>
        <v>93591.2174041572</v>
      </c>
      <c r="AD68" s="27">
        <f>C68/'Индекс потребительских цен'!Y67</f>
        <v>97901.996991064123</v>
      </c>
      <c r="AE68" s="27">
        <f>D68/'Индекс потребительских цен'!Z67</f>
        <v>101056.67546837535</v>
      </c>
      <c r="AF68" s="27">
        <f>E68/'Индекс потребительских цен'!AA67</f>
        <v>103072.31803435681</v>
      </c>
      <c r="AG68" s="27">
        <f>F68/'Индекс потребительских цен'!AB67</f>
        <v>89784.894555956038</v>
      </c>
      <c r="AH68" s="27">
        <f>G68/'Индекс потребительских цен'!AC67</f>
        <v>82777.648662266598</v>
      </c>
      <c r="AI68" s="27">
        <f>H68/'Индекс потребительских цен'!AD67</f>
        <v>78449.509305396496</v>
      </c>
      <c r="AJ68" s="27">
        <f>I68/'Индекс потребительских цен'!AE67</f>
        <v>80804.327356182956</v>
      </c>
      <c r="AK68" s="27">
        <f>J68/'Индекс потребительских цен'!AF67</f>
        <v>82469.432923888497</v>
      </c>
      <c r="AL68" s="27">
        <f>K68/'Индекс потребительских цен'!AG67</f>
        <v>85425.63561337578</v>
      </c>
      <c r="AM68" s="27">
        <f>L68/'Индекс потребительских цен'!AH67</f>
        <v>82798.966211692896</v>
      </c>
      <c r="AN68" s="27">
        <f>M68/'Индекс потребительских цен'!AI67</f>
        <v>87246.309687431945</v>
      </c>
      <c r="AO68" s="27">
        <f>N68/'Индекс потребительских цен'!AJ67</f>
        <v>89049.966006775823</v>
      </c>
      <c r="AP68" s="217">
        <f t="shared" si="3"/>
        <v>24622.808728960314</v>
      </c>
      <c r="AQ68" s="217">
        <f t="shared" si="4"/>
        <v>88802.222940070802</v>
      </c>
      <c r="AR68" s="217">
        <f t="shared" si="5"/>
        <v>87246.309687431945</v>
      </c>
    </row>
    <row r="69" spans="1:44">
      <c r="A69" s="62" t="s">
        <v>76</v>
      </c>
      <c r="B69" s="142">
        <f>O69/'Численность населения'!B68*1000000</f>
        <v>117110.99991779368</v>
      </c>
      <c r="C69" s="143">
        <f>P69/'Численность населения'!C68*1000000</f>
        <v>137593.84816323602</v>
      </c>
      <c r="D69" s="143">
        <f>Q69/'Численность населения'!D68*1000000</f>
        <v>147815.82715041839</v>
      </c>
      <c r="E69" s="143">
        <f>R69/'Численность населения'!E68*1000000</f>
        <v>159367.80185257751</v>
      </c>
      <c r="F69" s="143">
        <f>S69/'Численность населения'!F68*1000000</f>
        <v>168581.50316283546</v>
      </c>
      <c r="G69" s="143">
        <f>T69/'Численность населения'!G68*1000000</f>
        <v>161317.19796742022</v>
      </c>
      <c r="H69" s="143">
        <f>U69/'Численность населения'!H68*1000000</f>
        <v>162399.63535260796</v>
      </c>
      <c r="I69" s="143">
        <f>V69/'Численность населения'!I68*1000000</f>
        <v>170029.50935312881</v>
      </c>
      <c r="J69" s="143">
        <f>W69/'Численность населения'!J68*1000000</f>
        <v>179642.58740948065</v>
      </c>
      <c r="K69" s="143">
        <f>X69/'Численность населения'!K68*1000000</f>
        <v>191413.08480612011</v>
      </c>
      <c r="L69" s="143">
        <f>Y69/'Численность населения'!L68*1000000</f>
        <v>197028.36995518988</v>
      </c>
      <c r="M69" s="143">
        <f>Z69/'Численность населения'!M68*1000000</f>
        <v>241408.92915146757</v>
      </c>
      <c r="N69" s="144">
        <f>AA69/'Численность населения'!N68*1000000</f>
        <v>279900.16735345131</v>
      </c>
      <c r="O69" s="164">
        <v>311987.09999999998</v>
      </c>
      <c r="P69" s="166">
        <v>368292.5</v>
      </c>
      <c r="Q69" s="166">
        <v>398830.9</v>
      </c>
      <c r="R69" s="166">
        <v>433531.1</v>
      </c>
      <c r="S69" s="166">
        <v>461744.4</v>
      </c>
      <c r="T69" s="166">
        <v>444352.9</v>
      </c>
      <c r="U69" s="166">
        <v>449992.5</v>
      </c>
      <c r="V69" s="166">
        <v>473396.5</v>
      </c>
      <c r="W69" s="166">
        <v>501403.3</v>
      </c>
      <c r="X69" s="166">
        <v>535148.30000000005</v>
      </c>
      <c r="Y69" s="166">
        <v>550103.80000000005</v>
      </c>
      <c r="Z69" s="166">
        <v>671856.5</v>
      </c>
      <c r="AA69" s="166">
        <v>782567</v>
      </c>
      <c r="AB69" s="62" t="s">
        <v>76</v>
      </c>
      <c r="AC69" s="27">
        <f>B69/'Индекс потребительских цен'!X68</f>
        <v>117110.99991779368</v>
      </c>
      <c r="AD69" s="27">
        <f>C69/'Индекс потребительских цен'!Y68</f>
        <v>129548.86372586011</v>
      </c>
      <c r="AE69" s="27">
        <f>D69/'Индекс потребительских цен'!Z68</f>
        <v>132092.98889602817</v>
      </c>
      <c r="AF69" s="27">
        <f>E69/'Индекс потребительских цен'!AA68</f>
        <v>134672.53516689874</v>
      </c>
      <c r="AG69" s="27">
        <f>F69/'Индекс потребительских цен'!AB68</f>
        <v>129237.50575279199</v>
      </c>
      <c r="AH69" s="27">
        <f>G69/'Индекс потребительских цен'!AC68</f>
        <v>111033.00712072368</v>
      </c>
      <c r="AI69" s="27">
        <f>H69/'Индекс потребительских цен'!AD68</f>
        <v>107046.57910471794</v>
      </c>
      <c r="AJ69" s="27">
        <f>I69/'Индекс потребительских цен'!AE68</f>
        <v>110386.93088888307</v>
      </c>
      <c r="AK69" s="27">
        <f>J69/'Индекс потребительских цен'!AF68</f>
        <v>112651.36144440284</v>
      </c>
      <c r="AL69" s="27">
        <f>K69/'Индекс потребительских цен'!AG68</f>
        <v>116615.63802776061</v>
      </c>
      <c r="AM69" s="27">
        <f>L69/'Индекс потребительских цен'!AH68</f>
        <v>114999.68273304847</v>
      </c>
      <c r="AN69" s="27">
        <f>M69/'Индекс потребительских цен'!AI68</f>
        <v>129020.52368087917</v>
      </c>
      <c r="AO69" s="27">
        <f>N69/'Индекс потребительских цен'!AJ68</f>
        <v>135500.08119859858</v>
      </c>
      <c r="AP69" s="217">
        <f t="shared" si="3"/>
        <v>28453.502093880641</v>
      </c>
      <c r="AQ69" s="217">
        <f t="shared" si="4"/>
        <v>121532.05366602977</v>
      </c>
      <c r="AR69" s="217">
        <f t="shared" si="5"/>
        <v>117110.99991779368</v>
      </c>
    </row>
    <row r="70" spans="1:44">
      <c r="A70" s="62" t="s">
        <v>77</v>
      </c>
      <c r="B70" s="142">
        <f>O70/'Численность населения'!B69*1000000</f>
        <v>93536.948459605555</v>
      </c>
      <c r="C70" s="143">
        <f>P70/'Численность населения'!C69*1000000</f>
        <v>115703.67820862586</v>
      </c>
      <c r="D70" s="143">
        <f>Q70/'Численность населения'!D69*1000000</f>
        <v>133668.27019016392</v>
      </c>
      <c r="E70" s="143">
        <f>R70/'Численность населения'!E69*1000000</f>
        <v>149230.11454306889</v>
      </c>
      <c r="F70" s="143">
        <f>S70/'Численность населения'!F69*1000000</f>
        <v>158989.51887851852</v>
      </c>
      <c r="G70" s="143">
        <f>T70/'Численность населения'!G69*1000000</f>
        <v>155026.22421807548</v>
      </c>
      <c r="H70" s="143">
        <f>U70/'Численность населения'!H69*1000000</f>
        <v>147735.4935831308</v>
      </c>
      <c r="I70" s="143">
        <f>V70/'Численность населения'!I69*1000000</f>
        <v>161071.2974386462</v>
      </c>
      <c r="J70" s="143">
        <f>W70/'Численность населения'!J69*1000000</f>
        <v>169335.14399860255</v>
      </c>
      <c r="K70" s="143">
        <f>X70/'Численность населения'!K69*1000000</f>
        <v>184178.70964075168</v>
      </c>
      <c r="L70" s="143">
        <f>Y70/'Численность населения'!L69*1000000</f>
        <v>185768.62628382861</v>
      </c>
      <c r="M70" s="143">
        <f>Z70/'Численность населения'!M69*1000000</f>
        <v>211879.65608169115</v>
      </c>
      <c r="N70" s="144">
        <f>AA70/'Численность населения'!N69*1000000</f>
        <v>233348.10150293272</v>
      </c>
      <c r="O70" s="164">
        <v>185228.6</v>
      </c>
      <c r="P70" s="166">
        <v>228594.6</v>
      </c>
      <c r="Q70" s="166">
        <v>263914.90000000002</v>
      </c>
      <c r="R70" s="166">
        <v>294569.8</v>
      </c>
      <c r="S70" s="166">
        <v>314167.90000000002</v>
      </c>
      <c r="T70" s="166">
        <v>306692.09999999998</v>
      </c>
      <c r="U70" s="166">
        <v>291862.40000000002</v>
      </c>
      <c r="V70" s="166">
        <v>316727.7</v>
      </c>
      <c r="W70" s="166">
        <v>330565.40000000002</v>
      </c>
      <c r="X70" s="166">
        <v>356465</v>
      </c>
      <c r="Y70" s="166">
        <v>355778.5</v>
      </c>
      <c r="Z70" s="166">
        <v>400794.1</v>
      </c>
      <c r="AA70" s="166">
        <v>429780.3</v>
      </c>
      <c r="AB70" s="62" t="s">
        <v>77</v>
      </c>
      <c r="AC70" s="27">
        <f>B70/'Индекс потребительских цен'!X69</f>
        <v>93536.948459605555</v>
      </c>
      <c r="AD70" s="27">
        <f>C70/'Индекс потребительских цен'!Y69</f>
        <v>110204.47491058754</v>
      </c>
      <c r="AE70" s="27">
        <f>D70/'Индекс потребительских цен'!Z69</f>
        <v>119119.79764946598</v>
      </c>
      <c r="AF70" s="27">
        <f>E70/'Индекс потребительских цен'!AA69</f>
        <v>125306.59452169898</v>
      </c>
      <c r="AG70" s="27">
        <f>F70/'Индекс потребительских цен'!AB69</f>
        <v>119828.95606263301</v>
      </c>
      <c r="AH70" s="27">
        <f>G70/'Индекс потребительских цен'!AC69</f>
        <v>105367.35222382969</v>
      </c>
      <c r="AI70" s="27">
        <f>H70/'Индекс потребительских цен'!AD69</f>
        <v>96106.460019376711</v>
      </c>
      <c r="AJ70" s="27">
        <f>I70/'Индекс потребительских цен'!AE69</f>
        <v>103324.92709748089</v>
      </c>
      <c r="AK70" s="27">
        <f>J70/'Индекс потребительских цен'!AF69</f>
        <v>104558.73148445411</v>
      </c>
      <c r="AL70" s="27">
        <f>K70/'Индекс потребительских цен'!AG69</f>
        <v>109825.33256488029</v>
      </c>
      <c r="AM70" s="27">
        <f>L70/'Индекс потребительских цен'!AH69</f>
        <v>105639.32493798772</v>
      </c>
      <c r="AN70" s="27">
        <f>M70/'Индекс потребительских цен'!AI69</f>
        <v>110155.09464964425</v>
      </c>
      <c r="AO70" s="27">
        <f>N70/'Индекс потребительских цен'!AJ69</f>
        <v>109353.18556179109</v>
      </c>
      <c r="AP70" s="217">
        <f t="shared" si="3"/>
        <v>31769.646062093423</v>
      </c>
      <c r="AQ70" s="217">
        <f t="shared" si="4"/>
        <v>108640.55231872582</v>
      </c>
      <c r="AR70" s="217">
        <f t="shared" si="5"/>
        <v>109353.18556179109</v>
      </c>
    </row>
    <row r="71" spans="1:44">
      <c r="A71" s="62" t="s">
        <v>78</v>
      </c>
      <c r="B71" s="142">
        <f>O71/'Численность населения'!B70*1000000</f>
        <v>78979.253000788973</v>
      </c>
      <c r="C71" s="143">
        <f>P71/'Численность населения'!C70*1000000</f>
        <v>88354.857792341587</v>
      </c>
      <c r="D71" s="143">
        <f>Q71/'Численность населения'!D70*1000000</f>
        <v>99139.017358201774</v>
      </c>
      <c r="E71" s="143">
        <f>R71/'Численность населения'!E70*1000000</f>
        <v>110583.43102005552</v>
      </c>
      <c r="F71" s="143">
        <f>S71/'Численность населения'!F70*1000000</f>
        <v>115052.08479049511</v>
      </c>
      <c r="G71" s="143">
        <f>T71/'Численность населения'!G70*1000000</f>
        <v>124790.81598500568</v>
      </c>
      <c r="H71" s="143">
        <f>U71/'Численность населения'!H70*1000000</f>
        <v>131137.86455327665</v>
      </c>
      <c r="I71" s="143">
        <f>V71/'Численность населения'!I70*1000000</f>
        <v>137307.39811883162</v>
      </c>
      <c r="J71" s="143">
        <f>W71/'Численность населения'!J70*1000000</f>
        <v>147085.29207383882</v>
      </c>
      <c r="K71" s="143">
        <f>X71/'Численность населения'!K70*1000000</f>
        <v>158968.52149802246</v>
      </c>
      <c r="L71" s="143">
        <f>Y71/'Численность населения'!L70*1000000</f>
        <v>162359.09058767924</v>
      </c>
      <c r="M71" s="143">
        <f>Z71/'Численность населения'!M70*1000000</f>
        <v>196290.356216702</v>
      </c>
      <c r="N71" s="144">
        <f>AA71/'Численность населения'!N70*1000000</f>
        <v>223031.04927483603</v>
      </c>
      <c r="O71" s="164">
        <v>82485.3</v>
      </c>
      <c r="P71" s="166">
        <v>93050.3</v>
      </c>
      <c r="Q71" s="166">
        <v>105186.2</v>
      </c>
      <c r="R71" s="166">
        <v>118013.2</v>
      </c>
      <c r="S71" s="166">
        <v>123369.2</v>
      </c>
      <c r="T71" s="166">
        <v>134226</v>
      </c>
      <c r="U71" s="166">
        <v>141343.79999999999</v>
      </c>
      <c r="V71" s="166">
        <v>148097.70000000001</v>
      </c>
      <c r="W71" s="166">
        <v>158537.5</v>
      </c>
      <c r="X71" s="166">
        <v>171424.5</v>
      </c>
      <c r="Y71" s="166">
        <v>174504.2</v>
      </c>
      <c r="Z71" s="166">
        <v>209897.4</v>
      </c>
      <c r="AA71" s="166">
        <v>235836.6</v>
      </c>
      <c r="AB71" s="62" t="s">
        <v>78</v>
      </c>
      <c r="AC71" s="27">
        <f>B71/'Индекс потребительских цен'!X70</f>
        <v>78979.253000788973</v>
      </c>
      <c r="AD71" s="27">
        <f>C71/'Индекс потребительских цен'!Y70</f>
        <v>83267.230037076239</v>
      </c>
      <c r="AE71" s="27">
        <f>D71/'Индекс потребительских цен'!Z70</f>
        <v>87017.247621567265</v>
      </c>
      <c r="AF71" s="27">
        <f>E71/'Индекс потребительских цен'!AA70</f>
        <v>91052.859255969248</v>
      </c>
      <c r="AG71" s="27">
        <f>F71/'Индекс потребительских цен'!AB70</f>
        <v>85575.688009494086</v>
      </c>
      <c r="AH71" s="27">
        <f>G71/'Индекс потребительских цен'!AC70</f>
        <v>82557.459587916514</v>
      </c>
      <c r="AI71" s="27">
        <f>H71/'Индекс потребительских цен'!AD70</f>
        <v>82413.276467173724</v>
      </c>
      <c r="AJ71" s="27">
        <f>I71/'Индекс потребительских цен'!AE70</f>
        <v>83923.852402154051</v>
      </c>
      <c r="AK71" s="27">
        <f>J71/'Индекс потребительских цен'!AF70</f>
        <v>86037.14521741838</v>
      </c>
      <c r="AL71" s="27">
        <f>K71/'Индекс потребительских цен'!AG70</f>
        <v>89549.507169585137</v>
      </c>
      <c r="AM71" s="27">
        <f>L71/'Индекс потребительских цен'!AH70</f>
        <v>87705.666370542429</v>
      </c>
      <c r="AN71" s="27">
        <f>M71/'Индекс потребительских цен'!AI70</f>
        <v>98664.917436421907</v>
      </c>
      <c r="AO71" s="27">
        <f>N71/'Индекс потребительских цен'!AJ70</f>
        <v>99437.704636576847</v>
      </c>
      <c r="AP71" s="217">
        <f t="shared" si="3"/>
        <v>20458.451635787875</v>
      </c>
      <c r="AQ71" s="217">
        <f t="shared" si="4"/>
        <v>87398.600554821882</v>
      </c>
      <c r="AR71" s="217">
        <f t="shared" si="5"/>
        <v>86037.14521741838</v>
      </c>
    </row>
    <row r="72" spans="1:44">
      <c r="A72" s="62" t="s">
        <v>80</v>
      </c>
      <c r="B72" s="142">
        <f>O72/'Численность населения'!B71*1000000</f>
        <v>88021.050115594306</v>
      </c>
      <c r="C72" s="143">
        <f>P72/'Численность населения'!C71*1000000</f>
        <v>103902.87236583135</v>
      </c>
      <c r="D72" s="143">
        <f>Q72/'Численность населения'!D71*1000000</f>
        <v>116892.85714285714</v>
      </c>
      <c r="E72" s="143">
        <f>R72/'Численность населения'!E71*1000000</f>
        <v>134060.14380650365</v>
      </c>
      <c r="F72" s="143">
        <f>S72/'Численность населения'!F71*1000000</f>
        <v>141495.65089118059</v>
      </c>
      <c r="G72" s="143">
        <f>T72/'Численность населения'!G71*1000000</f>
        <v>165812.44791608228</v>
      </c>
      <c r="H72" s="143">
        <f>U72/'Численность населения'!H71*1000000</f>
        <v>170767.25294418584</v>
      </c>
      <c r="I72" s="143">
        <f>V72/'Численность населения'!I71*1000000</f>
        <v>173585.98101027915</v>
      </c>
      <c r="J72" s="143">
        <f>W72/'Численность населения'!J71*1000000</f>
        <v>180021.87234155001</v>
      </c>
      <c r="K72" s="143">
        <f>X72/'Численность населения'!K71*1000000</f>
        <v>192070.11143566348</v>
      </c>
      <c r="L72" s="143">
        <f>Y72/'Численность населения'!L71*1000000</f>
        <v>199747.48473900839</v>
      </c>
      <c r="M72" s="143">
        <f>Z72/'Численность населения'!M71*1000000</f>
        <v>223010.39908376685</v>
      </c>
      <c r="N72" s="144">
        <f>AA72/'Численность населения'!N71*1000000</f>
        <v>247632.10483780928</v>
      </c>
      <c r="O72" s="164">
        <v>85436.4</v>
      </c>
      <c r="P72" s="166">
        <v>100937.9</v>
      </c>
      <c r="Q72" s="166">
        <v>113573.1</v>
      </c>
      <c r="R72" s="166">
        <v>130418.4</v>
      </c>
      <c r="S72" s="166">
        <v>138124.79999999999</v>
      </c>
      <c r="T72" s="166">
        <v>162560.70000000001</v>
      </c>
      <c r="U72" s="166">
        <v>167899.9</v>
      </c>
      <c r="V72" s="166">
        <v>170864.5</v>
      </c>
      <c r="W72" s="166">
        <v>177121.9</v>
      </c>
      <c r="X72" s="166">
        <v>189113</v>
      </c>
      <c r="Y72" s="166">
        <v>196887.7</v>
      </c>
      <c r="Z72" s="166">
        <v>219448.7</v>
      </c>
      <c r="AA72" s="166">
        <v>241760.5</v>
      </c>
      <c r="AB72" s="62" t="s">
        <v>80</v>
      </c>
      <c r="AC72" s="27">
        <f>B72/'Индекс потребительских цен'!X71</f>
        <v>88021.050115594306</v>
      </c>
      <c r="AD72" s="27">
        <f>C72/'Индекс потребительских цен'!Y71</f>
        <v>96680.815451597053</v>
      </c>
      <c r="AE72" s="27">
        <f>D72/'Индекс потребительских цен'!Z71</f>
        <v>101804.46963637431</v>
      </c>
      <c r="AF72" s="27">
        <f>E72/'Индекс потребительских цен'!AA71</f>
        <v>108630.27899568748</v>
      </c>
      <c r="AG72" s="27">
        <f>F72/'Индекс потребительских цен'!AB71</f>
        <v>102517.29699212962</v>
      </c>
      <c r="AH72" s="27">
        <f>G72/'Индекс потребительских цен'!AC71</f>
        <v>108523.44349104227</v>
      </c>
      <c r="AI72" s="27">
        <f>H72/'Индекс потребительских цен'!AD71</f>
        <v>107230.48965430337</v>
      </c>
      <c r="AJ72" s="27">
        <f>I72/'Индекс потребительских цен'!AE71</f>
        <v>106800.37587019202</v>
      </c>
      <c r="AK72" s="27">
        <f>J72/'Индекс потребительских цен'!AF71</f>
        <v>105495.87329515359</v>
      </c>
      <c r="AL72" s="27">
        <f>K72/'Индекс потребительских цен'!AG71</f>
        <v>108092.14053459241</v>
      </c>
      <c r="AM72" s="27">
        <f>L72/'Индекс потребительских цен'!AH71</f>
        <v>106069.795849717</v>
      </c>
      <c r="AN72" s="27">
        <f>M72/'Индекс потребительских цен'!AI71</f>
        <v>108227.79693575013</v>
      </c>
      <c r="AO72" s="27">
        <f>N72/'Индекс потребительских цен'!AJ71</f>
        <v>106738.43557341796</v>
      </c>
      <c r="AP72" s="217">
        <f t="shared" si="3"/>
        <v>20609.228880093171</v>
      </c>
      <c r="AQ72" s="217">
        <f t="shared" si="4"/>
        <v>104217.86633811936</v>
      </c>
      <c r="AR72" s="217">
        <f t="shared" si="5"/>
        <v>106738.43557341796</v>
      </c>
    </row>
    <row r="73" spans="1:44">
      <c r="A73" s="62" t="s">
        <v>81</v>
      </c>
      <c r="B73" s="142">
        <f>O73/'Численность населения'!B72*1000000</f>
        <v>98520.627250434278</v>
      </c>
      <c r="C73" s="143">
        <f>P73/'Численность населения'!C72*1000000</f>
        <v>108429.46203894721</v>
      </c>
      <c r="D73" s="143">
        <f>Q73/'Численность населения'!D72*1000000</f>
        <v>117675.2193146338</v>
      </c>
      <c r="E73" s="143">
        <f>R73/'Численность населения'!E72*1000000</f>
        <v>130728.69814606542</v>
      </c>
      <c r="F73" s="143">
        <f>S73/'Численность населения'!F72*1000000</f>
        <v>152280.47071442872</v>
      </c>
      <c r="G73" s="143">
        <f>T73/'Численность населения'!G72*1000000</f>
        <v>173681.54798379331</v>
      </c>
      <c r="H73" s="143">
        <f>U73/'Численность населения'!H72*1000000</f>
        <v>188302.84607372078</v>
      </c>
      <c r="I73" s="143">
        <f>V73/'Численность населения'!I72*1000000</f>
        <v>197661.38671653526</v>
      </c>
      <c r="J73" s="143">
        <f>W73/'Численность населения'!J72*1000000</f>
        <v>213916.63299965585</v>
      </c>
      <c r="K73" s="143">
        <f>X73/'Численность населения'!K72*1000000</f>
        <v>232336.4466634423</v>
      </c>
      <c r="L73" s="143">
        <f>Y73/'Численность населения'!L72*1000000</f>
        <v>231791.36317518968</v>
      </c>
      <c r="M73" s="143">
        <f>Z73/'Численность населения'!M72*1000000</f>
        <v>267392.57741712738</v>
      </c>
      <c r="N73" s="144">
        <f>AA73/'Численность населения'!N72*1000000</f>
        <v>317473.52913726709</v>
      </c>
      <c r="O73" s="164">
        <v>109117.9</v>
      </c>
      <c r="P73" s="166">
        <v>119573.3</v>
      </c>
      <c r="Q73" s="166">
        <v>129122.9</v>
      </c>
      <c r="R73" s="166">
        <v>142854.70000000001</v>
      </c>
      <c r="S73" s="166">
        <v>165817.9</v>
      </c>
      <c r="T73" s="166">
        <v>188484.6</v>
      </c>
      <c r="U73" s="166">
        <v>203555</v>
      </c>
      <c r="V73" s="166">
        <v>212662.7</v>
      </c>
      <c r="W73" s="166">
        <v>228740.2</v>
      </c>
      <c r="X73" s="166">
        <v>246913.7</v>
      </c>
      <c r="Y73" s="166">
        <v>244908.9</v>
      </c>
      <c r="Z73" s="166">
        <v>280354.7</v>
      </c>
      <c r="AA73" s="166">
        <v>316353.8</v>
      </c>
      <c r="AB73" s="62" t="s">
        <v>81</v>
      </c>
      <c r="AC73" s="27">
        <f>B73/'Индекс потребительских цен'!X72</f>
        <v>98520.627250434278</v>
      </c>
      <c r="AD73" s="27">
        <f>C73/'Индекс потребительских цен'!Y72</f>
        <v>101345.41736512499</v>
      </c>
      <c r="AE73" s="27">
        <f>D73/'Индекс потребительских цен'!Z72</f>
        <v>104362.00744949903</v>
      </c>
      <c r="AF73" s="27">
        <f>E73/'Индекс потребительских цен'!AA72</f>
        <v>109396.75229024148</v>
      </c>
      <c r="AG73" s="27">
        <f>F73/'Индекс потребительских цен'!AB72</f>
        <v>115552.92570944913</v>
      </c>
      <c r="AH73" s="27">
        <f>G73/'Индекс потребительских цен'!AC72</f>
        <v>119258.36134410325</v>
      </c>
      <c r="AI73" s="27">
        <f>H73/'Индекс потребительских цен'!AD72</f>
        <v>122002.33014091494</v>
      </c>
      <c r="AJ73" s="27">
        <f>I73/'Индекс потребительских цен'!AE72</f>
        <v>122621.38467684024</v>
      </c>
      <c r="AK73" s="27">
        <f>J73/'Индекс потребительских цен'!AF72</f>
        <v>129178.91850424305</v>
      </c>
      <c r="AL73" s="27">
        <f>K73/'Индекс потребительских цен'!AG72</f>
        <v>134711.65097682207</v>
      </c>
      <c r="AM73" s="27">
        <f>L73/'Индекс потребительских цен'!AH72</f>
        <v>129288.70089547124</v>
      </c>
      <c r="AN73" s="27">
        <f>M73/'Индекс потребительских цен'!AI72</f>
        <v>140465.59025952322</v>
      </c>
      <c r="AO73" s="27">
        <f>N73/'Индекс потребительских цен'!AJ72</f>
        <v>148494.26927177826</v>
      </c>
      <c r="AP73" s="217">
        <f t="shared" si="3"/>
        <v>49973.642021343985</v>
      </c>
      <c r="AQ73" s="217">
        <f t="shared" si="4"/>
        <v>121169.14893341885</v>
      </c>
      <c r="AR73" s="217">
        <f t="shared" si="5"/>
        <v>122002.33014091494</v>
      </c>
    </row>
    <row r="74" spans="1:44">
      <c r="A74" s="62" t="s">
        <v>82</v>
      </c>
      <c r="B74" s="142">
        <f>O74/'Численность населения'!B73*1000000</f>
        <v>98122.607083190291</v>
      </c>
      <c r="C74" s="143">
        <f>P74/'Численность населения'!C73*1000000</f>
        <v>111138.62601705019</v>
      </c>
      <c r="D74" s="143">
        <f>Q74/'Численность населения'!D73*1000000</f>
        <v>121540.97756869704</v>
      </c>
      <c r="E74" s="143">
        <f>R74/'Численность населения'!E73*1000000</f>
        <v>132866.23603680945</v>
      </c>
      <c r="F74" s="143">
        <f>S74/'Численность населения'!F73*1000000</f>
        <v>142317.14423512502</v>
      </c>
      <c r="G74" s="143">
        <f>T74/'Численность населения'!G73*1000000</f>
        <v>153336.19954690171</v>
      </c>
      <c r="H74" s="143">
        <f>U74/'Численность населения'!H73*1000000</f>
        <v>159942.65871323322</v>
      </c>
      <c r="I74" s="143">
        <f>V74/'Численность населения'!I73*1000000</f>
        <v>164151.15682941358</v>
      </c>
      <c r="J74" s="143">
        <f>W74/'Численность населения'!J73*1000000</f>
        <v>170810.59866268878</v>
      </c>
      <c r="K74" s="143">
        <f>X74/'Численность населения'!K73*1000000</f>
        <v>178965.38635299358</v>
      </c>
      <c r="L74" s="143">
        <f>Y74/'Численность населения'!L73*1000000</f>
        <v>178164.59259228932</v>
      </c>
      <c r="M74" s="143">
        <f>Z74/'Численность населения'!M73*1000000</f>
        <v>200362.90249047155</v>
      </c>
      <c r="N74" s="144">
        <f>AA74/'Численность населения'!N73*1000000</f>
        <v>228831.4700440414</v>
      </c>
      <c r="O74" s="164">
        <v>94030.6</v>
      </c>
      <c r="P74" s="166">
        <v>106366</v>
      </c>
      <c r="Q74" s="166">
        <v>116158.9</v>
      </c>
      <c r="R74" s="166">
        <v>126912.5</v>
      </c>
      <c r="S74" s="166">
        <v>136033.70000000001</v>
      </c>
      <c r="T74" s="166">
        <v>146940.70000000001</v>
      </c>
      <c r="U74" s="166">
        <v>153746.79999999999</v>
      </c>
      <c r="V74" s="166">
        <v>158173.1</v>
      </c>
      <c r="W74" s="166">
        <v>164946.5</v>
      </c>
      <c r="X74" s="166">
        <v>173507.3</v>
      </c>
      <c r="Y74" s="166">
        <v>174063.6</v>
      </c>
      <c r="Z74" s="166">
        <v>197766.6</v>
      </c>
      <c r="AA74" s="166">
        <v>228304.7</v>
      </c>
      <c r="AB74" s="62" t="s">
        <v>82</v>
      </c>
      <c r="AC74" s="27">
        <f>B74/'Индекс потребительских цен'!X73</f>
        <v>98122.607083190291</v>
      </c>
      <c r="AD74" s="27">
        <f>C74/'Индекс потребительских цен'!Y73</f>
        <v>103068.37245390911</v>
      </c>
      <c r="AE74" s="27">
        <f>D74/'Индекс потребительских цен'!Z73</f>
        <v>106768.36651159293</v>
      </c>
      <c r="AF74" s="27">
        <f>E74/'Индекс потребительских цен'!AA73</f>
        <v>107791.93253753037</v>
      </c>
      <c r="AG74" s="27">
        <f>F74/'Индекс потребительских цен'!AB73</f>
        <v>103830.28818404909</v>
      </c>
      <c r="AH74" s="27">
        <f>G74/'Индекс потребительских цен'!AC73</f>
        <v>97916.374606676531</v>
      </c>
      <c r="AI74" s="27">
        <f>H74/'Индекс потребительских цен'!AD73</f>
        <v>97299.306293695408</v>
      </c>
      <c r="AJ74" s="27">
        <f>I74/'Индекс потребительских цен'!AE73</f>
        <v>97404.895136004212</v>
      </c>
      <c r="AK74" s="27">
        <f>J74/'Индекс потребительских цен'!AF73</f>
        <v>97458.183173602345</v>
      </c>
      <c r="AL74" s="27">
        <f>K74/'Индекс потребительских цен'!AG73</f>
        <v>98325.471484024922</v>
      </c>
      <c r="AM74" s="27">
        <f>L74/'Индекс потребительских цен'!AH73</f>
        <v>92958.696052143801</v>
      </c>
      <c r="AN74" s="27">
        <f>M74/'Индекс потребительских цен'!AI73</f>
        <v>95584.555810155711</v>
      </c>
      <c r="AO74" s="27">
        <f>N74/'Индекс потребительских цен'!AJ73</f>
        <v>96615.354982373363</v>
      </c>
      <c r="AP74" s="217">
        <f t="shared" si="3"/>
        <v>14833.236485386573</v>
      </c>
      <c r="AQ74" s="217">
        <f t="shared" si="4"/>
        <v>99472.646485303689</v>
      </c>
      <c r="AR74" s="217">
        <f t="shared" si="5"/>
        <v>97916.374606676531</v>
      </c>
    </row>
    <row r="75" spans="1:44">
      <c r="A75" s="60" t="s">
        <v>83</v>
      </c>
      <c r="B75" s="142">
        <f>O75/'Численность населения'!B74*1000000</f>
        <v>104339.47867945363</v>
      </c>
      <c r="C75" s="143">
        <f>P75/'Численность населения'!C74*1000000</f>
        <v>117384.78749294968</v>
      </c>
      <c r="D75" s="143">
        <f>Q75/'Численность населения'!D74*1000000</f>
        <v>125603.71091799022</v>
      </c>
      <c r="E75" s="143">
        <f>R75/'Численность населения'!E74*1000000</f>
        <v>132314.51003416549</v>
      </c>
      <c r="F75" s="143">
        <f>S75/'Численность населения'!F74*1000000</f>
        <v>143851.50957729324</v>
      </c>
      <c r="G75" s="143">
        <f>T75/'Численность населения'!G74*1000000</f>
        <v>159247.4707286575</v>
      </c>
      <c r="H75" s="143">
        <f>U75/'Численность населения'!H74*1000000</f>
        <v>164978.02943358419</v>
      </c>
      <c r="I75" s="143">
        <f>V75/'Численность населения'!I74*1000000</f>
        <v>171259.30532902628</v>
      </c>
      <c r="J75" s="143">
        <f>W75/'Численность населения'!J74*1000000</f>
        <v>181491.65923608313</v>
      </c>
      <c r="K75" s="143">
        <f>X75/'Численность населения'!K74*1000000</f>
        <v>197448.92757464922</v>
      </c>
      <c r="L75" s="143">
        <f>Y75/'Численность населения'!L74*1000000</f>
        <v>202352.23681809305</v>
      </c>
      <c r="M75" s="143">
        <f>Z75/'Численность населения'!M74*1000000</f>
        <v>239715.10573824579</v>
      </c>
      <c r="N75" s="144">
        <f>AA75/'Численность населения'!N74*1000000</f>
        <v>298584.21755226183</v>
      </c>
      <c r="O75" s="164">
        <v>33640.300000000003</v>
      </c>
      <c r="P75" s="166">
        <v>37669.599999999999</v>
      </c>
      <c r="Q75" s="166">
        <v>40237.4</v>
      </c>
      <c r="R75" s="166">
        <v>42367.9</v>
      </c>
      <c r="S75" s="166">
        <v>45826.2</v>
      </c>
      <c r="T75" s="166">
        <v>50432.4</v>
      </c>
      <c r="U75" s="166">
        <v>52037.7</v>
      </c>
      <c r="V75" s="166">
        <v>53971</v>
      </c>
      <c r="W75" s="166">
        <v>57195.1</v>
      </c>
      <c r="X75" s="166">
        <v>61972.9</v>
      </c>
      <c r="Y75" s="166">
        <v>63202.9</v>
      </c>
      <c r="Z75" s="166">
        <v>74835.7</v>
      </c>
      <c r="AA75" s="166">
        <v>86784.1</v>
      </c>
      <c r="AB75" s="60" t="s">
        <v>83</v>
      </c>
      <c r="AC75" s="27">
        <f>B75/'Индекс потребительских цен'!X74</f>
        <v>104339.47867945363</v>
      </c>
      <c r="AD75" s="27">
        <f>C75/'Индекс потребительских цен'!Y74</f>
        <v>110949.70462471613</v>
      </c>
      <c r="AE75" s="27">
        <f>D75/'Индекс потребительских цен'!Z74</f>
        <v>112433.05544987039</v>
      </c>
      <c r="AF75" s="27">
        <f>E75/'Индекс потребительских цен'!AA74</f>
        <v>111452.12022842119</v>
      </c>
      <c r="AG75" s="27">
        <f>F75/'Индекс потребительских цен'!AB74</f>
        <v>112381.79333693381</v>
      </c>
      <c r="AH75" s="27">
        <f>G75/'Индекс потребительских цен'!AC74</f>
        <v>110468.52484987331</v>
      </c>
      <c r="AI75" s="27">
        <f>H75/'Индекс потребительских цен'!AD74</f>
        <v>108323.48452760074</v>
      </c>
      <c r="AJ75" s="27">
        <f>I75/'Индекс потребительских цен'!AE74</f>
        <v>110145.68400021517</v>
      </c>
      <c r="AK75" s="27">
        <f>J75/'Индекс потребительских цен'!AF74</f>
        <v>112855.68795917039</v>
      </c>
      <c r="AL75" s="27">
        <f>K75/'Индекс потребительских цен'!AG74</f>
        <v>119748.64373725968</v>
      </c>
      <c r="AM75" s="27">
        <f>L75/'Индекс потребительских цен'!AH74</f>
        <v>118767.4423798347</v>
      </c>
      <c r="AN75" s="27">
        <f>M75/'Индекс потребительских цен'!AI74</f>
        <v>131874.57763433189</v>
      </c>
      <c r="AO75" s="27">
        <f>N75/'Индекс потребительских цен'!AJ74</f>
        <v>146360.3922965026</v>
      </c>
      <c r="AP75" s="217">
        <f t="shared" si="3"/>
        <v>42020.913617048966</v>
      </c>
      <c r="AQ75" s="217">
        <f t="shared" si="4"/>
        <v>116161.58382339875</v>
      </c>
      <c r="AR75" s="217">
        <f t="shared" si="5"/>
        <v>112381.79333693381</v>
      </c>
    </row>
    <row r="76" spans="1:44">
      <c r="A76" s="60" t="s">
        <v>84</v>
      </c>
      <c r="B76" s="142">
        <f>O76/'Численность населения'!B75*1000000</f>
        <v>90593.055593124504</v>
      </c>
      <c r="C76" s="143">
        <f>P76/'Численность населения'!C75*1000000</f>
        <v>100305.78674128361</v>
      </c>
      <c r="D76" s="143">
        <f>Q76/'Численность населения'!D75*1000000</f>
        <v>110100.14505819518</v>
      </c>
      <c r="E76" s="143">
        <f>R76/'Численность населения'!E75*1000000</f>
        <v>128066.34861796018</v>
      </c>
      <c r="F76" s="143">
        <f>S76/'Численность населения'!F75*1000000</f>
        <v>147683.13212745835</v>
      </c>
      <c r="G76" s="143">
        <f>T76/'Численность населения'!G75*1000000</f>
        <v>176962.68249413048</v>
      </c>
      <c r="H76" s="143">
        <f>U76/'Численность населения'!H75*1000000</f>
        <v>183786.97051289104</v>
      </c>
      <c r="I76" s="143">
        <f>V76/'Численность населения'!I75*1000000</f>
        <v>195525.35978762052</v>
      </c>
      <c r="J76" s="143">
        <f>W76/'Численность населения'!J75*1000000</f>
        <v>212957.70115159414</v>
      </c>
      <c r="K76" s="143">
        <f>X76/'Численность населения'!K75*1000000</f>
        <v>235572.07866295511</v>
      </c>
      <c r="L76" s="143">
        <f>Y76/'Численность населения'!L75*1000000</f>
        <v>230377.69197951088</v>
      </c>
      <c r="M76" s="143">
        <f>Z76/'Численность населения'!M75*1000000</f>
        <v>272134.34572194173</v>
      </c>
      <c r="N76" s="144">
        <f>AA76/'Численность населения'!N75*1000000</f>
        <v>320919.1826623223</v>
      </c>
      <c r="O76" s="164">
        <v>177504.5</v>
      </c>
      <c r="P76" s="166">
        <v>195798.3</v>
      </c>
      <c r="Q76" s="166">
        <v>214571.2</v>
      </c>
      <c r="R76" s="166">
        <v>248818.7</v>
      </c>
      <c r="S76" s="166">
        <v>285901.40000000002</v>
      </c>
      <c r="T76" s="166">
        <v>341742.9</v>
      </c>
      <c r="U76" s="166">
        <v>353985.1</v>
      </c>
      <c r="V76" s="166">
        <v>375032.5</v>
      </c>
      <c r="W76" s="166">
        <v>406297.1</v>
      </c>
      <c r="X76" s="166">
        <v>447420.4</v>
      </c>
      <c r="Y76" s="166">
        <v>434689.3</v>
      </c>
      <c r="Z76" s="166">
        <v>509007.7</v>
      </c>
      <c r="AA76" s="166">
        <v>587608.80000000005</v>
      </c>
      <c r="AB76" s="60" t="s">
        <v>84</v>
      </c>
      <c r="AC76" s="27">
        <f>B76/'Индекс потребительских цен'!X75</f>
        <v>90593.055593124504</v>
      </c>
      <c r="AD76" s="27">
        <f>C76/'Индекс потребительских цен'!Y75</f>
        <v>95004.53375760901</v>
      </c>
      <c r="AE76" s="27">
        <f>D76/'Индекс потребительских цен'!Z75</f>
        <v>98359.980417898361</v>
      </c>
      <c r="AF76" s="27">
        <f>E76/'Индекс потребительских цен'!AA75</f>
        <v>107680.3927645299</v>
      </c>
      <c r="AG76" s="27">
        <f>F76/'Индекс потребительских цен'!AB75</f>
        <v>110880.00926586016</v>
      </c>
      <c r="AH76" s="27">
        <f>G76/'Индекс потребительских цен'!AC75</f>
        <v>118723.0803866034</v>
      </c>
      <c r="AI76" s="27">
        <f>H76/'Индекс потребительских цен'!AD75</f>
        <v>117597.94905706527</v>
      </c>
      <c r="AJ76" s="27">
        <f>I76/'Индекс потребительских цен'!AE75</f>
        <v>122920.88423534259</v>
      </c>
      <c r="AK76" s="27">
        <f>J76/'Индекс потребительских цен'!AF75</f>
        <v>128459.09651150217</v>
      </c>
      <c r="AL76" s="27">
        <f>K76/'Индекс потребительских цен'!AG75</f>
        <v>137760.93920394659</v>
      </c>
      <c r="AM76" s="27">
        <f>L76/'Индекс потребительских цен'!AH75</f>
        <v>128295.68367298404</v>
      </c>
      <c r="AN76" s="27">
        <f>M76/'Индекс потребительских цен'!AI75</f>
        <v>141160.26875245082</v>
      </c>
      <c r="AO76" s="27">
        <f>N76/'Индекс потребительских цен'!AJ75</f>
        <v>149524.57887503851</v>
      </c>
      <c r="AP76" s="217">
        <f t="shared" si="3"/>
        <v>58931.523281914007</v>
      </c>
      <c r="AQ76" s="217">
        <f t="shared" si="4"/>
        <v>118996.95788415041</v>
      </c>
      <c r="AR76" s="217">
        <f t="shared" si="5"/>
        <v>118723.0803866034</v>
      </c>
    </row>
    <row r="77" spans="1:44">
      <c r="A77" s="60" t="s">
        <v>85</v>
      </c>
      <c r="B77" s="142">
        <f>O77/'Численность населения'!B76*1000000</f>
        <v>107703.5370716099</v>
      </c>
      <c r="C77" s="143">
        <f>P77/'Численность населения'!C76*1000000</f>
        <v>124476.64372747042</v>
      </c>
      <c r="D77" s="143">
        <f>Q77/'Численность населения'!D76*1000000</f>
        <v>137595.98414338601</v>
      </c>
      <c r="E77" s="143">
        <f>R77/'Численность населения'!E76*1000000</f>
        <v>156908.2555740244</v>
      </c>
      <c r="F77" s="143">
        <f>S77/'Численность населения'!F76*1000000</f>
        <v>178673.41543773914</v>
      </c>
      <c r="G77" s="143">
        <f>T77/'Численность населения'!G76*1000000</f>
        <v>203200.02514166504</v>
      </c>
      <c r="H77" s="143">
        <f>U77/'Численность населения'!H76*1000000</f>
        <v>218227.28898144796</v>
      </c>
      <c r="I77" s="143">
        <f>V77/'Численность населения'!I76*1000000</f>
        <v>231134.10149399081</v>
      </c>
      <c r="J77" s="143">
        <f>W77/'Численность населения'!J76*1000000</f>
        <v>244590.74622967845</v>
      </c>
      <c r="K77" s="143">
        <f>X77/'Численность населения'!K76*1000000</f>
        <v>262321.38618201565</v>
      </c>
      <c r="L77" s="143">
        <f>Y77/'Численность населения'!L76*1000000</f>
        <v>277942.3487734879</v>
      </c>
      <c r="M77" s="143">
        <f>Z77/'Численность населения'!M76*1000000</f>
        <v>301098.57144175773</v>
      </c>
      <c r="N77" s="144">
        <f>AA77/'Численность населения'!N76*1000000</f>
        <v>333329.16804754944</v>
      </c>
      <c r="O77" s="164">
        <v>144975.1</v>
      </c>
      <c r="P77" s="166">
        <v>167132.29999999999</v>
      </c>
      <c r="Q77" s="166">
        <v>184692.2</v>
      </c>
      <c r="R77" s="166">
        <v>210413.5</v>
      </c>
      <c r="S77" s="166">
        <v>239263</v>
      </c>
      <c r="T77" s="166">
        <v>271562</v>
      </c>
      <c r="U77" s="166">
        <v>291098.40000000002</v>
      </c>
      <c r="V77" s="166">
        <v>307592.8</v>
      </c>
      <c r="W77" s="166">
        <v>324055.09999999998</v>
      </c>
      <c r="X77" s="166">
        <v>345885.7</v>
      </c>
      <c r="Y77" s="166">
        <v>363655.6</v>
      </c>
      <c r="Z77" s="166">
        <v>391443.8</v>
      </c>
      <c r="AA77" s="166">
        <v>429470.3</v>
      </c>
      <c r="AB77" s="60" t="s">
        <v>85</v>
      </c>
      <c r="AC77" s="27">
        <f>B77/'Индекс потребительских цен'!X76</f>
        <v>107703.5370716099</v>
      </c>
      <c r="AD77" s="27">
        <f>C77/'Индекс потребительских цен'!Y76</f>
        <v>115341.58981418684</v>
      </c>
      <c r="AE77" s="27">
        <f>D77/'Индекс потребительских цен'!Z76</f>
        <v>120943.02037796957</v>
      </c>
      <c r="AF77" s="27">
        <f>E77/'Индекс потребительских цен'!AA76</f>
        <v>129695.28554020607</v>
      </c>
      <c r="AG77" s="27">
        <f>F77/'Индекс потребительских цен'!AB76</f>
        <v>132157.19215119886</v>
      </c>
      <c r="AH77" s="27">
        <f>G77/'Индекс потребительских цен'!AC76</f>
        <v>132925.1713589725</v>
      </c>
      <c r="AI77" s="27">
        <f>H77/'Индекс потребительских цен'!AD76</f>
        <v>134586.02305580155</v>
      </c>
      <c r="AJ77" s="27">
        <f>I77/'Индекс потребительских цен'!AE76</f>
        <v>139001.42864050096</v>
      </c>
      <c r="AK77" s="27">
        <f>J77/'Индекс потребительских цен'!AF76</f>
        <v>141491.05641406716</v>
      </c>
      <c r="AL77" s="27">
        <f>K77/'Индекс потребительских цен'!AG76</f>
        <v>145603.42700363442</v>
      </c>
      <c r="AM77" s="27">
        <f>L77/'Индекс потребительских цен'!AH76</f>
        <v>147067.64338461915</v>
      </c>
      <c r="AN77" s="27">
        <f>M77/'Индекс потребительских цен'!AI76</f>
        <v>149962.62818438068</v>
      </c>
      <c r="AO77" s="27">
        <f>N77/'Индекс потребительских цен'!AJ76</f>
        <v>149833.14865110736</v>
      </c>
      <c r="AP77" s="217">
        <f t="shared" si="3"/>
        <v>42259.09111277078</v>
      </c>
      <c r="AQ77" s="217">
        <f t="shared" si="4"/>
        <v>134331.62704986578</v>
      </c>
      <c r="AR77" s="217">
        <f t="shared" si="5"/>
        <v>134586.02305580155</v>
      </c>
    </row>
    <row r="78" spans="1:44">
      <c r="A78" s="60" t="s">
        <v>86</v>
      </c>
      <c r="B78" s="142">
        <f>O78/'Численность населения'!B77*1000000</f>
        <v>80471.32541940076</v>
      </c>
      <c r="C78" s="143">
        <f>P78/'Численность населения'!C77*1000000</f>
        <v>104233.10690025026</v>
      </c>
      <c r="D78" s="143">
        <f>Q78/'Численность населения'!D77*1000000</f>
        <v>127199.7216932767</v>
      </c>
      <c r="E78" s="143">
        <f>R78/'Численность населения'!E77*1000000</f>
        <v>145301.07813499964</v>
      </c>
      <c r="F78" s="143">
        <f>S78/'Численность населения'!F77*1000000</f>
        <v>163781.13233617743</v>
      </c>
      <c r="G78" s="143">
        <f>T78/'Численность населения'!G77*1000000</f>
        <v>182490.79886751485</v>
      </c>
      <c r="H78" s="143">
        <f>U78/'Численность населения'!H77*1000000</f>
        <v>191523.29169362463</v>
      </c>
      <c r="I78" s="143">
        <f>V78/'Численность населения'!I77*1000000</f>
        <v>202037.7758446571</v>
      </c>
      <c r="J78" s="143">
        <f>W78/'Численность населения'!J77*1000000</f>
        <v>214688.0721379125</v>
      </c>
      <c r="K78" s="143">
        <f>X78/'Численность населения'!K77*1000000</f>
        <v>231112.94701112527</v>
      </c>
      <c r="L78" s="143">
        <f>Y78/'Численность населения'!L77*1000000</f>
        <v>245233.50264140955</v>
      </c>
      <c r="M78" s="143">
        <f>Z78/'Численность населения'!M77*1000000</f>
        <v>276635.39136163378</v>
      </c>
      <c r="N78" s="144">
        <f>AA78/'Численность населения'!N77*1000000</f>
        <v>323247.26306549821</v>
      </c>
      <c r="O78" s="164">
        <v>66934.600000000006</v>
      </c>
      <c r="P78" s="166">
        <v>86004.3</v>
      </c>
      <c r="Q78" s="166">
        <v>104207.1</v>
      </c>
      <c r="R78" s="166">
        <v>118288.3</v>
      </c>
      <c r="S78" s="166">
        <v>132756.4</v>
      </c>
      <c r="T78" s="166">
        <v>147412.6</v>
      </c>
      <c r="U78" s="166">
        <v>153931.1</v>
      </c>
      <c r="V78" s="166">
        <v>161648</v>
      </c>
      <c r="W78" s="166">
        <v>170850.7</v>
      </c>
      <c r="X78" s="166">
        <v>182953.4</v>
      </c>
      <c r="Y78" s="166">
        <v>192739.8</v>
      </c>
      <c r="Z78" s="166">
        <v>214996.6</v>
      </c>
      <c r="AA78" s="166">
        <v>245630.1</v>
      </c>
      <c r="AB78" s="60" t="s">
        <v>86</v>
      </c>
      <c r="AC78" s="27">
        <f>B78/'Индекс потребительских цен'!X77</f>
        <v>80471.32541940076</v>
      </c>
      <c r="AD78" s="27">
        <f>C78/'Индекс потребительских цен'!Y77</f>
        <v>96852.914793021977</v>
      </c>
      <c r="AE78" s="27">
        <f>D78/'Индекс потребительских цен'!Z77</f>
        <v>110285.88756436389</v>
      </c>
      <c r="AF78" s="27">
        <f>E78/'Индекс потребительских цен'!AA77</f>
        <v>116984.20859884555</v>
      </c>
      <c r="AG78" s="27">
        <f>F78/'Индекс потребительских цен'!AB77</f>
        <v>119311.25055003098</v>
      </c>
      <c r="AH78" s="27">
        <f>G78/'Индекс потребительских цен'!AC77</f>
        <v>117876.27694830872</v>
      </c>
      <c r="AI78" s="27">
        <f>H78/'Индекс потребительских цен'!AD77</f>
        <v>117875.78351945837</v>
      </c>
      <c r="AJ78" s="27">
        <f>I78/'Индекс потребительских цен'!AE77</f>
        <v>122256.48909774557</v>
      </c>
      <c r="AK78" s="27">
        <f>J78/'Индекс потребительских цен'!AF77</f>
        <v>124245.79017564804</v>
      </c>
      <c r="AL78" s="27">
        <f>K78/'Индекс потребительских цен'!AG77</f>
        <v>127674.0255962895</v>
      </c>
      <c r="AM78" s="27">
        <f>L78/'Индекс потребительских цен'!AH77</f>
        <v>126399.1999343082</v>
      </c>
      <c r="AN78" s="27">
        <f>M78/'Индекс потребительских цен'!AI77</f>
        <v>134171.90440316548</v>
      </c>
      <c r="AO78" s="27">
        <f>N78/'Индекс потребительских цен'!AJ77</f>
        <v>139657.30650704782</v>
      </c>
      <c r="AP78" s="217">
        <f t="shared" si="3"/>
        <v>59185.981087647058</v>
      </c>
      <c r="AQ78" s="217">
        <f t="shared" si="4"/>
        <v>118004.79716212575</v>
      </c>
      <c r="AR78" s="217">
        <f t="shared" si="5"/>
        <v>119311.25055003098</v>
      </c>
    </row>
    <row r="79" spans="1:44">
      <c r="A79" s="60" t="s">
        <v>87</v>
      </c>
      <c r="B79" s="142">
        <f>O79/'Численность населения'!B78*1000000</f>
        <v>93446.665018666754</v>
      </c>
      <c r="C79" s="143">
        <f>P79/'Численность населения'!C78*1000000</f>
        <v>109333.86492100137</v>
      </c>
      <c r="D79" s="143">
        <f>Q79/'Численность населения'!D78*1000000</f>
        <v>126319.5630352883</v>
      </c>
      <c r="E79" s="143">
        <f>R79/'Численность населения'!E78*1000000</f>
        <v>153398.09032940166</v>
      </c>
      <c r="F79" s="143">
        <f>S79/'Численность населения'!F78*1000000</f>
        <v>174694.85424724012</v>
      </c>
      <c r="G79" s="143">
        <f>T79/'Численность населения'!G78*1000000</f>
        <v>187764.93125373623</v>
      </c>
      <c r="H79" s="143">
        <f>U79/'Численность населения'!H78*1000000</f>
        <v>202541.14197234821</v>
      </c>
      <c r="I79" s="143">
        <f>V79/'Численность населения'!I78*1000000</f>
        <v>213559.34543948076</v>
      </c>
      <c r="J79" s="143">
        <f>W79/'Численность населения'!J78*1000000</f>
        <v>226312.35849519499</v>
      </c>
      <c r="K79" s="143">
        <f>X79/'Численность населения'!K78*1000000</f>
        <v>240163.90529600333</v>
      </c>
      <c r="L79" s="143">
        <f>Y79/'Численность населения'!L78*1000000</f>
        <v>245817.09553556077</v>
      </c>
      <c r="M79" s="143">
        <f>Z79/'Численность населения'!M78*1000000</f>
        <v>289170.59847833472</v>
      </c>
      <c r="N79" s="144">
        <f>AA79/'Численность населения'!N78*1000000</f>
        <v>339355.04881171772</v>
      </c>
      <c r="O79" s="164">
        <v>14742.8</v>
      </c>
      <c r="P79" s="166">
        <v>17002.400000000001</v>
      </c>
      <c r="Q79" s="166">
        <v>19380.2</v>
      </c>
      <c r="R79" s="166">
        <v>23214.5</v>
      </c>
      <c r="S79" s="166">
        <v>26062.9</v>
      </c>
      <c r="T79" s="166">
        <v>27640.5</v>
      </c>
      <c r="U79" s="166">
        <v>29562.5</v>
      </c>
      <c r="V79" s="166">
        <v>30929.8</v>
      </c>
      <c r="W79" s="166">
        <v>32286.400000000001</v>
      </c>
      <c r="X79" s="166">
        <v>33788.9</v>
      </c>
      <c r="Y79" s="166">
        <v>34314.1</v>
      </c>
      <c r="Z79" s="166">
        <v>40021.5</v>
      </c>
      <c r="AA79" s="166">
        <v>45850.6</v>
      </c>
      <c r="AB79" s="60" t="s">
        <v>87</v>
      </c>
      <c r="AC79" s="27">
        <f>B79/'Индекс потребительских цен'!X78</f>
        <v>93446.665018666754</v>
      </c>
      <c r="AD79" s="27">
        <f>C79/'Индекс потребительских цен'!Y78</f>
        <v>100104.25281175734</v>
      </c>
      <c r="AE79" s="27">
        <f>D79/'Индекс потребительских цен'!Z78</f>
        <v>106448.29553230635</v>
      </c>
      <c r="AF79" s="27">
        <f>E79/'Индекс потребительских цен'!AA78</f>
        <v>118582.80267297743</v>
      </c>
      <c r="AG79" s="27">
        <f>F79/'Индекс потребительских цен'!AB78</f>
        <v>125251.38668899631</v>
      </c>
      <c r="AH79" s="27">
        <f>G79/'Индекс потребительских цен'!AC78</f>
        <v>119018.89399859867</v>
      </c>
      <c r="AI79" s="27">
        <f>H79/'Индекс потребительских цен'!AD78</f>
        <v>123840.18251090968</v>
      </c>
      <c r="AJ79" s="27">
        <f>I79/'Индекс потребительских цен'!AE78</f>
        <v>126650.88966984284</v>
      </c>
      <c r="AK79" s="27">
        <f>J79/'Индекс потребительских цен'!AF78</f>
        <v>128189.14554926488</v>
      </c>
      <c r="AL79" s="27">
        <f>K79/'Индекс потребительских цен'!AG78</f>
        <v>132626.51674135649</v>
      </c>
      <c r="AM79" s="27">
        <f>L79/'Индекс потребительских цен'!AH78</f>
        <v>129284.18752056891</v>
      </c>
      <c r="AN79" s="27">
        <f>M79/'Индекс потребительских цен'!AI78</f>
        <v>140067.57961126289</v>
      </c>
      <c r="AO79" s="27">
        <f>N79/'Индекс потребительских цен'!AJ78</f>
        <v>147607.55372820492</v>
      </c>
      <c r="AP79" s="217">
        <f t="shared" si="3"/>
        <v>54160.888709538165</v>
      </c>
      <c r="AQ79" s="217">
        <f t="shared" si="4"/>
        <v>122393.71938882412</v>
      </c>
      <c r="AR79" s="217">
        <f t="shared" si="5"/>
        <v>125251.38668899631</v>
      </c>
    </row>
    <row r="80" spans="1:44">
      <c r="A80" s="60" t="s">
        <v>88</v>
      </c>
      <c r="B80" s="142">
        <f>O80/'Численность населения'!B79*1000000</f>
        <v>179331.99467744003</v>
      </c>
      <c r="C80" s="143">
        <f>P80/'Численность населения'!C79*1000000</f>
        <v>196320.88213356986</v>
      </c>
      <c r="D80" s="143">
        <f>Q80/'Численность населения'!D79*1000000</f>
        <v>209149.77414832779</v>
      </c>
      <c r="E80" s="143">
        <f>R80/'Численность населения'!E79*1000000</f>
        <v>228920.64433806617</v>
      </c>
      <c r="F80" s="143">
        <f>S80/'Численность населения'!F79*1000000</f>
        <v>250253.82472820539</v>
      </c>
      <c r="G80" s="143">
        <f>T80/'Численность населения'!G79*1000000</f>
        <v>272527.37566671177</v>
      </c>
      <c r="H80" s="143">
        <f>U80/'Численность населения'!H79*1000000</f>
        <v>276476.50297444995</v>
      </c>
      <c r="I80" s="143">
        <f>V80/'Численность населения'!I79*1000000</f>
        <v>289572.86046611547</v>
      </c>
      <c r="J80" s="143">
        <f>W80/'Численность населения'!J79*1000000</f>
        <v>303111.59192504745</v>
      </c>
      <c r="K80" s="143">
        <f>X80/'Численность населения'!K79*1000000</f>
        <v>327601.35556614521</v>
      </c>
      <c r="L80" s="143">
        <f>Y80/'Численность населения'!L79*1000000</f>
        <v>338787.40458250418</v>
      </c>
      <c r="M80" s="143">
        <f>Z80/'Численность населения'!M79*1000000</f>
        <v>364357.04003728618</v>
      </c>
      <c r="N80" s="144">
        <f>AA80/'Численность населения'!N79*1000000</f>
        <v>420883.843616709</v>
      </c>
      <c r="O80" s="164">
        <v>89488.1</v>
      </c>
      <c r="P80" s="166">
        <v>97388.9</v>
      </c>
      <c r="Q80" s="166">
        <v>103393.4</v>
      </c>
      <c r="R80" s="166">
        <v>112666.5</v>
      </c>
      <c r="S80" s="166">
        <v>122551.3</v>
      </c>
      <c r="T80" s="166">
        <v>132950.29999999999</v>
      </c>
      <c r="U80" s="166">
        <v>134731.70000000001</v>
      </c>
      <c r="V80" s="166">
        <v>141532.5</v>
      </c>
      <c r="W80" s="166">
        <v>148497.4</v>
      </c>
      <c r="X80" s="166">
        <v>160179.70000000001</v>
      </c>
      <c r="Y80" s="166">
        <v>164968.79999999999</v>
      </c>
      <c r="Z80" s="166">
        <v>176676</v>
      </c>
      <c r="AA80" s="166">
        <v>194983.7</v>
      </c>
      <c r="AB80" s="60" t="s">
        <v>88</v>
      </c>
      <c r="AC80" s="27">
        <f>B80/'Индекс потребительских цен'!X79</f>
        <v>179331.99467744003</v>
      </c>
      <c r="AD80" s="27">
        <f>C80/'Индекс потребительских цен'!Y79</f>
        <v>184581.49880929847</v>
      </c>
      <c r="AE80" s="27">
        <f>D80/'Индекс потребительских цен'!Z79</f>
        <v>185600.05912615312</v>
      </c>
      <c r="AF80" s="27">
        <f>E80/'Индекс потребительских цен'!AA79</f>
        <v>190728.36473668733</v>
      </c>
      <c r="AG80" s="27">
        <f>F80/'Индекс потребительских цен'!AB79</f>
        <v>192026.52022067411</v>
      </c>
      <c r="AH80" s="27">
        <f>G80/'Индекс потребительских цен'!AC79</f>
        <v>189007.24653546355</v>
      </c>
      <c r="AI80" s="27">
        <f>H80/'Индекс потребительских цен'!AD79</f>
        <v>183033.70003087574</v>
      </c>
      <c r="AJ80" s="27">
        <f>I80/'Индекс потребительских цен'!AE79</f>
        <v>187650.5334622832</v>
      </c>
      <c r="AK80" s="27">
        <f>J80/'Индекс потребительских цен'!AF79</f>
        <v>191036.73767984059</v>
      </c>
      <c r="AL80" s="27">
        <f>K80/'Индекс потребительских цен'!AG79</f>
        <v>199431.53123353803</v>
      </c>
      <c r="AM80" s="27">
        <f>L80/'Индекс потребительских цен'!AH79</f>
        <v>196420.17351288052</v>
      </c>
      <c r="AN80" s="27">
        <f>M80/'Индекс потребительских цен'!AI79</f>
        <v>198912.22855076706</v>
      </c>
      <c r="AO80" s="27">
        <f>N80/'Индекс потребительских цен'!AJ79</f>
        <v>205025.17949391634</v>
      </c>
      <c r="AP80" s="217">
        <f t="shared" si="3"/>
        <v>25693.184816476307</v>
      </c>
      <c r="AQ80" s="217">
        <f t="shared" si="4"/>
        <v>190983.52062075521</v>
      </c>
      <c r="AR80" s="217">
        <f t="shared" si="5"/>
        <v>190728.36473668733</v>
      </c>
    </row>
    <row r="81" spans="1:44">
      <c r="A81" s="62" t="s">
        <v>89</v>
      </c>
      <c r="B81" s="142">
        <f>O81/'Численность населения'!B80*1000000</f>
        <v>84212.638707525664</v>
      </c>
      <c r="C81" s="143">
        <f>P81/'Численность населения'!C80*1000000</f>
        <v>88141.334534692083</v>
      </c>
      <c r="D81" s="143">
        <f>Q81/'Численность населения'!D80*1000000</f>
        <v>98243.642712673085</v>
      </c>
      <c r="E81" s="143">
        <f>R81/'Численность населения'!E80*1000000</f>
        <v>108407.56978615238</v>
      </c>
      <c r="F81" s="143">
        <f>S81/'Численность населения'!F80*1000000</f>
        <v>117276.76357367216</v>
      </c>
      <c r="G81" s="143">
        <f>T81/'Численность населения'!G80*1000000</f>
        <v>133748.49769497081</v>
      </c>
      <c r="H81" s="143">
        <f>U81/'Численность населения'!H80*1000000</f>
        <v>134161.97954822032</v>
      </c>
      <c r="I81" s="143">
        <f>V81/'Численность населения'!I80*1000000</f>
        <v>138445.26867547436</v>
      </c>
      <c r="J81" s="143">
        <f>W81/'Численность населения'!J80*1000000</f>
        <v>149571.95397728684</v>
      </c>
      <c r="K81" s="143">
        <f>X81/'Численность населения'!K80*1000000</f>
        <v>165356.4537518305</v>
      </c>
      <c r="L81" s="143">
        <f>Y81/'Численность населения'!L80*1000000</f>
        <v>168065.84414429296</v>
      </c>
      <c r="M81" s="143">
        <f>Z81/'Численность населения'!M80*1000000</f>
        <v>188492.25018528666</v>
      </c>
      <c r="N81" s="144">
        <f>AA81/'Численность населения'!N80*1000000</f>
        <v>218481.81040809595</v>
      </c>
      <c r="O81" s="164">
        <v>14897.3</v>
      </c>
      <c r="P81" s="166">
        <v>15456.2</v>
      </c>
      <c r="Q81" s="166">
        <v>17049.3</v>
      </c>
      <c r="R81" s="166">
        <v>18594.5</v>
      </c>
      <c r="S81" s="166">
        <v>19863.400000000001</v>
      </c>
      <c r="T81" s="166">
        <v>22368.5</v>
      </c>
      <c r="U81" s="166">
        <v>22159.4</v>
      </c>
      <c r="V81" s="166">
        <v>22582.5</v>
      </c>
      <c r="W81" s="166">
        <v>24075.7</v>
      </c>
      <c r="X81" s="166">
        <v>26309.7</v>
      </c>
      <c r="Y81" s="166">
        <v>26453.9</v>
      </c>
      <c r="Z81" s="166">
        <v>29247.4</v>
      </c>
      <c r="AA81" s="166">
        <v>32448.7</v>
      </c>
      <c r="AB81" s="62" t="s">
        <v>89</v>
      </c>
      <c r="AC81" s="27">
        <f>B81/'Индекс потребительских цен'!X80</f>
        <v>84212.638707525664</v>
      </c>
      <c r="AD81" s="27">
        <f>C81/'Индекс потребительских цен'!Y80</f>
        <v>80960.167662985288</v>
      </c>
      <c r="AE81" s="27">
        <f>D81/'Индекс потребительских цен'!Z80</f>
        <v>84763.67394925034</v>
      </c>
      <c r="AF81" s="27">
        <f>E81/'Индекс потребительских цен'!AA80</f>
        <v>86189.654328761404</v>
      </c>
      <c r="AG81" s="27">
        <f>F81/'Индекс потребительских цен'!AB80</f>
        <v>83407.392896319725</v>
      </c>
      <c r="AH81" s="27">
        <f>G81/'Индекс потребительских цен'!AC80</f>
        <v>85657.012593467458</v>
      </c>
      <c r="AI81" s="27">
        <f>H81/'Индекс потребительских цен'!AD80</f>
        <v>80564.29461385381</v>
      </c>
      <c r="AJ81" s="27">
        <f>I81/'Индекс потребительских цен'!AE80</f>
        <v>81108.693230736448</v>
      </c>
      <c r="AK81" s="27">
        <f>J81/'Индекс потребительских цен'!AF80</f>
        <v>83789.734765169749</v>
      </c>
      <c r="AL81" s="27">
        <f>K81/'Индекс потребительских цен'!AG80</f>
        <v>88456.991532303917</v>
      </c>
      <c r="AM81" s="27">
        <f>L81/'Индекс потребительских цен'!AH80</f>
        <v>84769.350044823004</v>
      </c>
      <c r="AN81" s="27">
        <f>M81/'Индекс потребительских цен'!AI80</f>
        <v>87664.414138865744</v>
      </c>
      <c r="AO81" s="27">
        <f>N81/'Индекс потребительских цен'!AJ80</f>
        <v>89890.329583661704</v>
      </c>
      <c r="AP81" s="217">
        <f t="shared" si="3"/>
        <v>9326.0349698078935</v>
      </c>
      <c r="AQ81" s="217">
        <f t="shared" si="4"/>
        <v>84725.719080594194</v>
      </c>
      <c r="AR81" s="217">
        <f t="shared" si="5"/>
        <v>84763.67394925034</v>
      </c>
    </row>
    <row r="82" spans="1:44" ht="15.75" thickBot="1">
      <c r="A82" s="63" t="s">
        <v>90</v>
      </c>
      <c r="B82" s="145">
        <f>O82/'Численность населения'!B81*1000000</f>
        <v>113332.54535783938</v>
      </c>
      <c r="C82" s="146">
        <f>P82/'Численность населения'!C81*1000000</f>
        <v>118074.88108630864</v>
      </c>
      <c r="D82" s="146">
        <f>Q82/'Численность населения'!D81*1000000</f>
        <v>113267.43180567566</v>
      </c>
      <c r="E82" s="146">
        <f>R82/'Численность населения'!E81*1000000</f>
        <v>108218.20478408464</v>
      </c>
      <c r="F82" s="146">
        <f>S82/'Численность населения'!F81*1000000</f>
        <v>102795.36282345494</v>
      </c>
      <c r="G82" s="146">
        <f>T82/'Численность населения'!G81*1000000</f>
        <v>119335.04141095156</v>
      </c>
      <c r="H82" s="146">
        <f>U82/'Численность населения'!H81*1000000</f>
        <v>154018.80376075214</v>
      </c>
      <c r="I82" s="146">
        <f>V82/'Численность населения'!I81*1000000</f>
        <v>183781.38549964706</v>
      </c>
      <c r="J82" s="146">
        <f>W82/'Численность населения'!J81*1000000</f>
        <v>193394.47317388491</v>
      </c>
      <c r="K82" s="146">
        <f>X82/'Численность населения'!K81*1000000</f>
        <v>209838.91945972989</v>
      </c>
      <c r="L82" s="146">
        <f>Y82/'Численность населения'!L81*1000000</f>
        <v>217089.44457802357</v>
      </c>
      <c r="M82" s="146">
        <f>Z82/'Численность населения'!M81*1000000</f>
        <v>225670.89828057206</v>
      </c>
      <c r="N82" s="147">
        <f>AA82/'Численность населения'!N81*1000000</f>
        <v>282555.92922941945</v>
      </c>
      <c r="O82" s="164">
        <v>5753.1</v>
      </c>
      <c r="P82" s="166">
        <v>5982.5</v>
      </c>
      <c r="Q82" s="166">
        <v>5763.5</v>
      </c>
      <c r="R82" s="166">
        <v>5483.2</v>
      </c>
      <c r="S82" s="166">
        <v>5196.1000000000004</v>
      </c>
      <c r="T82" s="166">
        <v>6008.4</v>
      </c>
      <c r="U82" s="166">
        <v>7699.4</v>
      </c>
      <c r="V82" s="166">
        <v>9112.7999999999993</v>
      </c>
      <c r="W82" s="166">
        <v>9573.7999999999993</v>
      </c>
      <c r="X82" s="166">
        <v>10486.7</v>
      </c>
      <c r="Y82" s="166">
        <v>10834.5</v>
      </c>
      <c r="Z82" s="166">
        <v>11234.8</v>
      </c>
      <c r="AA82" s="166">
        <v>13526.8</v>
      </c>
      <c r="AB82" s="63" t="s">
        <v>90</v>
      </c>
      <c r="AC82" s="27">
        <f>B82/'Индекс потребительских цен'!X81</f>
        <v>113332.54535783938</v>
      </c>
      <c r="AD82" s="27">
        <f>C82/'Индекс потребительских цен'!Y81</f>
        <v>111983.00558261441</v>
      </c>
      <c r="AE82" s="27">
        <f>D82/'Индекс потребительских цен'!Z81</f>
        <v>101352.56966371021</v>
      </c>
      <c r="AF82" s="27">
        <f>E82/'Индекс потребительских цен'!AA81</f>
        <v>92013.001203845881</v>
      </c>
      <c r="AG82" s="27">
        <f>F82/'Индекс потребительских цен'!AB81</f>
        <v>84048.664434470687</v>
      </c>
      <c r="AH82" s="27">
        <f>G82/'Индекс потребительских цен'!AC81</f>
        <v>87855.228371400342</v>
      </c>
      <c r="AI82" s="27">
        <f>H82/'Индекс потребительских цен'!AD81</f>
        <v>107092.59375207769</v>
      </c>
      <c r="AJ82" s="27">
        <f>I82/'Индекс потребительских цен'!AE81</f>
        <v>124270.30856220845</v>
      </c>
      <c r="AK82" s="27">
        <f>J82/'Индекс потребительских цен'!AF81</f>
        <v>124662.09636303379</v>
      </c>
      <c r="AL82" s="27">
        <f>K82/'Индекс потребительских цен'!AG81</f>
        <v>130335.50592663026</v>
      </c>
      <c r="AM82" s="27">
        <f>L82/'Индекс потребительских цен'!AH81</f>
        <v>132311.80884927692</v>
      </c>
      <c r="AN82" s="27">
        <f>M82/'Индекс потребительских цен'!AI81</f>
        <v>130051.09545717182</v>
      </c>
      <c r="AO82" s="27">
        <f>N82/'Индекс потребительских цен'!AJ81</f>
        <v>154095.9323230646</v>
      </c>
      <c r="AP82" s="217">
        <f t="shared" si="3"/>
        <v>70047.267888593909</v>
      </c>
      <c r="AQ82" s="217">
        <f t="shared" si="4"/>
        <v>114877.25814210343</v>
      </c>
      <c r="AR82" s="217">
        <f t="shared" si="5"/>
        <v>113332.54535783938</v>
      </c>
    </row>
    <row r="83" spans="1:44" ht="16.5" thickTop="1">
      <c r="O83" s="163"/>
      <c r="P83" s="163"/>
      <c r="Q83" s="163"/>
      <c r="R83" s="163"/>
      <c r="S83" s="165"/>
      <c r="T83" s="165"/>
      <c r="U83" s="165"/>
      <c r="V83" s="165"/>
      <c r="W83" s="165"/>
      <c r="X83" s="165"/>
      <c r="Y83" s="165"/>
      <c r="Z83" s="165"/>
      <c r="AA83" s="165"/>
      <c r="AB83" s="216" t="s">
        <v>105</v>
      </c>
      <c r="AC83" s="226">
        <f t="shared" ref="AC83:AO83" si="6">AVERAGE(AC3:AC82)</f>
        <v>95900.251807304216</v>
      </c>
      <c r="AD83" s="226">
        <f t="shared" si="6"/>
        <v>104622.20379031407</v>
      </c>
      <c r="AE83" s="226">
        <f t="shared" si="6"/>
        <v>110555.24439490277</v>
      </c>
      <c r="AF83" s="226">
        <f t="shared" si="6"/>
        <v>114937.46322106113</v>
      </c>
      <c r="AG83" s="226">
        <f t="shared" si="6"/>
        <v>114165.02108146141</v>
      </c>
      <c r="AH83" s="226">
        <f t="shared" si="6"/>
        <v>107638.06991848067</v>
      </c>
      <c r="AI83" s="226">
        <f t="shared" si="6"/>
        <v>105144.50590016651</v>
      </c>
      <c r="AJ83" s="226">
        <f t="shared" si="6"/>
        <v>108186.42406257878</v>
      </c>
      <c r="AK83" s="226">
        <f t="shared" si="6"/>
        <v>110083.60451432018</v>
      </c>
      <c r="AL83" s="226">
        <f t="shared" si="6"/>
        <v>114003.34592211258</v>
      </c>
      <c r="AM83" s="226">
        <f t="shared" si="6"/>
        <v>109878.06918992901</v>
      </c>
      <c r="AN83" s="226">
        <f t="shared" si="6"/>
        <v>117050.41057383144</v>
      </c>
      <c r="AO83" s="226">
        <f t="shared" si="6"/>
        <v>116914.30918991189</v>
      </c>
    </row>
    <row r="84" spans="1:44" ht="15.75">
      <c r="AB84" s="216" t="s">
        <v>104</v>
      </c>
      <c r="AC84" s="226">
        <f t="shared" ref="AC84:AO84" si="7">MAX(AC3:AC82)-MIN(AC3:AC82)</f>
        <v>217548.04133404148</v>
      </c>
      <c r="AD84" s="226">
        <f t="shared" si="7"/>
        <v>224167.54229469009</v>
      </c>
      <c r="AE84" s="226">
        <f t="shared" si="7"/>
        <v>225130.61668559417</v>
      </c>
      <c r="AF84" s="226">
        <f t="shared" si="7"/>
        <v>230637.92140470285</v>
      </c>
      <c r="AG84" s="226">
        <f t="shared" si="7"/>
        <v>224620.42911799048</v>
      </c>
      <c r="AH84" s="226">
        <f t="shared" si="7"/>
        <v>185843.19601201182</v>
      </c>
      <c r="AI84" s="226">
        <f t="shared" si="7"/>
        <v>169598.67611335142</v>
      </c>
      <c r="AJ84" s="226">
        <f t="shared" si="7"/>
        <v>170981.98918866608</v>
      </c>
      <c r="AK84" s="226">
        <f t="shared" si="7"/>
        <v>170701.97833851687</v>
      </c>
      <c r="AL84" s="226">
        <f t="shared" si="7"/>
        <v>173710.62488929942</v>
      </c>
      <c r="AM84" s="226">
        <f t="shared" si="7"/>
        <v>171570.95140559043</v>
      </c>
      <c r="AN84" s="226">
        <f t="shared" si="7"/>
        <v>188619.34224843857</v>
      </c>
      <c r="AO84" s="226">
        <f t="shared" si="7"/>
        <v>159540.03135496107</v>
      </c>
    </row>
    <row r="85" spans="1:44" ht="16.5" thickBot="1">
      <c r="AB85" s="216" t="s">
        <v>106</v>
      </c>
      <c r="AC85" s="226">
        <f>MEDIAN(AC3:AC82)</f>
        <v>93176.072459700896</v>
      </c>
      <c r="AD85" s="226">
        <f t="shared" ref="AD85:AO85" si="8">MEDIAN(AD3:AD82)</f>
        <v>100733.5142819093</v>
      </c>
      <c r="AE85" s="226">
        <f t="shared" si="8"/>
        <v>106612.90812074894</v>
      </c>
      <c r="AF85" s="226">
        <f t="shared" si="8"/>
        <v>111032.7189972412</v>
      </c>
      <c r="AG85" s="226">
        <f t="shared" si="8"/>
        <v>111957.86388461474</v>
      </c>
      <c r="AH85" s="226">
        <f t="shared" si="8"/>
        <v>106851.66679284726</v>
      </c>
      <c r="AI85" s="226">
        <f t="shared" si="8"/>
        <v>104129.54043246337</v>
      </c>
      <c r="AJ85" s="226">
        <f t="shared" si="8"/>
        <v>105815.10177891323</v>
      </c>
      <c r="AK85" s="226">
        <f t="shared" si="8"/>
        <v>105970.26750714246</v>
      </c>
      <c r="AL85" s="226">
        <f t="shared" si="8"/>
        <v>110926.1423594091</v>
      </c>
      <c r="AM85" s="226">
        <f t="shared" si="8"/>
        <v>105854.56039385236</v>
      </c>
      <c r="AN85" s="226">
        <f t="shared" si="8"/>
        <v>109581.97984850324</v>
      </c>
      <c r="AO85" s="226">
        <f t="shared" si="8"/>
        <v>113223.92816043133</v>
      </c>
    </row>
    <row r="86" spans="1:44">
      <c r="A86" s="57" t="s">
        <v>0</v>
      </c>
      <c r="B86" s="153">
        <f>O86/'Численность населения'!B86*1000000</f>
        <v>115590.53898611649</v>
      </c>
      <c r="C86" s="154">
        <f>P86/'Численность населения'!C86*1000000</f>
        <v>133633.29015789408</v>
      </c>
      <c r="D86" s="154">
        <f>Q86/'Численность населения'!D86*1000000</f>
        <v>149401.32039334919</v>
      </c>
      <c r="E86" s="154">
        <f>R86/'Численность населения'!E86*1000000</f>
        <v>165050.58516485558</v>
      </c>
      <c r="F86" s="154">
        <f>S86/'Численность населения'!F86*1000000</f>
        <v>180410.20404233638</v>
      </c>
      <c r="G86" s="154">
        <f>T86/'Численность населения'!G86*1000000</f>
        <v>188016.83939194324</v>
      </c>
      <c r="H86" s="154">
        <f>U86/'Численность населения'!H86*1000000</f>
        <v>192541.1506827214</v>
      </c>
      <c r="I86" s="154">
        <f>V86/'Численность населения'!I86*1000000</f>
        <v>202567.75493612365</v>
      </c>
      <c r="J86" s="154">
        <f>W86/'Численность населения'!J86*1000000</f>
        <v>215073.54173338896</v>
      </c>
      <c r="K86" s="154">
        <f>X86/'Численность населения'!K86*1000000</f>
        <v>229103.54880744274</v>
      </c>
      <c r="L86" s="154">
        <f>Y86/'Численность населения'!L86*1000000</f>
        <v>231282.98349547829</v>
      </c>
      <c r="M86" s="154">
        <f>Z86/'Численность населения'!M86*1000000</f>
        <v>270607.80932984455</v>
      </c>
      <c r="N86" s="155">
        <f>AA86/'Численность населения'!N86*1000000</f>
        <v>290204.68723233376</v>
      </c>
      <c r="O86" s="163">
        <v>16512047</v>
      </c>
      <c r="P86" s="165">
        <v>19104336.5</v>
      </c>
      <c r="Q86" s="165">
        <v>21394526.200000003</v>
      </c>
      <c r="R86" s="165">
        <v>23685913.500000004</v>
      </c>
      <c r="S86" s="165">
        <v>26356237.300000001</v>
      </c>
      <c r="T86" s="165">
        <v>27526793.200000003</v>
      </c>
      <c r="U86" s="165">
        <v>28240884.899999999</v>
      </c>
      <c r="V86" s="165">
        <v>29745535.499999996</v>
      </c>
      <c r="W86" s="165">
        <v>31579371.800000001</v>
      </c>
      <c r="X86" s="165">
        <v>33624303.299999997</v>
      </c>
      <c r="Y86" s="165">
        <v>33873660.200000003</v>
      </c>
      <c r="Z86" s="165">
        <v>39472017.600000001</v>
      </c>
      <c r="AA86" s="165">
        <v>42577015.899999999</v>
      </c>
      <c r="AB86" s="57" t="s">
        <v>0</v>
      </c>
    </row>
    <row r="87" spans="1:44">
      <c r="A87" s="21" t="s">
        <v>1</v>
      </c>
      <c r="B87" s="142">
        <f>O87/'Численность населения'!B87*1000000</f>
        <v>147032.40431622718</v>
      </c>
      <c r="C87" s="143">
        <f>P87/'Численность населения'!C87*1000000</f>
        <v>171319.73716818384</v>
      </c>
      <c r="D87" s="143">
        <f>Q87/'Численность населения'!D87*1000000</f>
        <v>188757.07944362165</v>
      </c>
      <c r="E87" s="143">
        <f>R87/'Численность населения'!E87*1000000</f>
        <v>207394.38918709286</v>
      </c>
      <c r="F87" s="143">
        <f>S87/'Численность населения'!F87*1000000</f>
        <v>231873.3227114272</v>
      </c>
      <c r="G87" s="143">
        <f>T87/'Численность населения'!G87*1000000</f>
        <v>237737.09929914496</v>
      </c>
      <c r="H87" s="143">
        <f>U87/'Численность населения'!H87*1000000</f>
        <v>243426.25766307133</v>
      </c>
      <c r="I87" s="143">
        <f>V87/'Численность населения'!I87*1000000</f>
        <v>258278.32851228738</v>
      </c>
      <c r="J87" s="143">
        <f>W87/'Численность населения'!J87*1000000</f>
        <v>277011.11528617196</v>
      </c>
      <c r="K87" s="143">
        <f>X87/'Численность населения'!K87*1000000</f>
        <v>296367.99977221631</v>
      </c>
      <c r="L87" s="143">
        <f>Y87/'Численность населения'!L87*1000000</f>
        <v>301191.72112592013</v>
      </c>
      <c r="M87" s="143">
        <f>Z87/'Численность населения'!M87*1000000</f>
        <v>354141.17426044622</v>
      </c>
      <c r="N87" s="144">
        <f>AA87/'Численность населения'!N87*1000000</f>
        <v>354412.48515240353</v>
      </c>
      <c r="O87" s="163">
        <v>5644616.2000000002</v>
      </c>
      <c r="P87" s="165">
        <v>6594385.6999999993</v>
      </c>
      <c r="Q87" s="165">
        <v>7287582.4000000004</v>
      </c>
      <c r="R87" s="165">
        <v>8036406.9000000004</v>
      </c>
      <c r="S87" s="165">
        <v>9016550.9000000004</v>
      </c>
      <c r="T87" s="165">
        <v>9278379.5</v>
      </c>
      <c r="U87" s="165">
        <v>9531829.8000000007</v>
      </c>
      <c r="V87" s="165">
        <v>10140135.800000001</v>
      </c>
      <c r="W87" s="165">
        <v>10898929.199999999</v>
      </c>
      <c r="X87" s="165">
        <v>11678620.199999999</v>
      </c>
      <c r="Y87" s="165">
        <v>11849562.4</v>
      </c>
      <c r="Z87" s="165">
        <v>13874429.6</v>
      </c>
      <c r="AA87" s="165">
        <v>14271887.4</v>
      </c>
      <c r="AB87" s="21" t="s">
        <v>1</v>
      </c>
    </row>
    <row r="88" spans="1:44">
      <c r="A88" s="21" t="s">
        <v>20</v>
      </c>
      <c r="B88" s="142">
        <f>O88/'Численность населения'!B88*1000000</f>
        <v>113456.26358843049</v>
      </c>
      <c r="C88" s="143">
        <f>P88/'Численность населения'!C88*1000000</f>
        <v>127789.21510456207</v>
      </c>
      <c r="D88" s="143">
        <f>Q88/'Численность населения'!D88*1000000</f>
        <v>143732.29592131925</v>
      </c>
      <c r="E88" s="143">
        <f>R88/'Численность населения'!E88*1000000</f>
        <v>156056.00472992787</v>
      </c>
      <c r="F88" s="143">
        <f>S88/'Численность населения'!F88*1000000</f>
        <v>172437.5523934231</v>
      </c>
      <c r="G88" s="143">
        <f>T88/'Численность населения'!G88*1000000</f>
        <v>187811.37477547408</v>
      </c>
      <c r="H88" s="143">
        <f>U88/'Численность населения'!H88*1000000</f>
        <v>197631.71583155467</v>
      </c>
      <c r="I88" s="143">
        <f>V88/'Численность населения'!I88*1000000</f>
        <v>209898.84426270475</v>
      </c>
      <c r="J88" s="143">
        <f>W88/'Численность населения'!J88*1000000</f>
        <v>222891.48782516478</v>
      </c>
      <c r="K88" s="143">
        <f>X88/'Численность населения'!K88*1000000</f>
        <v>236244.24242888208</v>
      </c>
      <c r="L88" s="143">
        <f>Y88/'Численность населения'!L88*1000000</f>
        <v>244858.81511327624</v>
      </c>
      <c r="M88" s="143">
        <f>Z88/'Численность населения'!M88*1000000</f>
        <v>292488.26672156493</v>
      </c>
      <c r="N88" s="144">
        <f>AA88/'Численность населения'!N88*1000000</f>
        <v>316820.41756431595</v>
      </c>
      <c r="O88" s="163">
        <v>1544705.1</v>
      </c>
      <c r="P88" s="165">
        <v>1743422</v>
      </c>
      <c r="Q88" s="165">
        <v>1967542.2000000002</v>
      </c>
      <c r="R88" s="165">
        <v>2147205</v>
      </c>
      <c r="S88" s="165">
        <v>2383450.3000000003</v>
      </c>
      <c r="T88" s="165">
        <v>2600929.2999999998</v>
      </c>
      <c r="U88" s="165">
        <v>2742436.9</v>
      </c>
      <c r="V88" s="165">
        <v>2922979.1</v>
      </c>
      <c r="W88" s="165">
        <v>3112019.2</v>
      </c>
      <c r="X88" s="165">
        <v>3301993.1</v>
      </c>
      <c r="Y88" s="165">
        <v>3418712.9</v>
      </c>
      <c r="Z88" s="165">
        <v>4071879.5</v>
      </c>
      <c r="AA88" s="165">
        <v>4400189.2</v>
      </c>
      <c r="AB88" s="21" t="s">
        <v>20</v>
      </c>
    </row>
    <row r="89" spans="1:44">
      <c r="A89" s="21" t="s">
        <v>31</v>
      </c>
      <c r="B89" s="142">
        <f>O89/'Численность населения'!B89*1000000</f>
        <v>107030.04698272279</v>
      </c>
      <c r="C89" s="143">
        <f>P89/'Численность населения'!C89*1000000</f>
        <v>122762.13856309596</v>
      </c>
      <c r="D89" s="143">
        <f>Q89/'Численность населения'!D89*1000000</f>
        <v>138131.02319388377</v>
      </c>
      <c r="E89" s="143">
        <f>R89/'Численность населения'!E89*1000000</f>
        <v>153159.78077677541</v>
      </c>
      <c r="F89" s="143">
        <f>S89/'Численность населения'!F89*1000000</f>
        <v>171997.11295550846</v>
      </c>
      <c r="G89" s="143">
        <f>T89/'Численность населения'!G89*1000000</f>
        <v>185237.62204257719</v>
      </c>
      <c r="H89" s="143">
        <f>U89/'Численность населения'!H89*1000000</f>
        <v>182610.46652489909</v>
      </c>
      <c r="I89" s="143">
        <f>V89/'Численность населения'!I89*1000000</f>
        <v>189852.39871482807</v>
      </c>
      <c r="J89" s="143">
        <f>W89/'Численность населения'!J89*1000000</f>
        <v>200035.20749776828</v>
      </c>
      <c r="K89" s="143">
        <f>X89/'Численность населения'!K89*1000000</f>
        <v>212894.13806550624</v>
      </c>
      <c r="L89" s="143">
        <f>Y89/'Численность населения'!L89*1000000</f>
        <v>214521.78868328495</v>
      </c>
      <c r="M89" s="143">
        <f>Z89/'Численность населения'!M89*1000000</f>
        <v>263475.48374588438</v>
      </c>
      <c r="N89" s="144">
        <f>AA89/'Численность населения'!N89*1000000</f>
        <v>288017.97564143396</v>
      </c>
      <c r="O89" s="163">
        <v>1482637.9</v>
      </c>
      <c r="P89" s="165">
        <v>1702429</v>
      </c>
      <c r="Q89" s="165">
        <v>1919622.3000000003</v>
      </c>
      <c r="R89" s="165">
        <v>2134592</v>
      </c>
      <c r="S89" s="165">
        <v>2405182</v>
      </c>
      <c r="T89" s="165">
        <v>2597810.1999999993</v>
      </c>
      <c r="U89" s="165">
        <v>2994483.5</v>
      </c>
      <c r="V89" s="165">
        <v>3120253.6</v>
      </c>
      <c r="W89" s="165">
        <v>3290219.3</v>
      </c>
      <c r="X89" s="165">
        <v>3504304.9999999995</v>
      </c>
      <c r="Y89" s="165">
        <v>3534093.3</v>
      </c>
      <c r="Z89" s="165">
        <v>4336462.1000000006</v>
      </c>
      <c r="AA89" s="165">
        <v>4804176.7</v>
      </c>
      <c r="AB89" s="21" t="s">
        <v>31</v>
      </c>
    </row>
    <row r="90" spans="1:44">
      <c r="A90" s="21" t="s">
        <v>38</v>
      </c>
      <c r="B90" s="142">
        <f>O90/'Численность населения'!B90*1000000</f>
        <v>85172.365460561283</v>
      </c>
      <c r="C90" s="143">
        <f>P90/'Численность населения'!C90*1000000</f>
        <v>100195.48963524624</v>
      </c>
      <c r="D90" s="143">
        <f>Q90/'Численность населения'!D90*1000000</f>
        <v>114717.62717702411</v>
      </c>
      <c r="E90" s="143">
        <f>R90/'Численность населения'!E90*1000000</f>
        <v>126431.44233469259</v>
      </c>
      <c r="F90" s="143">
        <f>S90/'Численность населения'!F90*1000000</f>
        <v>139262.80304616364</v>
      </c>
      <c r="G90" s="143">
        <f>T90/'Численность населения'!G90*1000000</f>
        <v>155172.20273639262</v>
      </c>
      <c r="H90" s="143">
        <f>U90/'Численность населения'!H90*1000000</f>
        <v>151157.84672150676</v>
      </c>
      <c r="I90" s="143">
        <f>V90/'Численность населения'!I90*1000000</f>
        <v>158297.92466548464</v>
      </c>
      <c r="J90" s="143">
        <f>W90/'Численность населения'!J90*1000000</f>
        <v>157306.42631461655</v>
      </c>
      <c r="K90" s="143">
        <f>X90/'Численность населения'!K90*1000000</f>
        <v>164258.96728718036</v>
      </c>
      <c r="L90" s="143">
        <f>Y90/'Численность населения'!L90*1000000</f>
        <v>161372.06950124318</v>
      </c>
      <c r="M90" s="143">
        <f>Z90/'Численность населения'!M90*1000000</f>
        <v>187206.66883182843</v>
      </c>
      <c r="N90" s="144">
        <f>AA90/'Численность населения'!N90*1000000</f>
        <v>208584.15319615981</v>
      </c>
      <c r="O90" s="163">
        <v>800289</v>
      </c>
      <c r="P90" s="165">
        <v>948448</v>
      </c>
      <c r="Q90" s="165">
        <v>1091748.5</v>
      </c>
      <c r="R90" s="165">
        <v>1209370.0999999999</v>
      </c>
      <c r="S90" s="165">
        <v>1340343.8999999999</v>
      </c>
      <c r="T90" s="165">
        <v>1503389.3</v>
      </c>
      <c r="U90" s="165">
        <v>1473318.3</v>
      </c>
      <c r="V90" s="165">
        <v>1551260.3</v>
      </c>
      <c r="W90" s="165">
        <v>1548699.7</v>
      </c>
      <c r="X90" s="165">
        <v>1625973.4</v>
      </c>
      <c r="Y90" s="165">
        <v>1605509.6</v>
      </c>
      <c r="Z90" s="165">
        <v>1868756.5</v>
      </c>
      <c r="AA90" s="165">
        <v>2125455</v>
      </c>
      <c r="AB90" s="21" t="s">
        <v>38</v>
      </c>
    </row>
    <row r="91" spans="1:44">
      <c r="A91" s="21" t="s">
        <v>46</v>
      </c>
      <c r="B91" s="142">
        <f>O91/'Численность населения'!B91*1000000</f>
        <v>100297.47325277765</v>
      </c>
      <c r="C91" s="143">
        <f>P91/'Численность населения'!C91*1000000</f>
        <v>116236.82742004143</v>
      </c>
      <c r="D91" s="143">
        <f>Q91/'Численность населения'!D91*1000000</f>
        <v>131367.31058313386</v>
      </c>
      <c r="E91" s="143">
        <f>R91/'Численность населения'!E91*1000000</f>
        <v>147130.97243924532</v>
      </c>
      <c r="F91" s="143">
        <f>S91/'Численность населения'!F91*1000000</f>
        <v>163193.39870636069</v>
      </c>
      <c r="G91" s="143">
        <f>T91/'Численность населения'!G91*1000000</f>
        <v>164339.18995295672</v>
      </c>
      <c r="H91" s="143">
        <f>U91/'Численность населения'!H91*1000000</f>
        <v>167850.23787975288</v>
      </c>
      <c r="I91" s="143">
        <f>V91/'Численность населения'!I91*1000000</f>
        <v>176410.76681074302</v>
      </c>
      <c r="J91" s="143">
        <f>W91/'Численность населения'!J91*1000000</f>
        <v>188001.38269642362</v>
      </c>
      <c r="K91" s="143">
        <f>X91/'Численность населения'!K91*1000000</f>
        <v>199018.26527902513</v>
      </c>
      <c r="L91" s="143">
        <f>Y91/'Численность населения'!L91*1000000</f>
        <v>198294.50751912617</v>
      </c>
      <c r="M91" s="143">
        <f>Z91/'Численность населения'!M91*1000000</f>
        <v>227798.48471966511</v>
      </c>
      <c r="N91" s="144">
        <f>AA91/'Численность населения'!N91*1000000</f>
        <v>253996.15796143992</v>
      </c>
      <c r="O91" s="163">
        <v>3002552.6</v>
      </c>
      <c r="P91" s="165">
        <v>3469159.6</v>
      </c>
      <c r="Q91" s="165">
        <v>3913676</v>
      </c>
      <c r="R91" s="165">
        <v>4377960.8</v>
      </c>
      <c r="S91" s="165">
        <v>4851273.4999999991</v>
      </c>
      <c r="T91" s="165">
        <v>4879977.8000000007</v>
      </c>
      <c r="U91" s="165">
        <v>4977617.1000000006</v>
      </c>
      <c r="V91" s="165">
        <v>5219930.2</v>
      </c>
      <c r="W91" s="165">
        <v>5540392.0999999996</v>
      </c>
      <c r="X91" s="165">
        <v>5839683.1000000006</v>
      </c>
      <c r="Y91" s="165">
        <v>5786086</v>
      </c>
      <c r="Z91" s="165">
        <v>6596485.0999999996</v>
      </c>
      <c r="AA91" s="165">
        <v>7309092.5</v>
      </c>
      <c r="AB91" s="21" t="s">
        <v>46</v>
      </c>
    </row>
    <row r="92" spans="1:44">
      <c r="A92" s="21" t="s">
        <v>61</v>
      </c>
      <c r="B92" s="142">
        <f>O92/'Численность населения'!B92*1000000</f>
        <v>133303.2880364978</v>
      </c>
      <c r="C92" s="143">
        <f>P92/'Численность населения'!C92*1000000</f>
        <v>151904.056296939</v>
      </c>
      <c r="D92" s="143">
        <f>Q92/'Численность населения'!D92*1000000</f>
        <v>169675.67701253793</v>
      </c>
      <c r="E92" s="143">
        <f>R92/'Численность населения'!E92*1000000</f>
        <v>188496.64093077506</v>
      </c>
      <c r="F92" s="143">
        <f>S92/'Численность населения'!F92*1000000</f>
        <v>198727.49486966134</v>
      </c>
      <c r="G92" s="143">
        <f>T92/'Численность населения'!G92*1000000</f>
        <v>202089.38707830422</v>
      </c>
      <c r="H92" s="143">
        <f>U92/'Численность населения'!H92*1000000</f>
        <v>200814.52407581991</v>
      </c>
      <c r="I92" s="143">
        <f>V92/'Численность населения'!I92*1000000</f>
        <v>206923.73809571617</v>
      </c>
      <c r="J92" s="143">
        <f>W92/'Численность населения'!J92*1000000</f>
        <v>219098.18980964896</v>
      </c>
      <c r="K92" s="143">
        <f>X92/'Численность населения'!K92*1000000</f>
        <v>230605.40877671912</v>
      </c>
      <c r="L92" s="143">
        <f>Y92/'Численность населения'!L92*1000000</f>
        <v>229110.0876572665</v>
      </c>
      <c r="M92" s="143">
        <f>Z92/'Численность населения'!M92*1000000</f>
        <v>256578.9462997361</v>
      </c>
      <c r="N92" s="144">
        <f>AA92/'Численность населения'!N92*1000000</f>
        <v>277053.34140795714</v>
      </c>
      <c r="O92" s="163">
        <v>1611277.5</v>
      </c>
      <c r="P92" s="165">
        <v>1840346.2</v>
      </c>
      <c r="Q92" s="165">
        <v>2065036.2999999996</v>
      </c>
      <c r="R92" s="165">
        <v>2302653.1</v>
      </c>
      <c r="S92" s="165">
        <v>2435413.1999999997</v>
      </c>
      <c r="T92" s="165">
        <v>2484078.2999999998</v>
      </c>
      <c r="U92" s="165">
        <v>2475431.2000000002</v>
      </c>
      <c r="V92" s="165">
        <v>2555718.4</v>
      </c>
      <c r="W92" s="165">
        <v>2706558.5</v>
      </c>
      <c r="X92" s="165">
        <v>2849230.6</v>
      </c>
      <c r="Y92" s="165">
        <v>2828392.9</v>
      </c>
      <c r="Z92" s="165">
        <v>3159058.9999999995</v>
      </c>
      <c r="AA92" s="165">
        <v>3400051.8</v>
      </c>
      <c r="AB92" s="21" t="s">
        <v>61</v>
      </c>
    </row>
    <row r="93" spans="1:44">
      <c r="A93" s="21" t="s">
        <v>68</v>
      </c>
      <c r="B93" s="142">
        <f>O93/'Численность населения'!B93*1000000</f>
        <v>91799.097595900152</v>
      </c>
      <c r="C93" s="143">
        <f>P93/'Численность населения'!C93*1000000</f>
        <v>107192.29264237017</v>
      </c>
      <c r="D93" s="143">
        <f>Q93/'Численность населения'!D93*1000000</f>
        <v>120962.8207544663</v>
      </c>
      <c r="E93" s="143">
        <f>R93/'Численность населения'!E93*1000000</f>
        <v>132484.39369120897</v>
      </c>
      <c r="F93" s="143">
        <f>S93/'Численность населения'!F93*1000000</f>
        <v>139719.71646713934</v>
      </c>
      <c r="G93" s="143">
        <f>T93/'Численность населения'!G93*1000000</f>
        <v>141859.38792424661</v>
      </c>
      <c r="H93" s="143">
        <f>U93/'Численность населения'!H93*1000000</f>
        <v>144734.35679263555</v>
      </c>
      <c r="I93" s="143">
        <f>V93/'Численность населения'!I93*1000000</f>
        <v>151251.79761467894</v>
      </c>
      <c r="J93" s="143">
        <f>W93/'Численность населения'!J93*1000000</f>
        <v>159223.01487436306</v>
      </c>
      <c r="K93" s="143">
        <f>X93/'Численность населения'!K93*1000000</f>
        <v>171817.93903496591</v>
      </c>
      <c r="L93" s="143">
        <f>Y93/'Численность населения'!L93*1000000</f>
        <v>172589.93630971218</v>
      </c>
      <c r="M93" s="143">
        <f>Z93/'Численность населения'!M93*1000000</f>
        <v>201804.43162094543</v>
      </c>
      <c r="N93" s="144">
        <f>AA93/'Численность населения'!N93*1000000</f>
        <v>230116.4023026721</v>
      </c>
      <c r="O93" s="163">
        <v>1768915</v>
      </c>
      <c r="P93" s="165">
        <v>2064138.2</v>
      </c>
      <c r="Q93" s="165">
        <v>2330901.2999999998</v>
      </c>
      <c r="R93" s="165">
        <v>2555023.7999999998</v>
      </c>
      <c r="S93" s="165">
        <v>2696933.4</v>
      </c>
      <c r="T93" s="165">
        <v>2740453.7</v>
      </c>
      <c r="U93" s="165">
        <v>2797007.8</v>
      </c>
      <c r="V93" s="165">
        <v>2920193.5</v>
      </c>
      <c r="W93" s="165">
        <v>2738913.7</v>
      </c>
      <c r="X93" s="165">
        <v>2945966.5</v>
      </c>
      <c r="Y93" s="165">
        <v>2944584</v>
      </c>
      <c r="Z93" s="165">
        <v>3419912.3000000003</v>
      </c>
      <c r="AA93" s="165">
        <v>3843441.2</v>
      </c>
      <c r="AB93" s="21" t="s">
        <v>68</v>
      </c>
    </row>
    <row r="94" spans="1:44">
      <c r="A94" s="21" t="s">
        <v>79</v>
      </c>
      <c r="B94" s="142">
        <f>O94/'Численность населения'!B94*1000000</f>
        <v>104255.28302599314</v>
      </c>
      <c r="C94" s="143">
        <f>P94/'Численность населения'!C94*1000000</f>
        <v>118241.03803704093</v>
      </c>
      <c r="D94" s="143">
        <f>Q94/'Численность населения'!D94*1000000</f>
        <v>130765.45876796408</v>
      </c>
      <c r="E94" s="143">
        <f>R94/'Численность населения'!E94*1000000</f>
        <v>147890.96704828349</v>
      </c>
      <c r="F94" s="143">
        <f>S94/'Численность населения'!F94*1000000</f>
        <v>167754.77577699092</v>
      </c>
      <c r="G94" s="143">
        <f>T94/'Численность населения'!G94*1000000</f>
        <v>191617.46865828522</v>
      </c>
      <c r="H94" s="143">
        <f>U94/'Численность населения'!H94*1000000</f>
        <v>201776.67033349146</v>
      </c>
      <c r="I94" s="143">
        <f>V94/'Численность населения'!I94*1000000</f>
        <v>213001.04211512118</v>
      </c>
      <c r="J94" s="143">
        <f>W94/'Численность населения'!J94*1000000</f>
        <v>212493.60803313635</v>
      </c>
      <c r="K94" s="143">
        <f>X94/'Численность населения'!K94*1000000</f>
        <v>229679.83642814143</v>
      </c>
      <c r="L94" s="143">
        <f>Y94/'Численность населения'!L94*1000000</f>
        <v>234050.10023779166</v>
      </c>
      <c r="M94" s="143">
        <f>Z94/'Численность населения'!M94*1000000</f>
        <v>264569.11245171068</v>
      </c>
      <c r="N94" s="144">
        <f>AA94/'Численность населения'!N94*1000000</f>
        <v>305312.53071748483</v>
      </c>
      <c r="O94" s="163">
        <v>657053.69999999995</v>
      </c>
      <c r="P94" s="165">
        <v>742007.8</v>
      </c>
      <c r="Q94" s="165">
        <v>818417.2</v>
      </c>
      <c r="R94" s="165">
        <v>922701.8</v>
      </c>
      <c r="S94" s="165">
        <v>1043238.6000000001</v>
      </c>
      <c r="T94" s="165">
        <v>1188602.2</v>
      </c>
      <c r="U94" s="165">
        <v>1248760.3</v>
      </c>
      <c r="V94" s="165">
        <v>1315064.6000000001</v>
      </c>
      <c r="W94" s="165">
        <v>1743640.1</v>
      </c>
      <c r="X94" s="165">
        <v>1878531.3999999997</v>
      </c>
      <c r="Y94" s="165">
        <v>1906719.1</v>
      </c>
      <c r="Z94" s="165">
        <v>2145033.4999999995</v>
      </c>
      <c r="AA94" s="165">
        <v>2422722.1</v>
      </c>
      <c r="AB94" s="21" t="s">
        <v>79</v>
      </c>
    </row>
  </sheetData>
  <mergeCells count="3">
    <mergeCell ref="B1:N1"/>
    <mergeCell ref="O1:AA1"/>
    <mergeCell ref="AC1:AO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69106-2031-48A7-B066-A42187C9A882}">
  <dimension ref="A1:AO81"/>
  <sheetViews>
    <sheetView zoomScale="70" zoomScaleNormal="70" workbookViewId="0">
      <selection activeCell="Q9" sqref="Q9"/>
    </sheetView>
  </sheetViews>
  <sheetFormatPr defaultRowHeight="15"/>
  <cols>
    <col min="2" max="14" width="12.85546875" customWidth="1"/>
    <col min="15" max="18" width="10.5703125" bestFit="1" customWidth="1"/>
    <col min="19" max="19" width="11.5703125" bestFit="1" customWidth="1"/>
    <col min="20" max="24" width="10.5703125" bestFit="1" customWidth="1"/>
    <col min="25" max="25" width="11.5703125" bestFit="1" customWidth="1"/>
    <col min="26" max="26" width="10.5703125" bestFit="1" customWidth="1"/>
    <col min="27" max="27" width="11.5703125" bestFit="1" customWidth="1"/>
    <col min="28" max="28" width="11.5703125" style="241" customWidth="1"/>
  </cols>
  <sheetData>
    <row r="1" spans="1:41" ht="16.5" thickBot="1">
      <c r="B1" s="260">
        <v>2010</v>
      </c>
      <c r="C1" s="261">
        <v>2011</v>
      </c>
      <c r="D1" s="261">
        <v>2012</v>
      </c>
      <c r="E1" s="261">
        <v>2013</v>
      </c>
      <c r="F1" s="261">
        <v>2014</v>
      </c>
      <c r="G1" s="261">
        <v>2015</v>
      </c>
      <c r="H1" s="261">
        <v>2016</v>
      </c>
      <c r="I1" s="261">
        <v>2017</v>
      </c>
      <c r="J1" s="261">
        <v>2018</v>
      </c>
      <c r="K1" s="261">
        <v>2019</v>
      </c>
      <c r="L1" s="261">
        <v>2020</v>
      </c>
      <c r="M1" s="261">
        <v>2021</v>
      </c>
      <c r="N1" s="262">
        <v>2022</v>
      </c>
      <c r="O1" s="260">
        <v>2010</v>
      </c>
      <c r="P1" s="261">
        <v>2011</v>
      </c>
      <c r="Q1" s="261">
        <v>2012</v>
      </c>
      <c r="R1" s="261">
        <v>2013</v>
      </c>
      <c r="S1" s="261">
        <v>2014</v>
      </c>
      <c r="T1" s="261">
        <v>2015</v>
      </c>
      <c r="U1" s="261">
        <v>2016</v>
      </c>
      <c r="V1" s="261">
        <v>2017</v>
      </c>
      <c r="W1" s="261">
        <v>2018</v>
      </c>
      <c r="X1" s="261">
        <v>2019</v>
      </c>
      <c r="Y1" s="261">
        <v>2020</v>
      </c>
      <c r="Z1" s="261">
        <v>2021</v>
      </c>
      <c r="AA1" s="262">
        <v>2022</v>
      </c>
      <c r="AB1" s="271"/>
      <c r="AC1" s="260">
        <v>2010</v>
      </c>
      <c r="AD1" s="261">
        <v>2011</v>
      </c>
      <c r="AE1" s="261">
        <v>2012</v>
      </c>
      <c r="AF1" s="261">
        <v>2013</v>
      </c>
      <c r="AG1" s="261">
        <v>2014</v>
      </c>
      <c r="AH1" s="261">
        <v>2015</v>
      </c>
      <c r="AI1" s="261">
        <v>2016</v>
      </c>
      <c r="AJ1" s="261">
        <v>2017</v>
      </c>
      <c r="AK1" s="261">
        <v>2018</v>
      </c>
      <c r="AL1" s="261">
        <v>2019</v>
      </c>
      <c r="AM1" s="261">
        <v>2020</v>
      </c>
      <c r="AN1" s="261">
        <v>2021</v>
      </c>
      <c r="AO1" s="262">
        <v>2022</v>
      </c>
    </row>
    <row r="2" spans="1:41" ht="15.75">
      <c r="A2" s="263" t="s">
        <v>2</v>
      </c>
      <c r="B2" s="254">
        <v>2927</v>
      </c>
      <c r="C2" s="255">
        <v>3450</v>
      </c>
      <c r="D2" s="255">
        <v>5139</v>
      </c>
      <c r="E2" s="255">
        <v>4559</v>
      </c>
      <c r="F2" s="255">
        <v>4475</v>
      </c>
      <c r="G2" s="255">
        <v>4982</v>
      </c>
      <c r="H2" s="255">
        <v>5370</v>
      </c>
      <c r="I2" s="256">
        <v>6334</v>
      </c>
      <c r="J2" s="256">
        <v>6702</v>
      </c>
      <c r="K2" s="256">
        <v>7243</v>
      </c>
      <c r="L2" s="257">
        <v>10921</v>
      </c>
      <c r="M2" s="258">
        <v>8340</v>
      </c>
      <c r="N2" s="259">
        <v>13935</v>
      </c>
      <c r="O2" s="268">
        <f>B2/'Численность населения'!B2*1000000</f>
        <v>1910.4908597339411</v>
      </c>
      <c r="P2" s="269">
        <f>C2/'Численность населения'!C2*1000000</f>
        <v>2248.7099248930886</v>
      </c>
      <c r="Q2" s="269">
        <f>D2/'Численность населения'!D2*1000000</f>
        <v>3340.2035320751188</v>
      </c>
      <c r="R2" s="269">
        <f>E2/'Численность населения'!E2*1000000</f>
        <v>2955.503433933251</v>
      </c>
      <c r="S2" s="269">
        <f>F2/'Численность населения'!F2*1000000</f>
        <v>2894.525433661358</v>
      </c>
      <c r="T2" s="269">
        <f>G2/'Численность населения'!G2*1000000</f>
        <v>3216.1917371889763</v>
      </c>
      <c r="U2" s="269">
        <f>H2/'Численность населения'!H2*1000000</f>
        <v>3461.1666129552045</v>
      </c>
      <c r="V2" s="269">
        <f>I2/'Численность населения'!I2*1000000</f>
        <v>4082.8429065922378</v>
      </c>
      <c r="W2" s="269">
        <f>J2/'Численность населения'!J2*1000000</f>
        <v>4327.6485861529454</v>
      </c>
      <c r="X2" s="269">
        <f>K2/'Численность населения'!K2*1000000</f>
        <v>4678.0823156475171</v>
      </c>
      <c r="Y2" s="269">
        <f>L2/'Численность населения'!L2*1000000</f>
        <v>7067.6706326992207</v>
      </c>
      <c r="Z2" s="269">
        <f>M2/'Численность населения'!M2*1000000</f>
        <v>5427.6097431452026</v>
      </c>
      <c r="AA2" s="270">
        <f>N2/'Численность населения'!N2*1000000</f>
        <v>9134.7338832746846</v>
      </c>
      <c r="AB2" s="263" t="s">
        <v>2</v>
      </c>
      <c r="AC2" s="153">
        <f>O2/'Индекс потребительских цен'!X2</f>
        <v>1910.4908597339411</v>
      </c>
      <c r="AD2" s="154">
        <f>P2/'Индекс потребительских цен'!Y2</f>
        <v>2131.2765850564765</v>
      </c>
      <c r="AE2" s="154">
        <f>Q2/'Индекс потребительских цен'!Z2</f>
        <v>2979.8283374426751</v>
      </c>
      <c r="AF2" s="154">
        <f>R2/'Индекс потребительских цен'!AA2</f>
        <v>2481.7710900678676</v>
      </c>
      <c r="AG2" s="154">
        <f>S2/'Индекс потребительских цен'!AB2</f>
        <v>2199.0112585521388</v>
      </c>
      <c r="AH2" s="154">
        <f>T2/'Индекс потребительских цен'!AC2</f>
        <v>2193.7382172380703</v>
      </c>
      <c r="AI2" s="154">
        <f>U2/'Индекс потребительских цен'!AD2</f>
        <v>2261.7681422693154</v>
      </c>
      <c r="AJ2" s="154">
        <f>V2/'Индекс потребительских цен'!AE2</f>
        <v>2627.5505980444768</v>
      </c>
      <c r="AK2" s="154">
        <f>W2/'Индекс потребительских цен'!AF2</f>
        <v>2668.9961805079315</v>
      </c>
      <c r="AL2" s="154">
        <f>X2/'Индекс потребительских цен'!AG2</f>
        <v>2806.5365926760592</v>
      </c>
      <c r="AM2" s="154">
        <f>Y2/'Индекс потребительских цен'!AH2</f>
        <v>4041.2979458161417</v>
      </c>
      <c r="AN2" s="154">
        <f>Z2/'Индекс потребительских цен'!AI2</f>
        <v>2843.8653250856059</v>
      </c>
      <c r="AO2" s="155">
        <f>AA2/'Индекс потребительских цен'!AJ2</f>
        <v>4243.514746758703</v>
      </c>
    </row>
    <row r="3" spans="1:41" ht="15.75">
      <c r="A3" s="264" t="s">
        <v>3</v>
      </c>
      <c r="B3" s="246">
        <v>1457</v>
      </c>
      <c r="C3" s="242">
        <v>2114</v>
      </c>
      <c r="D3" s="242">
        <v>1800</v>
      </c>
      <c r="E3" s="242">
        <v>2226</v>
      </c>
      <c r="F3" s="242">
        <v>2405</v>
      </c>
      <c r="G3" s="242">
        <v>3961</v>
      </c>
      <c r="H3" s="242">
        <v>4075</v>
      </c>
      <c r="I3" s="243">
        <v>4308</v>
      </c>
      <c r="J3" s="243">
        <v>7103</v>
      </c>
      <c r="K3" s="243">
        <v>5234</v>
      </c>
      <c r="L3" s="244">
        <v>7203</v>
      </c>
      <c r="M3" s="245">
        <v>8207</v>
      </c>
      <c r="N3" s="247">
        <v>15173</v>
      </c>
      <c r="O3" s="268">
        <f>B3/'Численность населения'!B3*1000000</f>
        <v>1137.439722330432</v>
      </c>
      <c r="P3" s="269">
        <f>C3/'Численность населения'!C3*1000000</f>
        <v>1664.7176712851951</v>
      </c>
      <c r="Q3" s="269">
        <f>D3/'Численность населения'!D3*1000000</f>
        <v>1429.659558346392</v>
      </c>
      <c r="R3" s="269">
        <f>E3/'Численность населения'!E3*1000000</f>
        <v>1783.4652104104373</v>
      </c>
      <c r="S3" s="269">
        <f>F3/'Численность населения'!F3*1000000</f>
        <v>1943.0119836576939</v>
      </c>
      <c r="T3" s="269">
        <f>G3/'Численность населения'!G3*1000000</f>
        <v>3222.0541103356272</v>
      </c>
      <c r="U3" s="269">
        <f>H3/'Численность населения'!H3*1000000</f>
        <v>3331.6028075396416</v>
      </c>
      <c r="V3" s="269">
        <f>I3/'Численность населения'!I3*1000000</f>
        <v>3543.4741839645453</v>
      </c>
      <c r="W3" s="269">
        <f>J3/'Численность населения'!J3*1000000</f>
        <v>5891.7503881936063</v>
      </c>
      <c r="X3" s="269">
        <f>K3/'Численность населения'!K3*1000000</f>
        <v>4375.0141055336326</v>
      </c>
      <c r="Y3" s="269">
        <f>L3/'Численность населения'!L3*1000000</f>
        <v>6065.2398519013768</v>
      </c>
      <c r="Z3" s="269">
        <f>M3/'Численность населения'!M3*1000000</f>
        <v>6980.367874827979</v>
      </c>
      <c r="AA3" s="270">
        <f>N3/'Численность населения'!N3*1000000</f>
        <v>13096.3170114883</v>
      </c>
      <c r="AB3" s="264" t="s">
        <v>3</v>
      </c>
      <c r="AC3" s="142">
        <f>O3/'Индекс потребительских цен'!X3</f>
        <v>1137.439722330432</v>
      </c>
      <c r="AD3" s="143">
        <f>P3/'Индекс потребительских цен'!Y3</f>
        <v>1573.0111228245253</v>
      </c>
      <c r="AE3" s="143">
        <f>Q3/'Индекс потребительских цен'!Z3</f>
        <v>1256.4192460033823</v>
      </c>
      <c r="AF3" s="143">
        <f>R3/'Индекс потребительских цен'!AA3</f>
        <v>1462.7645101811988</v>
      </c>
      <c r="AG3" s="143">
        <f>S3/'Индекс потребительских цен'!AB3</f>
        <v>1406.3022968804687</v>
      </c>
      <c r="AH3" s="143">
        <f>T3/'Индекс потребительских цен'!AC3</f>
        <v>2061.0165454136704</v>
      </c>
      <c r="AI3" s="143">
        <f>U3/'Индекс потребительских цен'!AD3</f>
        <v>2007.9999784385043</v>
      </c>
      <c r="AJ3" s="143">
        <f>V3/'Индекс потребительских цен'!AE3</f>
        <v>2078.5377999311636</v>
      </c>
      <c r="AK3" s="143">
        <f>W3/'Индекс потребительских цен'!AF3</f>
        <v>3296.1317163663239</v>
      </c>
      <c r="AL3" s="143">
        <f>X3/'Индекс потребительских цен'!AG3</f>
        <v>2362.5440852947245</v>
      </c>
      <c r="AM3" s="143">
        <f>Y3/'Индекс потребительских цен'!AH3</f>
        <v>3112.4965098883067</v>
      </c>
      <c r="AN3" s="143">
        <f>Z3/'Индекс потребительских цен'!AI3</f>
        <v>3278.5212899183912</v>
      </c>
      <c r="AO3" s="144">
        <f>AA3/'Индекс потребительских цен'!AJ3</f>
        <v>5403.2366503444309</v>
      </c>
    </row>
    <row r="4" spans="1:41" ht="15.75">
      <c r="A4" s="264" t="s">
        <v>4</v>
      </c>
      <c r="B4" s="246">
        <v>3799</v>
      </c>
      <c r="C4" s="242">
        <v>3261</v>
      </c>
      <c r="D4" s="242">
        <v>3229</v>
      </c>
      <c r="E4" s="242">
        <v>3930</v>
      </c>
      <c r="F4" s="242">
        <v>4065</v>
      </c>
      <c r="G4" s="242">
        <v>4683</v>
      </c>
      <c r="H4" s="242">
        <v>6080</v>
      </c>
      <c r="I4" s="243">
        <v>7425</v>
      </c>
      <c r="J4" s="243">
        <v>5028</v>
      </c>
      <c r="K4" s="243">
        <v>8420</v>
      </c>
      <c r="L4" s="244">
        <v>9343</v>
      </c>
      <c r="M4" s="245">
        <v>7925</v>
      </c>
      <c r="N4" s="247">
        <v>7304</v>
      </c>
      <c r="O4" s="268">
        <f>B4/'Численность населения'!B4*1000000</f>
        <v>2628.2454403504512</v>
      </c>
      <c r="P4" s="269">
        <f>C4/'Численность населения'!C4*1000000</f>
        <v>2270.0519515415958</v>
      </c>
      <c r="Q4" s="269">
        <f>D4/'Численность населения'!D4*1000000</f>
        <v>2263.047566049941</v>
      </c>
      <c r="R4" s="269">
        <f>E4/'Численность населения'!E4*1000000</f>
        <v>2772.4261409450655</v>
      </c>
      <c r="S4" s="269">
        <f>F4/'Численность населения'!F4*1000000</f>
        <v>2884.0689423732515</v>
      </c>
      <c r="T4" s="269">
        <f>G4/'Численность населения'!G4*1000000</f>
        <v>3341.6821869715068</v>
      </c>
      <c r="U4" s="269">
        <f>H4/'Численность населения'!H4*1000000</f>
        <v>4363.4808232912274</v>
      </c>
      <c r="V4" s="269">
        <f>I4/'Численность населения'!I4*1000000</f>
        <v>5365.0084395014919</v>
      </c>
      <c r="W4" s="269">
        <f>J4/'Численность населения'!J4*1000000</f>
        <v>3664.5333951377152</v>
      </c>
      <c r="X4" s="269">
        <f>K4/'Численность населения'!K4*1000000</f>
        <v>6181.5859218418482</v>
      </c>
      <c r="Y4" s="269">
        <f>L4/'Численность населения'!L4*1000000</f>
        <v>6919.4286120557881</v>
      </c>
      <c r="Z4" s="269">
        <f>M4/'Численность населения'!M4*1000000</f>
        <v>5945.7760231798984</v>
      </c>
      <c r="AA4" s="270">
        <f>N4/'Численность населения'!N4*1000000</f>
        <v>5475.7877817361787</v>
      </c>
      <c r="AB4" s="264" t="s">
        <v>4</v>
      </c>
      <c r="AC4" s="142">
        <f>O4/'Индекс потребительских цен'!X4</f>
        <v>2628.2454403504512</v>
      </c>
      <c r="AD4" s="143">
        <f>P4/'Индекс потребительских цен'!Y4</f>
        <v>2146.8242401566067</v>
      </c>
      <c r="AE4" s="143">
        <f>Q4/'Индекс потребительских цен'!Z4</f>
        <v>2005.0590981626367</v>
      </c>
      <c r="AF4" s="143">
        <f>R4/'Индекс потребительских цен'!AA4</f>
        <v>2284.9937490466623</v>
      </c>
      <c r="AG4" s="143">
        <f>S4/'Индекс потребительских цен'!AB4</f>
        <v>2097.9771758204929</v>
      </c>
      <c r="AH4" s="143">
        <f>T4/'Индекс потребительских цен'!AC4</f>
        <v>2161.534570507828</v>
      </c>
      <c r="AI4" s="143">
        <f>U4/'Индекс потребительских цен'!AD4</f>
        <v>2689.0959077967818</v>
      </c>
      <c r="AJ4" s="143">
        <f>V4/'Индекс потребительских цен'!AE4</f>
        <v>3232.2909854111117</v>
      </c>
      <c r="AK4" s="143">
        <f>W4/'Индекс потребительских цен'!AF4</f>
        <v>2099.2630005692249</v>
      </c>
      <c r="AL4" s="143">
        <f>X4/'Индекс потребительских цен'!AG4</f>
        <v>3464.9516750597209</v>
      </c>
      <c r="AM4" s="143">
        <f>Y4/'Индекс потребительских цен'!AH4</f>
        <v>3671.462632051087</v>
      </c>
      <c r="AN4" s="143">
        <f>Z4/'Индекс потребительских цен'!AI4</f>
        <v>2890.1068386582933</v>
      </c>
      <c r="AO4" s="144">
        <f>AA4/'Индекс потребительских цен'!AJ4</f>
        <v>2351.9097081136292</v>
      </c>
    </row>
    <row r="5" spans="1:41" ht="15.75">
      <c r="A5" s="265" t="s">
        <v>5</v>
      </c>
      <c r="B5" s="246">
        <v>3353</v>
      </c>
      <c r="C5" s="242">
        <v>3965</v>
      </c>
      <c r="D5" s="242">
        <v>4351</v>
      </c>
      <c r="E5" s="242">
        <v>5915</v>
      </c>
      <c r="F5" s="242">
        <v>6515</v>
      </c>
      <c r="G5" s="242">
        <v>6569</v>
      </c>
      <c r="H5" s="242">
        <v>7661</v>
      </c>
      <c r="I5" s="243">
        <v>8990</v>
      </c>
      <c r="J5" s="243">
        <v>8672</v>
      </c>
      <c r="K5" s="243">
        <v>11760</v>
      </c>
      <c r="L5" s="244">
        <v>14948</v>
      </c>
      <c r="M5" s="245">
        <v>14066</v>
      </c>
      <c r="N5" s="247">
        <v>18434</v>
      </c>
      <c r="O5" s="268">
        <f>B5/'Численность населения'!B5*1000000</f>
        <v>1436.065326624557</v>
      </c>
      <c r="P5" s="269">
        <f>C5/'Численность населения'!C5*1000000</f>
        <v>1699.4134130650389</v>
      </c>
      <c r="Q5" s="269">
        <f>D5/'Численность населения'!D5*1000000</f>
        <v>1866.6273120480905</v>
      </c>
      <c r="R5" s="269">
        <f>E5/'Численность населения'!E5*1000000</f>
        <v>2538.988388044992</v>
      </c>
      <c r="S5" s="269">
        <f>F5/'Численность населения'!F5*1000000</f>
        <v>2796.0737373785059</v>
      </c>
      <c r="T5" s="269">
        <f>G5/'Численность населения'!G5*1000000</f>
        <v>2816.518544688704</v>
      </c>
      <c r="U5" s="269">
        <f>H5/'Численность населения'!H5*1000000</f>
        <v>3281.7250196299501</v>
      </c>
      <c r="V5" s="269">
        <f>I5/'Численность населения'!I5*1000000</f>
        <v>3850.7865199341386</v>
      </c>
      <c r="W5" s="269">
        <f>J5/'Численность населения'!J5*1000000</f>
        <v>3720.6189304507693</v>
      </c>
      <c r="X5" s="269">
        <f>K5/'Численность населения'!K5*1000000</f>
        <v>5055.8616826303205</v>
      </c>
      <c r="Y5" s="269">
        <f>L5/'Численность населения'!L5*1000000</f>
        <v>6457.2816347618436</v>
      </c>
      <c r="Z5" s="269">
        <f>M5/'Численность населения'!M5*1000000</f>
        <v>6124.5914145123988</v>
      </c>
      <c r="AA5" s="270">
        <f>N5/'Численность населения'!N5*1000000</f>
        <v>8035.9240767776446</v>
      </c>
      <c r="AB5" s="265" t="s">
        <v>5</v>
      </c>
      <c r="AC5" s="142">
        <f>O5/'Индекс потребительских цен'!X5</f>
        <v>1436.065326624557</v>
      </c>
      <c r="AD5" s="143">
        <f>P5/'Индекс потребительских цен'!Y5</f>
        <v>1632.1680878457921</v>
      </c>
      <c r="AE5" s="143">
        <f>Q5/'Индекс потребительских цен'!Z5</f>
        <v>1671.1086674643129</v>
      </c>
      <c r="AF5" s="143">
        <f>R5/'Индекс потребительских цен'!AA5</f>
        <v>2122.7528266360118</v>
      </c>
      <c r="AG5" s="143">
        <f>S5/'Индекс потребительских цен'!AB5</f>
        <v>2088.1574194437958</v>
      </c>
      <c r="AH5" s="143">
        <f>T5/'Индекс потребительских цен'!AC5</f>
        <v>1851.7703705154429</v>
      </c>
      <c r="AI5" s="143">
        <f>U5/'Индекс потребительских цен'!AD5</f>
        <v>2044.9518224266383</v>
      </c>
      <c r="AJ5" s="143">
        <f>V5/'Индекс потребительских цен'!AE5</f>
        <v>2364.0915642780665</v>
      </c>
      <c r="AK5" s="143">
        <f>W5/'Индекс потребительских цен'!AF5</f>
        <v>2183.1009395974834</v>
      </c>
      <c r="AL5" s="143">
        <f>X5/'Индекс потребительских цен'!AG5</f>
        <v>2892.5161805791286</v>
      </c>
      <c r="AM5" s="143">
        <f>Y5/'Индекс потребительских цен'!AH5</f>
        <v>3454.8625570038312</v>
      </c>
      <c r="AN5" s="143">
        <f>Z5/'Индекс потребительских цен'!AI5</f>
        <v>2998.5927113991424</v>
      </c>
      <c r="AO5" s="144">
        <f>AA5/'Индекс потребительских цен'!AJ5</f>
        <v>3502.2066243673548</v>
      </c>
    </row>
    <row r="6" spans="1:41" ht="15.75">
      <c r="A6" s="264" t="s">
        <v>6</v>
      </c>
      <c r="B6" s="246">
        <v>1329</v>
      </c>
      <c r="C6" s="242">
        <v>2011</v>
      </c>
      <c r="D6" s="242">
        <v>1638</v>
      </c>
      <c r="E6" s="242">
        <v>1488</v>
      </c>
      <c r="F6" s="242">
        <v>1307</v>
      </c>
      <c r="G6" s="242">
        <v>2729</v>
      </c>
      <c r="H6" s="242">
        <v>2434</v>
      </c>
      <c r="I6" s="243">
        <v>2622</v>
      </c>
      <c r="J6" s="243">
        <v>2421</v>
      </c>
      <c r="K6" s="243">
        <v>1853</v>
      </c>
      <c r="L6" s="244">
        <v>2129</v>
      </c>
      <c r="M6" s="245">
        <v>2666</v>
      </c>
      <c r="N6" s="247">
        <v>2445</v>
      </c>
      <c r="O6" s="268">
        <f>B6/'Численность населения'!B6*1000000</f>
        <v>1249.1211976525169</v>
      </c>
      <c r="P6" s="269">
        <f>C6/'Численность населения'!C6*1000000</f>
        <v>1902.4212117600093</v>
      </c>
      <c r="Q6" s="269">
        <f>D6/'Численность населения'!D6*1000000</f>
        <v>1557.7731262262232</v>
      </c>
      <c r="R6" s="269">
        <f>E6/'Численность населения'!E6*1000000</f>
        <v>1422.4995841483071</v>
      </c>
      <c r="S6" s="269">
        <f>F6/'Численность населения'!F6*1000000</f>
        <v>1256.7066017961192</v>
      </c>
      <c r="T6" s="269">
        <f>G6/'Численность населения'!G6*1000000</f>
        <v>2640.8638111661412</v>
      </c>
      <c r="U6" s="269">
        <f>H6/'Численность населения'!H6*1000000</f>
        <v>2371.1549102585086</v>
      </c>
      <c r="V6" s="269">
        <f>I6/'Численность населения'!I6*1000000</f>
        <v>2573.3432262775441</v>
      </c>
      <c r="W6" s="269">
        <f>J6/'Численность населения'!J6*1000000</f>
        <v>2398.4236382927506</v>
      </c>
      <c r="X6" s="269">
        <f>K6/'Численность населения'!K6*1000000</f>
        <v>1851.7833783204435</v>
      </c>
      <c r="Y6" s="269">
        <f>L6/'Численность населения'!L6*1000000</f>
        <v>2145.9919643739127</v>
      </c>
      <c r="Z6" s="269">
        <f>M6/'Численность населения'!M6*1000000</f>
        <v>2714.9394994164818</v>
      </c>
      <c r="AA6" s="270">
        <f>N6/'Численность населения'!N6*1000000</f>
        <v>2659.2880938940789</v>
      </c>
      <c r="AB6" s="264" t="s">
        <v>6</v>
      </c>
      <c r="AC6" s="142">
        <f>O6/'Индекс потребительских цен'!X6</f>
        <v>1249.1211976525169</v>
      </c>
      <c r="AD6" s="143">
        <f>P6/'Индекс потребительских цен'!Y6</f>
        <v>1787.9898606767003</v>
      </c>
      <c r="AE6" s="143">
        <f>Q6/'Индекс потребительских цен'!Z6</f>
        <v>1366.6316503824523</v>
      </c>
      <c r="AF6" s="143">
        <f>R6/'Индекс потребительских цен'!AA6</f>
        <v>1162.1870064542529</v>
      </c>
      <c r="AG6" s="143">
        <f>S6/'Индекс потребительских цен'!AB6</f>
        <v>914.76619301949256</v>
      </c>
      <c r="AH6" s="143">
        <f>T6/'Индекс потребительских цен'!AC6</f>
        <v>1689.6410674558792</v>
      </c>
      <c r="AI6" s="143">
        <f>U6/'Индекс потребительских цен'!AD6</f>
        <v>1430.9372171565421</v>
      </c>
      <c r="AJ6" s="143">
        <f>V6/'Индекс потребительских цен'!AE6</f>
        <v>1508.6003453823489</v>
      </c>
      <c r="AK6" s="143">
        <f>W6/'Индекс потребительских цен'!AF6</f>
        <v>1337.5715758879492</v>
      </c>
      <c r="AL6" s="143">
        <f>X6/'Индекс потребительских цен'!AG6</f>
        <v>1004.100124388927</v>
      </c>
      <c r="AM6" s="143">
        <f>Y6/'Индекс потребительских цен'!AH6</f>
        <v>1099.9433378971216</v>
      </c>
      <c r="AN6" s="143">
        <f>Z6/'Индекс потребительских цен'!AI6</f>
        <v>1265.7462391348076</v>
      </c>
      <c r="AO6" s="144">
        <f>AA6/'Индекс потребительских цен'!AJ6</f>
        <v>1099.7965974824574</v>
      </c>
    </row>
    <row r="7" spans="1:41" ht="15.75">
      <c r="A7" s="264" t="s">
        <v>7</v>
      </c>
      <c r="B7" s="246">
        <v>2151</v>
      </c>
      <c r="C7" s="242">
        <v>2274</v>
      </c>
      <c r="D7" s="242">
        <v>2511</v>
      </c>
      <c r="E7" s="242">
        <v>3366</v>
      </c>
      <c r="F7" s="242">
        <v>4734</v>
      </c>
      <c r="G7" s="242">
        <v>3336</v>
      </c>
      <c r="H7" s="242">
        <v>4766</v>
      </c>
      <c r="I7" s="243">
        <v>3390</v>
      </c>
      <c r="J7" s="243">
        <v>4965</v>
      </c>
      <c r="K7" s="243">
        <v>4665</v>
      </c>
      <c r="L7" s="244">
        <v>5250</v>
      </c>
      <c r="M7" s="245">
        <v>12464</v>
      </c>
      <c r="N7" s="247">
        <v>9429</v>
      </c>
      <c r="O7" s="268">
        <f>B7/'Численность населения'!B7*1000000</f>
        <v>2125.2987620702838</v>
      </c>
      <c r="P7" s="269">
        <f>C7/'Численность населения'!C7*1000000</f>
        <v>2254.3644853327519</v>
      </c>
      <c r="Q7" s="269">
        <f>D7/'Численность населения'!D7*1000000</f>
        <v>2493.7754926721136</v>
      </c>
      <c r="R7" s="269">
        <f>E7/'Численность населения'!E7*1000000</f>
        <v>3349.0371269519878</v>
      </c>
      <c r="S7" s="269">
        <f>F7/'Численность населения'!F7*1000000</f>
        <v>4698.6893495382201</v>
      </c>
      <c r="T7" s="269">
        <f>G7/'Численность населения'!G7*1000000</f>
        <v>3302.5484863814422</v>
      </c>
      <c r="U7" s="269">
        <f>H7/'Численность населения'!H7*1000000</f>
        <v>4708.6905275887184</v>
      </c>
      <c r="V7" s="269">
        <f>I7/'Численность населения'!I7*1000000</f>
        <v>3345.2967988766118</v>
      </c>
      <c r="W7" s="269">
        <f>J7/'Численность населения'!J7*1000000</f>
        <v>4912.1064378769406</v>
      </c>
      <c r="X7" s="269">
        <f>K7/'Численность населения'!K7*1000000</f>
        <v>4637.2783500235591</v>
      </c>
      <c r="Y7" s="269">
        <f>L7/'Численность населения'!L7*1000000</f>
        <v>5240.6872986702629</v>
      </c>
      <c r="Z7" s="269">
        <f>M7/'Численность населения'!M7*1000000</f>
        <v>12378.440221191127</v>
      </c>
      <c r="AA7" s="270">
        <f>N7/'Численность населения'!N7*1000000</f>
        <v>8795.2741142462164</v>
      </c>
      <c r="AB7" s="264" t="s">
        <v>7</v>
      </c>
      <c r="AC7" s="142">
        <f>O7/'Индекс потребительских цен'!X7</f>
        <v>2125.2987620702838</v>
      </c>
      <c r="AD7" s="143">
        <f>P7/'Индекс потребительских цен'!Y7</f>
        <v>2110.8281697872208</v>
      </c>
      <c r="AE7" s="143">
        <f>Q7/'Индекс потребительских цен'!Z7</f>
        <v>2169.8687665231273</v>
      </c>
      <c r="AF7" s="143">
        <f>R7/'Индекс потребительских цен'!AA7</f>
        <v>2708.2191623802528</v>
      </c>
      <c r="AG7" s="143">
        <f>S7/'Индекс потребительских цен'!AB7</f>
        <v>3357.1510945863456</v>
      </c>
      <c r="AH7" s="143">
        <f>T7/'Индекс потребительских цен'!AC7</f>
        <v>2060.08992718339</v>
      </c>
      <c r="AI7" s="143">
        <f>U7/'Индекс потребительских цен'!AD7</f>
        <v>2779.6199287607642</v>
      </c>
      <c r="AJ7" s="143">
        <f>V7/'Индекс потребительских цен'!AE7</f>
        <v>1910.5896602134001</v>
      </c>
      <c r="AK7" s="143">
        <f>W7/'Индекс потребительских цен'!AF7</f>
        <v>2681.5495182348018</v>
      </c>
      <c r="AL7" s="143">
        <f>X7/'Индекс потребительских цен'!AG7</f>
        <v>2465.9255330803144</v>
      </c>
      <c r="AM7" s="143">
        <f>Y7/'Индекс потребительских цен'!AH7</f>
        <v>2636.0150473764811</v>
      </c>
      <c r="AN7" s="143">
        <f>Z7/'Индекс потребительских цен'!AI7</f>
        <v>5719.4890353161845</v>
      </c>
      <c r="AO7" s="144">
        <f>AA7/'Индекс потребительских цен'!AJ7</f>
        <v>3514.8574986322224</v>
      </c>
    </row>
    <row r="8" spans="1:41" ht="15.75">
      <c r="A8" s="264" t="s">
        <v>8</v>
      </c>
      <c r="B8" s="246">
        <v>1280</v>
      </c>
      <c r="C8" s="242">
        <v>1173</v>
      </c>
      <c r="D8" s="242">
        <v>1651</v>
      </c>
      <c r="E8" s="242">
        <v>1977</v>
      </c>
      <c r="F8" s="242">
        <v>1353</v>
      </c>
      <c r="G8" s="242">
        <v>2312</v>
      </c>
      <c r="H8" s="242">
        <v>2663</v>
      </c>
      <c r="I8" s="243">
        <v>2004</v>
      </c>
      <c r="J8" s="243">
        <v>1941</v>
      </c>
      <c r="K8" s="243">
        <v>1742</v>
      </c>
      <c r="L8" s="244">
        <v>1670</v>
      </c>
      <c r="M8" s="245">
        <v>3462</v>
      </c>
      <c r="N8" s="247">
        <v>1866</v>
      </c>
      <c r="O8" s="268">
        <f>B8/'Численность населения'!B8*1000000</f>
        <v>1911.4034629254925</v>
      </c>
      <c r="P8" s="269">
        <f>C8/'Численность населения'!C8*1000000</f>
        <v>1766.3587711082132</v>
      </c>
      <c r="Q8" s="269">
        <f>D8/'Численность населения'!D8*1000000</f>
        <v>2500.2498735488402</v>
      </c>
      <c r="R8" s="269">
        <f>E8/'Численность населения'!E8*1000000</f>
        <v>3006.1720041298754</v>
      </c>
      <c r="S8" s="269">
        <f>F8/'Численность населения'!F8*1000000</f>
        <v>2064.4228084389574</v>
      </c>
      <c r="T8" s="269">
        <f>G8/'Численность населения'!G8*1000000</f>
        <v>3541.0157446547814</v>
      </c>
      <c r="U8" s="269">
        <f>H8/'Численность населения'!H8*1000000</f>
        <v>4098.1588294316443</v>
      </c>
      <c r="V8" s="269">
        <f>I8/'Численность населения'!I8*1000000</f>
        <v>3103.4162356366337</v>
      </c>
      <c r="W8" s="269">
        <f>J8/'Численность населения'!J8*1000000</f>
        <v>3031.4104726563965</v>
      </c>
      <c r="X8" s="269">
        <f>K8/'Численность населения'!K8*1000000</f>
        <v>2741.9037500491872</v>
      </c>
      <c r="Y8" s="269">
        <f>L8/'Численность населения'!L8*1000000</f>
        <v>2646.9996180078397</v>
      </c>
      <c r="Z8" s="269">
        <f>M8/'Численность населения'!M8*1000000</f>
        <v>5542.7562323987077</v>
      </c>
      <c r="AA8" s="270">
        <f>N8/'Численность населения'!N8*1000000</f>
        <v>3245.5165432639878</v>
      </c>
      <c r="AB8" s="264" t="s">
        <v>8</v>
      </c>
      <c r="AC8" s="142">
        <f>O8/'Индекс потребительских цен'!X8</f>
        <v>1911.4034629254925</v>
      </c>
      <c r="AD8" s="143">
        <f>P8/'Индекс потребительских цен'!Y8</f>
        <v>1671.5801751757483</v>
      </c>
      <c r="AE8" s="143">
        <f>Q8/'Индекс потребительских цен'!Z8</f>
        <v>2202.0404212371564</v>
      </c>
      <c r="AF8" s="143">
        <f>R8/'Индекс потребительских цен'!AA8</f>
        <v>2464.507380065364</v>
      </c>
      <c r="AG8" s="143">
        <f>S8/'Индекс потребительских цен'!AB8</f>
        <v>1525.413687927663</v>
      </c>
      <c r="AH8" s="143">
        <f>T8/'Индекс потребительских цен'!AC8</f>
        <v>2317.722171104987</v>
      </c>
      <c r="AI8" s="143">
        <f>U8/'Индекс потребительских цен'!AD8</f>
        <v>2528.6504146699344</v>
      </c>
      <c r="AJ8" s="143">
        <f>V8/'Индекс потребительских цен'!AE8</f>
        <v>1875.3043368871615</v>
      </c>
      <c r="AK8" s="143">
        <f>W8/'Индекс потребительских цен'!AF8</f>
        <v>1751.9064122944087</v>
      </c>
      <c r="AL8" s="143">
        <f>X8/'Индекс потребительских цен'!AG8</f>
        <v>1527.4679887313891</v>
      </c>
      <c r="AM8" s="143">
        <f>Y8/'Индекс потребительских цен'!AH8</f>
        <v>1401.4431756148131</v>
      </c>
      <c r="AN8" s="143">
        <f>Z8/'Индекс потребительских цен'!AI8</f>
        <v>2704.940299227233</v>
      </c>
      <c r="AO8" s="144">
        <f>AA8/'Индекс потребительских цен'!AJ8</f>
        <v>1381.1092951909229</v>
      </c>
    </row>
    <row r="9" spans="1:41" ht="15.75">
      <c r="A9" s="265" t="s">
        <v>9</v>
      </c>
      <c r="B9" s="246">
        <v>1236</v>
      </c>
      <c r="C9" s="242">
        <v>1693</v>
      </c>
      <c r="D9" s="242">
        <v>1751</v>
      </c>
      <c r="E9" s="242">
        <v>3278</v>
      </c>
      <c r="F9" s="242">
        <v>3004</v>
      </c>
      <c r="G9" s="242">
        <v>3571</v>
      </c>
      <c r="H9" s="242">
        <v>2905</v>
      </c>
      <c r="I9" s="243">
        <v>3934</v>
      </c>
      <c r="J9" s="243">
        <v>4960</v>
      </c>
      <c r="K9" s="243">
        <v>3318</v>
      </c>
      <c r="L9" s="244">
        <v>10774</v>
      </c>
      <c r="M9" s="245">
        <v>6159</v>
      </c>
      <c r="N9" s="247">
        <v>5698</v>
      </c>
      <c r="O9" s="268">
        <f>B9/'Численность населения'!B9*1000000</f>
        <v>1093.4966146724953</v>
      </c>
      <c r="P9" s="269">
        <f>C9/'Численность населения'!C9*1000000</f>
        <v>1506.7572679010862</v>
      </c>
      <c r="Q9" s="269">
        <f>D9/'Численность населения'!D9*1000000</f>
        <v>1562.8179633920381</v>
      </c>
      <c r="R9" s="269">
        <f>E9/'Численность населения'!E9*1000000</f>
        <v>2929.1682788410931</v>
      </c>
      <c r="S9" s="269">
        <f>F9/'Численность населения'!F9*1000000</f>
        <v>2686.5877205769903</v>
      </c>
      <c r="T9" s="269">
        <f>G9/'Численность населения'!G9*1000000</f>
        <v>3192.1036776681462</v>
      </c>
      <c r="U9" s="269">
        <f>H9/'Численность населения'!H9*1000000</f>
        <v>2590.3825027464295</v>
      </c>
      <c r="V9" s="269">
        <f>I9/'Численность населения'!I9*1000000</f>
        <v>3515.4347602686171</v>
      </c>
      <c r="W9" s="269">
        <f>J9/'Численность населения'!J9*1000000</f>
        <v>4463.8879564122935</v>
      </c>
      <c r="X9" s="269">
        <f>K9/'Численность населения'!K9*1000000</f>
        <v>3001.2916951599423</v>
      </c>
      <c r="Y9" s="269">
        <f>L9/'Численность населения'!L9*1000000</f>
        <v>9792.3377274941649</v>
      </c>
      <c r="Z9" s="269">
        <f>M9/'Численность населения'!M9*1000000</f>
        <v>5650.2721011049171</v>
      </c>
      <c r="AA9" s="270">
        <f>N9/'Численность населения'!N9*1000000</f>
        <v>5312.3549078215992</v>
      </c>
      <c r="AB9" s="265" t="s">
        <v>9</v>
      </c>
      <c r="AC9" s="142">
        <f>O9/'Индекс потребительских цен'!X9</f>
        <v>1093.4966146724953</v>
      </c>
      <c r="AD9" s="143">
        <f>P9/'Индекс потребительских цен'!Y9</f>
        <v>1427.7999316792252</v>
      </c>
      <c r="AE9" s="143">
        <f>Q9/'Индекс потребительских цен'!Z9</f>
        <v>1399.8704278344123</v>
      </c>
      <c r="AF9" s="143">
        <f>R9/'Индекс потребительских цен'!AA9</f>
        <v>2478.0486846836097</v>
      </c>
      <c r="AG9" s="143">
        <f>S9/'Индекс потребительских цен'!AB9</f>
        <v>2048.7000402564463</v>
      </c>
      <c r="AH9" s="143">
        <f>T9/'Индекс потребительских цен'!AC9</f>
        <v>2136.9407814657916</v>
      </c>
      <c r="AI9" s="143">
        <f>U9/'Индекс потребительских цен'!AD9</f>
        <v>1638.9008565067245</v>
      </c>
      <c r="AJ9" s="143">
        <f>V9/'Индекс потребительских цен'!AE9</f>
        <v>2178.2090132797402</v>
      </c>
      <c r="AK9" s="143">
        <f>W9/'Индекс потребительских цен'!AF9</f>
        <v>2615.9868779057479</v>
      </c>
      <c r="AL9" s="143">
        <f>X9/'Индекс потребительских цен'!AG9</f>
        <v>1703.8233082050485</v>
      </c>
      <c r="AM9" s="143">
        <f>Y9/'Индекс потребительских цен'!AH9</f>
        <v>5255.8169072403807</v>
      </c>
      <c r="AN9" s="143">
        <f>Z9/'Индекс потребительских цен'!AI9</f>
        <v>2761.9821455724073</v>
      </c>
      <c r="AO9" s="144">
        <f>AA9/'Индекс потребительских цен'!AJ9</f>
        <v>2292.5757023608617</v>
      </c>
    </row>
    <row r="10" spans="1:41" ht="15.75">
      <c r="A10" s="265" t="s">
        <v>10</v>
      </c>
      <c r="B10" s="246">
        <v>2642</v>
      </c>
      <c r="C10" s="242">
        <v>4100</v>
      </c>
      <c r="D10" s="242">
        <v>5821</v>
      </c>
      <c r="E10" s="242">
        <v>3876</v>
      </c>
      <c r="F10" s="242">
        <v>5275</v>
      </c>
      <c r="G10" s="242">
        <v>4698</v>
      </c>
      <c r="H10" s="242">
        <v>5199</v>
      </c>
      <c r="I10" s="243">
        <v>7104</v>
      </c>
      <c r="J10" s="243">
        <v>7721</v>
      </c>
      <c r="K10" s="243">
        <v>5569</v>
      </c>
      <c r="L10" s="244">
        <v>11374</v>
      </c>
      <c r="M10" s="245">
        <v>8805</v>
      </c>
      <c r="N10" s="247">
        <v>18725</v>
      </c>
      <c r="O10" s="268">
        <f>B10/'Численность населения'!B10*1000000</f>
        <v>2249.3931661698762</v>
      </c>
      <c r="P10" s="269">
        <f>C10/'Численность населения'!C10*1000000</f>
        <v>3507.3581808274116</v>
      </c>
      <c r="Q10" s="269">
        <f>D10/'Численность населения'!D10*1000000</f>
        <v>5000.5369069862336</v>
      </c>
      <c r="R10" s="269">
        <f>E10/'Численность населения'!E10*1000000</f>
        <v>3338.354645919947</v>
      </c>
      <c r="S10" s="269">
        <f>F10/'Численность населения'!F10*1000000</f>
        <v>4551.8636322059674</v>
      </c>
      <c r="T10" s="269">
        <f>G10/'Численность населения'!G10*1000000</f>
        <v>4060.5749974718647</v>
      </c>
      <c r="U10" s="269">
        <f>H10/'Численность населения'!H10*1000000</f>
        <v>4496.7941205216939</v>
      </c>
      <c r="V10" s="269">
        <f>I10/'Численность населения'!I10*1000000</f>
        <v>6160.1909797946782</v>
      </c>
      <c r="W10" s="269">
        <f>J10/'Численность населения'!J10*1000000</f>
        <v>6730.7809658640181</v>
      </c>
      <c r="X10" s="269">
        <f>K10/'Численность населения'!K10*1000000</f>
        <v>4877.8009692538253</v>
      </c>
      <c r="Y10" s="269">
        <f>L10/'Численность населения'!L10*1000000</f>
        <v>10031.910896450992</v>
      </c>
      <c r="Z10" s="269">
        <f>M10/'Численность населения'!M10*1000000</f>
        <v>7855.0425715651927</v>
      </c>
      <c r="AA10" s="270">
        <f>N10/'Численность населения'!N10*1000000</f>
        <v>16538.568206026841</v>
      </c>
      <c r="AB10" s="265" t="s">
        <v>10</v>
      </c>
      <c r="AC10" s="142">
        <f>O10/'Индекс потребительских цен'!X10</f>
        <v>2249.3931661698762</v>
      </c>
      <c r="AD10" s="143">
        <f>P10/'Индекс потребительских цен'!Y10</f>
        <v>3348.9527172991611</v>
      </c>
      <c r="AE10" s="143">
        <f>Q10/'Индекс потребительских цен'!Z10</f>
        <v>4479.074940122302</v>
      </c>
      <c r="AF10" s="143">
        <f>R10/'Индекс потребительских цен'!AA10</f>
        <v>2814.3313246111579</v>
      </c>
      <c r="AG10" s="143">
        <f>S10/'Индекс потребительских цен'!AB10</f>
        <v>3429.271808510156</v>
      </c>
      <c r="AH10" s="143">
        <f>T10/'Индекс потребительских цен'!AC10</f>
        <v>2729.1872489015964</v>
      </c>
      <c r="AI10" s="143">
        <f>U10/'Индекс потребительских цен'!AD10</f>
        <v>2888.3583298648477</v>
      </c>
      <c r="AJ10" s="143">
        <f>V10/'Индекс потребительских цен'!AE10</f>
        <v>3868.5794767637544</v>
      </c>
      <c r="AK10" s="143">
        <f>W10/'Индекс потребительских цен'!AF10</f>
        <v>4016.0646964700513</v>
      </c>
      <c r="AL10" s="143">
        <f>X10/'Индекс потребительских цен'!AG10</f>
        <v>2828.9701343136726</v>
      </c>
      <c r="AM10" s="143">
        <f>Y10/'Индекс потребительских цен'!AH10</f>
        <v>5481.6192919551841</v>
      </c>
      <c r="AN10" s="143">
        <f>Z10/'Индекс потребительских цен'!AI10</f>
        <v>3934.1326220083988</v>
      </c>
      <c r="AO10" s="144">
        <f>AA10/'Индекс потребительских цен'!AJ10</f>
        <v>7332.8648043232342</v>
      </c>
    </row>
    <row r="11" spans="1:41" ht="15.75">
      <c r="A11" s="264" t="s">
        <v>11</v>
      </c>
      <c r="B11" s="246">
        <v>22497</v>
      </c>
      <c r="C11" s="242">
        <v>26785</v>
      </c>
      <c r="D11" s="242">
        <v>25757</v>
      </c>
      <c r="E11" s="242">
        <v>30984</v>
      </c>
      <c r="F11" s="242">
        <v>51268</v>
      </c>
      <c r="G11" s="242">
        <v>113998</v>
      </c>
      <c r="H11" s="242">
        <v>107849</v>
      </c>
      <c r="I11" s="243">
        <v>36513</v>
      </c>
      <c r="J11" s="243">
        <v>39333</v>
      </c>
      <c r="K11" s="243">
        <v>102431</v>
      </c>
      <c r="L11" s="244">
        <v>54084</v>
      </c>
      <c r="M11" s="245">
        <v>80823</v>
      </c>
      <c r="N11" s="247">
        <v>93634</v>
      </c>
      <c r="O11" s="268">
        <f>B11/'Численность населения'!B11*1000000</f>
        <v>3184.1936497013321</v>
      </c>
      <c r="P11" s="269">
        <f>C11/'Численность населения'!C11*1000000</f>
        <v>3874.6956552054658</v>
      </c>
      <c r="Q11" s="269">
        <f>D11/'Численность населения'!D11*1000000</f>
        <v>3678.7479145739803</v>
      </c>
      <c r="R11" s="269">
        <f>E11/'Численность населения'!E11*1000000</f>
        <v>4369.5736422082982</v>
      </c>
      <c r="S11" s="269">
        <f>F11/'Численность населения'!F11*1000000</f>
        <v>7138.0596640873782</v>
      </c>
      <c r="T11" s="269">
        <f>G11/'Численность населения'!G11*1000000</f>
        <v>15670.13619649156</v>
      </c>
      <c r="U11" s="269">
        <f>H11/'Численность населения'!H11*1000000</f>
        <v>14631.413835028839</v>
      </c>
      <c r="V11" s="269">
        <f>I11/'Численность населения'!I11*1000000</f>
        <v>4892.2566000846527</v>
      </c>
      <c r="W11" s="269">
        <f>J11/'Численность населения'!J11*1000000</f>
        <v>5208.6230102670779</v>
      </c>
      <c r="X11" s="269">
        <f>K11/'Численность населения'!K11*1000000</f>
        <v>13397.983455097312</v>
      </c>
      <c r="Y11" s="269">
        <f>L11/'Численность населения'!L11*1000000</f>
        <v>7024.1871059333498</v>
      </c>
      <c r="Z11" s="269">
        <f>M11/'Численность населения'!M11*1000000</f>
        <v>10444.018417592233</v>
      </c>
      <c r="AA11" s="270">
        <f>N11/'Численность населения'!N11*1000000</f>
        <v>10929.61873683611</v>
      </c>
      <c r="AB11" s="264" t="s">
        <v>11</v>
      </c>
      <c r="AC11" s="142">
        <f>O11/'Индекс потребительских цен'!X11</f>
        <v>3184.1936497013321</v>
      </c>
      <c r="AD11" s="143">
        <f>P11/'Индекс потребительских цен'!Y11</f>
        <v>3660.8991451298807</v>
      </c>
      <c r="AE11" s="143">
        <f>Q11/'Индекс потребительских цен'!Z11</f>
        <v>3291.7542719625794</v>
      </c>
      <c r="AF11" s="143">
        <f>R11/'Индекс потребительских цен'!AA11</f>
        <v>3641.5266189268682</v>
      </c>
      <c r="AG11" s="143">
        <f>S11/'Индекс потребительских цен'!AB11</f>
        <v>5301.9025693015346</v>
      </c>
      <c r="AH11" s="143">
        <f>T11/'Индекс потребительских цен'!AC11</f>
        <v>10222.406821060064</v>
      </c>
      <c r="AI11" s="143">
        <f>U11/'Индекс потребительских цен'!AD11</f>
        <v>8985.0293901863679</v>
      </c>
      <c r="AJ11" s="143">
        <f>V11/'Индекс потребительских цен'!AE11</f>
        <v>2911.1376326616969</v>
      </c>
      <c r="AK11" s="143">
        <f>W11/'Индекс потребительских цен'!AF11</f>
        <v>2943.391725742933</v>
      </c>
      <c r="AL11" s="143">
        <f>X11/'Индекс потребительских цен'!AG11</f>
        <v>7378.6156562531414</v>
      </c>
      <c r="AM11" s="143">
        <f>Y11/'Индекс потребительских цен'!AH11</f>
        <v>3694.7481615750103</v>
      </c>
      <c r="AN11" s="143">
        <f>Z11/'Индекс потребительских цен'!AI11</f>
        <v>5005.0947205637449</v>
      </c>
      <c r="AO11" s="144">
        <f>AA11/'Индекс потребительских цен'!AJ11</f>
        <v>4590.1404986638718</v>
      </c>
    </row>
    <row r="12" spans="1:41" ht="15.75">
      <c r="A12" s="264" t="s">
        <v>12</v>
      </c>
      <c r="B12" s="246">
        <v>1657</v>
      </c>
      <c r="C12" s="242">
        <v>1908</v>
      </c>
      <c r="D12" s="242">
        <v>2168</v>
      </c>
      <c r="E12" s="242">
        <v>2488</v>
      </c>
      <c r="F12" s="242">
        <v>3896</v>
      </c>
      <c r="G12" s="242">
        <v>3360</v>
      </c>
      <c r="H12" s="242">
        <v>2668</v>
      </c>
      <c r="I12" s="243">
        <v>5601</v>
      </c>
      <c r="J12" s="243">
        <v>2865</v>
      </c>
      <c r="K12" s="243">
        <v>2198</v>
      </c>
      <c r="L12" s="244">
        <v>2745</v>
      </c>
      <c r="M12" s="245">
        <v>3411</v>
      </c>
      <c r="N12" s="247">
        <v>4150</v>
      </c>
      <c r="O12" s="268">
        <f>B12/'Численность населения'!B12*1000000</f>
        <v>2099.1476725684347</v>
      </c>
      <c r="P12" s="269">
        <f>C12/'Численность населения'!C12*1000000</f>
        <v>2435.4223760174714</v>
      </c>
      <c r="Q12" s="269">
        <f>D12/'Численность населения'!D12*1000000</f>
        <v>2784.6530679350026</v>
      </c>
      <c r="R12" s="269">
        <f>E12/'Численность населения'!E12*1000000</f>
        <v>3219.0368248497221</v>
      </c>
      <c r="S12" s="269">
        <f>F12/'Численность населения'!F12*1000000</f>
        <v>5075.5337387507097</v>
      </c>
      <c r="T12" s="269">
        <f>G12/'Численность населения'!G12*1000000</f>
        <v>4406.7018590773469</v>
      </c>
      <c r="U12" s="269">
        <f>H12/'Численность населения'!H12*1000000</f>
        <v>3523.1912612179572</v>
      </c>
      <c r="V12" s="269">
        <f>I12/'Численность населения'!I12*1000000</f>
        <v>7457.7480823028609</v>
      </c>
      <c r="W12" s="269">
        <f>J12/'Численность населения'!J12*1000000</f>
        <v>3854.1425642626145</v>
      </c>
      <c r="X12" s="269">
        <f>K12/'Численность населения'!K12*1000000</f>
        <v>2984.4544952157758</v>
      </c>
      <c r="Y12" s="269">
        <f>L12/'Численность населения'!L12*1000000</f>
        <v>3764.9621240695606</v>
      </c>
      <c r="Z12" s="269">
        <f>M12/'Численность населения'!M12*1000000</f>
        <v>4741.5237097036506</v>
      </c>
      <c r="AA12" s="270">
        <f>N12/'Численность населения'!N12*1000000</f>
        <v>5885.2809831680961</v>
      </c>
      <c r="AB12" s="264" t="s">
        <v>12</v>
      </c>
      <c r="AC12" s="142">
        <f>O12/'Индекс потребительских цен'!X12</f>
        <v>2099.1476725684347</v>
      </c>
      <c r="AD12" s="143">
        <f>P12/'Индекс потребительских цен'!Y12</f>
        <v>2302.7821255838417</v>
      </c>
      <c r="AE12" s="143">
        <f>Q12/'Индекс потребительских цен'!Z12</f>
        <v>2464.425953805649</v>
      </c>
      <c r="AF12" s="143">
        <f>R12/'Индекс потребительских цен'!AA12</f>
        <v>2652.0730076766777</v>
      </c>
      <c r="AG12" s="143">
        <f>S12/'Индекс потребительских цен'!AB12</f>
        <v>3710.7002252163384</v>
      </c>
      <c r="AH12" s="143">
        <f>T12/'Индекс потребительских цен'!AC12</f>
        <v>2855.8817496481824</v>
      </c>
      <c r="AI12" s="143">
        <f>U12/'Индекс потребительских цен'!AD12</f>
        <v>2148.5827856567507</v>
      </c>
      <c r="AJ12" s="143">
        <f>V12/'Индекс потребительских цен'!AE12</f>
        <v>4457.107726512676</v>
      </c>
      <c r="AK12" s="143">
        <f>W12/'Индекс потребительских цен'!AF12</f>
        <v>2215.0402319151513</v>
      </c>
      <c r="AL12" s="143">
        <f>X12/'Индекс потребительских цен'!AG12</f>
        <v>1659.2976145331156</v>
      </c>
      <c r="AM12" s="143">
        <f>Y12/'Индекс потребительских цен'!AH12</f>
        <v>1989.3978369682534</v>
      </c>
      <c r="AN12" s="143">
        <f>Z12/'Индекс потребительских цен'!AI12</f>
        <v>2296.8563118959869</v>
      </c>
      <c r="AO12" s="144">
        <f>AA12/'Индекс потребительских цен'!AJ12</f>
        <v>2525.8326797462591</v>
      </c>
    </row>
    <row r="13" spans="1:41" ht="15.75">
      <c r="A13" s="264" t="s">
        <v>13</v>
      </c>
      <c r="B13" s="246">
        <v>3272</v>
      </c>
      <c r="C13" s="242">
        <v>2690</v>
      </c>
      <c r="D13" s="242">
        <v>4680</v>
      </c>
      <c r="E13" s="242">
        <v>3211</v>
      </c>
      <c r="F13" s="242">
        <v>4097</v>
      </c>
      <c r="G13" s="242">
        <v>3719</v>
      </c>
      <c r="H13" s="242">
        <v>4989</v>
      </c>
      <c r="I13" s="243">
        <v>6139</v>
      </c>
      <c r="J13" s="243">
        <v>5806</v>
      </c>
      <c r="K13" s="243">
        <v>4243</v>
      </c>
      <c r="L13" s="244">
        <v>12890</v>
      </c>
      <c r="M13" s="245">
        <v>10456</v>
      </c>
      <c r="N13" s="247">
        <v>9218</v>
      </c>
      <c r="O13" s="268">
        <f>B13/'Численность населения'!B13*1000000</f>
        <v>2828.4386016171893</v>
      </c>
      <c r="P13" s="269">
        <f>C13/'Численность населения'!C13*1000000</f>
        <v>2338.8314711076059</v>
      </c>
      <c r="Q13" s="269">
        <f>D13/'Численность населения'!D13*1000000</f>
        <v>4081.7964090657747</v>
      </c>
      <c r="R13" s="269">
        <f>E13/'Численность населения'!E13*1000000</f>
        <v>2809.8958037080824</v>
      </c>
      <c r="S13" s="269">
        <f>F13/'Численность населения'!F13*1000000</f>
        <v>3599.7297347165245</v>
      </c>
      <c r="T13" s="269">
        <f>G13/'Численность населения'!G13*1000000</f>
        <v>3283.0995849999695</v>
      </c>
      <c r="U13" s="269">
        <f>H13/'Численность населения'!H13*1000000</f>
        <v>4421.2222211390963</v>
      </c>
      <c r="V13" s="269">
        <f>I13/'Численность населения'!I13*1000000</f>
        <v>5461.2238870498986</v>
      </c>
      <c r="W13" s="269">
        <f>J13/'Численность населения'!J13*1000000</f>
        <v>5194.1080957769918</v>
      </c>
      <c r="X13" s="269">
        <f>K13/'Численность населения'!K13*1000000</f>
        <v>3817.3913982286872</v>
      </c>
      <c r="Y13" s="269">
        <f>L13/'Численность населения'!L13*1000000</f>
        <v>11680.464536333586</v>
      </c>
      <c r="Z13" s="269">
        <f>M13/'Численность населения'!M13*1000000</f>
        <v>9577.6789517314646</v>
      </c>
      <c r="AA13" s="270">
        <f>N13/'Численность населения'!N13*1000000</f>
        <v>8427.9011253049157</v>
      </c>
      <c r="AB13" s="264" t="s">
        <v>13</v>
      </c>
      <c r="AC13" s="142">
        <f>O13/'Индекс потребительских цен'!X13</f>
        <v>2828.4386016171893</v>
      </c>
      <c r="AD13" s="143">
        <f>P13/'Индекс потребительских цен'!Y13</f>
        <v>2210.1979503946382</v>
      </c>
      <c r="AE13" s="143">
        <f>Q13/'Индекс потребительских цен'!Z13</f>
        <v>3603.6074961403406</v>
      </c>
      <c r="AF13" s="143">
        <f>R13/'Индекс потребительских цен'!AA13</f>
        <v>2295.4678086235349</v>
      </c>
      <c r="AG13" s="143">
        <f>S13/'Индекс потребительских цен'!AB13</f>
        <v>2591.6111007247723</v>
      </c>
      <c r="AH13" s="143">
        <f>T13/'Индекс потребительских цен'!AC13</f>
        <v>2104.7680179628023</v>
      </c>
      <c r="AI13" s="143">
        <f>U13/'Индекс потребительских цен'!AD13</f>
        <v>2685.6253898726436</v>
      </c>
      <c r="AJ13" s="143">
        <f>V13/'Индекс потребительских цен'!AE13</f>
        <v>3212.0096532728717</v>
      </c>
      <c r="AK13" s="143">
        <f>W13/'Индекс потребительских цен'!AF13</f>
        <v>2881.9867447557349</v>
      </c>
      <c r="AL13" s="143">
        <f>X13/'Индекс потребительских цен'!AG13</f>
        <v>2058.6120888621813</v>
      </c>
      <c r="AM13" s="143">
        <f>Y13/'Индекс потребительских цен'!AH13</f>
        <v>5941.8421313398512</v>
      </c>
      <c r="AN13" s="143">
        <f>Z13/'Индекс потребительских цен'!AI13</f>
        <v>4461.6821765646828</v>
      </c>
      <c r="AO13" s="144">
        <f>AA13/'Индекс потребительских цен'!AJ13</f>
        <v>3501.3535427510806</v>
      </c>
    </row>
    <row r="14" spans="1:41" ht="15.75">
      <c r="A14" s="264" t="s">
        <v>14</v>
      </c>
      <c r="B14" s="246">
        <v>2647</v>
      </c>
      <c r="C14" s="242">
        <v>2494</v>
      </c>
      <c r="D14" s="242">
        <v>3965</v>
      </c>
      <c r="E14" s="242">
        <v>3491</v>
      </c>
      <c r="F14" s="242">
        <v>4072</v>
      </c>
      <c r="G14" s="242">
        <v>3268</v>
      </c>
      <c r="H14" s="242">
        <v>3772</v>
      </c>
      <c r="I14" s="243">
        <v>5249</v>
      </c>
      <c r="J14" s="243">
        <v>3820</v>
      </c>
      <c r="K14" s="243">
        <v>3400</v>
      </c>
      <c r="L14" s="244">
        <v>4542</v>
      </c>
      <c r="M14" s="245">
        <v>6257</v>
      </c>
      <c r="N14" s="247">
        <v>6510</v>
      </c>
      <c r="O14" s="268">
        <f>B14/'Численность населения'!B14*1000000</f>
        <v>2679.2799650185434</v>
      </c>
      <c r="P14" s="269">
        <f>C14/'Численность населения'!C14*1000000</f>
        <v>2540.5298033483245</v>
      </c>
      <c r="Q14" s="269">
        <f>D14/'Численность населения'!D14*1000000</f>
        <v>4054.8763339418201</v>
      </c>
      <c r="R14" s="269">
        <f>E14/'Численность населения'!E14*1000000</f>
        <v>3593.2606035154458</v>
      </c>
      <c r="S14" s="269">
        <f>F14/'Численность населения'!F14*1000000</f>
        <v>4213.8246978557299</v>
      </c>
      <c r="T14" s="269">
        <f>G14/'Численность населения'!G14*1000000</f>
        <v>3398.1137765022722</v>
      </c>
      <c r="U14" s="269">
        <f>H14/'Численность населения'!H14*1000000</f>
        <v>3945.9575380656233</v>
      </c>
      <c r="V14" s="269">
        <f>I14/'Численность населения'!I14*1000000</f>
        <v>5517.8692131491171</v>
      </c>
      <c r="W14" s="269">
        <f>J14/'Численность населения'!J14*1000000</f>
        <v>4038.6697340821438</v>
      </c>
      <c r="X14" s="269">
        <f>K14/'Численность населения'!K14*1000000</f>
        <v>3622.3198828072977</v>
      </c>
      <c r="Y14" s="269">
        <f>L14/'Численность населения'!L14*1000000</f>
        <v>4894.3596330631126</v>
      </c>
      <c r="Z14" s="269">
        <f>M14/'Численность населения'!M14*1000000</f>
        <v>6834.5838462639176</v>
      </c>
      <c r="AA14" s="270">
        <f>N14/'Численность населения'!N14*1000000</f>
        <v>7397.9794765730649</v>
      </c>
      <c r="AB14" s="264" t="s">
        <v>14</v>
      </c>
      <c r="AC14" s="142">
        <f>O14/'Индекс потребительских цен'!X14</f>
        <v>2679.2799650185434</v>
      </c>
      <c r="AD14" s="143">
        <f>P14/'Индекс потребительских цен'!Y14</f>
        <v>2387.0429421669874</v>
      </c>
      <c r="AE14" s="143">
        <f>Q14/'Индекс потребительских цен'!Z14</f>
        <v>3577.7066186527795</v>
      </c>
      <c r="AF14" s="143">
        <f>R14/'Индекс потребительских цен'!AA14</f>
        <v>2986.1664327533344</v>
      </c>
      <c r="AG14" s="143">
        <f>S14/'Индекс потребительских цен'!AB14</f>
        <v>3067.7915148338548</v>
      </c>
      <c r="AH14" s="143">
        <f>T14/'Индекс потребительских цен'!AC14</f>
        <v>2211.8277634090923</v>
      </c>
      <c r="AI14" s="143">
        <f>U14/'Индекс потребительских цен'!AD14</f>
        <v>2453.35614035145</v>
      </c>
      <c r="AJ14" s="143">
        <f>V14/'Индекс потребительских цен'!AE14</f>
        <v>3351.9053358188626</v>
      </c>
      <c r="AK14" s="143">
        <f>W14/'Индекс потребительских цен'!AF14</f>
        <v>2338.7467338176903</v>
      </c>
      <c r="AL14" s="143">
        <f>X14/'Индекс потребительских цен'!AG14</f>
        <v>2052.890360982683</v>
      </c>
      <c r="AM14" s="143">
        <f>Y14/'Индекс потребительских цен'!AH14</f>
        <v>2631.4372627492412</v>
      </c>
      <c r="AN14" s="143">
        <f>Z14/'Индекс потребительских цен'!AI14</f>
        <v>3398.310170884557</v>
      </c>
      <c r="AO14" s="144">
        <f>AA14/'Индекс потребительских цен'!AJ14</f>
        <v>3334.6417026565473</v>
      </c>
    </row>
    <row r="15" spans="1:41" ht="15.75">
      <c r="A15" s="265" t="s">
        <v>15</v>
      </c>
      <c r="B15" s="246">
        <v>2109</v>
      </c>
      <c r="C15" s="242">
        <v>4730</v>
      </c>
      <c r="D15" s="242">
        <v>2699</v>
      </c>
      <c r="E15" s="242">
        <v>4372</v>
      </c>
      <c r="F15" s="242">
        <v>5500</v>
      </c>
      <c r="G15" s="242">
        <v>6674</v>
      </c>
      <c r="H15" s="242">
        <v>4837</v>
      </c>
      <c r="I15" s="243">
        <v>4541</v>
      </c>
      <c r="J15" s="243">
        <v>6724</v>
      </c>
      <c r="K15" s="243">
        <v>8502</v>
      </c>
      <c r="L15" s="244">
        <v>5699</v>
      </c>
      <c r="M15" s="245">
        <v>6177</v>
      </c>
      <c r="N15" s="247">
        <v>5720</v>
      </c>
      <c r="O15" s="268">
        <f>B15/'Численность населения'!B15*1000000</f>
        <v>1926.5992189462627</v>
      </c>
      <c r="P15" s="269">
        <f>C15/'Численность населения'!C15*1000000</f>
        <v>4354.9435514610695</v>
      </c>
      <c r="Q15" s="269">
        <f>D15/'Численность населения'!D15*1000000</f>
        <v>2501.0494399743498</v>
      </c>
      <c r="R15" s="269">
        <f>E15/'Численность населения'!E15*1000000</f>
        <v>4077.0613079235059</v>
      </c>
      <c r="S15" s="269">
        <f>F15/'Численность населения'!F15*1000000</f>
        <v>5161.0384760110237</v>
      </c>
      <c r="T15" s="269">
        <f>G15/'Численность населения'!G15*1000000</f>
        <v>6317.933882263399</v>
      </c>
      <c r="U15" s="269">
        <f>H15/'Численность населения'!H15*1000000</f>
        <v>4627.3310048397079</v>
      </c>
      <c r="V15" s="269">
        <f>I15/'Численность населения'!I15*1000000</f>
        <v>4379.2354227201404</v>
      </c>
      <c r="W15" s="269">
        <f>J15/'Численность населения'!J15*1000000</f>
        <v>6561.5427627373856</v>
      </c>
      <c r="X15" s="269">
        <f>K15/'Численность населения'!K15*1000000</f>
        <v>8406.5270720428089</v>
      </c>
      <c r="Y15" s="269">
        <f>L15/'Численность населения'!L15*1000000</f>
        <v>5695.6737265436986</v>
      </c>
      <c r="Z15" s="269">
        <f>M15/'Численность населения'!M15*1000000</f>
        <v>6253.9169242513672</v>
      </c>
      <c r="AA15" s="270">
        <f>N15/'Численность населения'!N15*1000000</f>
        <v>5880.4782514829703</v>
      </c>
      <c r="AB15" s="265" t="s">
        <v>15</v>
      </c>
      <c r="AC15" s="142">
        <f>O15/'Индекс потребительских цен'!X15</f>
        <v>1926.5992189462627</v>
      </c>
      <c r="AD15" s="143">
        <f>P15/'Индекс потребительских цен'!Y15</f>
        <v>4127.1261859941906</v>
      </c>
      <c r="AE15" s="143">
        <f>Q15/'Индекс потребительских цен'!Z15</f>
        <v>2214.7389709192103</v>
      </c>
      <c r="AF15" s="143">
        <f>R15/'Индекс потребительских цен'!AA15</f>
        <v>3369.1070308011863</v>
      </c>
      <c r="AG15" s="143">
        <f>S15/'Индекс потребительских цен'!AB15</f>
        <v>3802.4775798851388</v>
      </c>
      <c r="AH15" s="143">
        <f>T15/'Индекс потребительских цен'!AC15</f>
        <v>4130.6582302887764</v>
      </c>
      <c r="AI15" s="143">
        <f>U15/'Индекс потребительских цен'!AD15</f>
        <v>2874.9823497170237</v>
      </c>
      <c r="AJ15" s="143">
        <f>V15/'Индекс потребительских цен'!AE15</f>
        <v>2667.7511585928683</v>
      </c>
      <c r="AK15" s="143">
        <f>W15/'Индекс потребительских цен'!AF15</f>
        <v>3806.8318015673458</v>
      </c>
      <c r="AL15" s="143">
        <f>X15/'Индекс потребительских цен'!AG15</f>
        <v>4688.3037624505569</v>
      </c>
      <c r="AM15" s="143">
        <f>Y15/'Индекс потребительских цен'!AH15</f>
        <v>3005.7400979751751</v>
      </c>
      <c r="AN15" s="143">
        <f>Z15/'Индекс потребительских цен'!AI15</f>
        <v>3003.0373758669389</v>
      </c>
      <c r="AO15" s="144">
        <f>AA15/'Индекс потребительских цен'!AJ15</f>
        <v>2500.8570633315589</v>
      </c>
    </row>
    <row r="16" spans="1:41" ht="15.75">
      <c r="A16" s="264" t="s">
        <v>16</v>
      </c>
      <c r="B16" s="246">
        <v>10831</v>
      </c>
      <c r="C16" s="242">
        <v>4985</v>
      </c>
      <c r="D16" s="242">
        <v>7790</v>
      </c>
      <c r="E16" s="242">
        <v>8758</v>
      </c>
      <c r="F16" s="242">
        <v>3215</v>
      </c>
      <c r="G16" s="242">
        <v>5139</v>
      </c>
      <c r="H16" s="242">
        <v>8482</v>
      </c>
      <c r="I16" s="243">
        <v>4336</v>
      </c>
      <c r="J16" s="243">
        <v>4968</v>
      </c>
      <c r="K16" s="243">
        <v>3849</v>
      </c>
      <c r="L16" s="244">
        <v>5175</v>
      </c>
      <c r="M16" s="245">
        <v>5118</v>
      </c>
      <c r="N16" s="247">
        <v>5004</v>
      </c>
      <c r="O16" s="268">
        <f>B16/'Численность населения'!B16*1000000</f>
        <v>7977.4207542569948</v>
      </c>
      <c r="P16" s="269">
        <f>C16/'Численность населения'!C16*1000000</f>
        <v>3703.1726941342786</v>
      </c>
      <c r="Q16" s="269">
        <f>D16/'Численность населения'!D16*1000000</f>
        <v>5821.5569488764168</v>
      </c>
      <c r="R16" s="269">
        <f>E16/'Численность населения'!E16*1000000</f>
        <v>6586.6709785621078</v>
      </c>
      <c r="S16" s="269">
        <f>F16/'Численность населения'!F16*1000000</f>
        <v>2435.310871409526</v>
      </c>
      <c r="T16" s="269">
        <f>G16/'Численность населения'!G16*1000000</f>
        <v>3923.1792791396642</v>
      </c>
      <c r="U16" s="269">
        <f>H16/'Численность населения'!H16*1000000</f>
        <v>6520.7480794082894</v>
      </c>
      <c r="V16" s="269">
        <f>I16/'Численность населения'!I16*1000000</f>
        <v>3360.3650522034568</v>
      </c>
      <c r="W16" s="269">
        <f>J16/'Численность населения'!J16*1000000</f>
        <v>3891.1176311176623</v>
      </c>
      <c r="X16" s="269">
        <f>K16/'Численность населения'!K16*1000000</f>
        <v>3042.670910121446</v>
      </c>
      <c r="Y16" s="269">
        <f>L16/'Численность населения'!L16*1000000</f>
        <v>4130.0910854677459</v>
      </c>
      <c r="Z16" s="269">
        <f>M16/'Численность населения'!M16*1000000</f>
        <v>4134.4111776124619</v>
      </c>
      <c r="AA16" s="270">
        <f>N16/'Численность населения'!N16*1000000</f>
        <v>4106.3144842775919</v>
      </c>
      <c r="AB16" s="264" t="s">
        <v>16</v>
      </c>
      <c r="AC16" s="142">
        <f>O16/'Индекс потребительских цен'!X16</f>
        <v>7977.4207542569948</v>
      </c>
      <c r="AD16" s="143">
        <f>P16/'Индекс потребительских цен'!Y16</f>
        <v>3517.7854033763451</v>
      </c>
      <c r="AE16" s="143">
        <f>Q16/'Индекс потребительских цен'!Z16</f>
        <v>5183.3533073912822</v>
      </c>
      <c r="AF16" s="143">
        <f>R16/'Индекс потребительских цен'!AA16</f>
        <v>5470.699327960042</v>
      </c>
      <c r="AG16" s="143">
        <f>S16/'Индекс потребительских цен'!AB16</f>
        <v>1780.0749038528511</v>
      </c>
      <c r="AH16" s="143">
        <f>T16/'Индекс потребительских цен'!AC16</f>
        <v>2558.3217051018314</v>
      </c>
      <c r="AI16" s="143">
        <f>U16/'Индекс потребительских цен'!AD16</f>
        <v>4058.6114752984563</v>
      </c>
      <c r="AJ16" s="143">
        <f>V16/'Индекс потребительских цен'!AE16</f>
        <v>2050.531024123201</v>
      </c>
      <c r="AK16" s="143">
        <f>W16/'Индекс потребительских цен'!AF16</f>
        <v>2273.4603373451478</v>
      </c>
      <c r="AL16" s="143">
        <f>X16/'Индекс потребительских цен'!AG16</f>
        <v>1740.4924782684357</v>
      </c>
      <c r="AM16" s="143">
        <f>Y16/'Индекс потребительских цен'!AH16</f>
        <v>2246.3887951110855</v>
      </c>
      <c r="AN16" s="143">
        <f>Z16/'Индекс потребительских цен'!AI16</f>
        <v>2060.7941046243809</v>
      </c>
      <c r="AO16" s="144">
        <f>AA16/'Индекс потребительских цен'!AJ16</f>
        <v>1822.9331396660759</v>
      </c>
    </row>
    <row r="17" spans="1:41" ht="15.75">
      <c r="A17" s="264" t="s">
        <v>17</v>
      </c>
      <c r="B17" s="246">
        <v>2719</v>
      </c>
      <c r="C17" s="242">
        <v>3791</v>
      </c>
      <c r="D17" s="242">
        <v>6118</v>
      </c>
      <c r="E17" s="242">
        <v>3872</v>
      </c>
      <c r="F17" s="242">
        <v>5468</v>
      </c>
      <c r="G17" s="242">
        <v>5419</v>
      </c>
      <c r="H17" s="242">
        <v>7275</v>
      </c>
      <c r="I17" s="243">
        <v>6521</v>
      </c>
      <c r="J17" s="243">
        <v>8624</v>
      </c>
      <c r="K17" s="243">
        <v>6433</v>
      </c>
      <c r="L17" s="244">
        <v>7492</v>
      </c>
      <c r="M17" s="245">
        <v>16866</v>
      </c>
      <c r="N17" s="247">
        <v>29720</v>
      </c>
      <c r="O17" s="268">
        <f>B17/'Численность населения'!B17*1000000</f>
        <v>1745.7553554047149</v>
      </c>
      <c r="P17" s="269">
        <f>C17/'Численность населения'!C17*1000000</f>
        <v>2449.8558262108077</v>
      </c>
      <c r="Q17" s="269">
        <f>D17/'Численность населения'!D17*1000000</f>
        <v>3976.6264324110007</v>
      </c>
      <c r="R17" s="269">
        <f>E17/'Численность населения'!E17*1000000</f>
        <v>2535.7473578324598</v>
      </c>
      <c r="S17" s="269">
        <f>F17/'Численность населения'!F17*1000000</f>
        <v>3603.2165363125546</v>
      </c>
      <c r="T17" s="269">
        <f>G17/'Численность населения'!G17*1000000</f>
        <v>3588.7227087538613</v>
      </c>
      <c r="U17" s="269">
        <f>H17/'Численность населения'!H17*1000000</f>
        <v>4840.5448024858106</v>
      </c>
      <c r="V17" s="269">
        <f>I17/'Численность населения'!I17*1000000</f>
        <v>4360.0180792652764</v>
      </c>
      <c r="W17" s="269">
        <f>J17/'Численность населения'!J17*1000000</f>
        <v>5806.0897964569658</v>
      </c>
      <c r="X17" s="269">
        <f>K17/'Численность населения'!K17*1000000</f>
        <v>4368.8436859919912</v>
      </c>
      <c r="Y17" s="269">
        <f>L17/'Численность населения'!L17*1000000</f>
        <v>5139.8820406676359</v>
      </c>
      <c r="Z17" s="269">
        <f>M17/'Численность населения'!M17*1000000</f>
        <v>11705.647318965355</v>
      </c>
      <c r="AA17" s="270">
        <f>N17/'Численность населения'!N17*1000000</f>
        <v>19958.632175571496</v>
      </c>
      <c r="AB17" s="264" t="s">
        <v>17</v>
      </c>
      <c r="AC17" s="142">
        <f>O17/'Индекс потребительских цен'!X17</f>
        <v>1745.7553554047149</v>
      </c>
      <c r="AD17" s="143">
        <f>P17/'Индекс потребительских цен'!Y17</f>
        <v>2318.8412931479484</v>
      </c>
      <c r="AE17" s="143">
        <f>Q17/'Индекс потребительских цен'!Z17</f>
        <v>3507.2330864936534</v>
      </c>
      <c r="AF17" s="143">
        <f>R17/'Индекс потребительских цен'!AA17</f>
        <v>2085.446298292075</v>
      </c>
      <c r="AG17" s="143">
        <f>S17/'Индекс потребительских цен'!AB17</f>
        <v>2637.1389327589095</v>
      </c>
      <c r="AH17" s="143">
        <f>T17/'Индекс потребительских цен'!AC17</f>
        <v>2326.4226063868932</v>
      </c>
      <c r="AI17" s="143">
        <f>U17/'Индекс потребительских цен'!AD17</f>
        <v>2970.9598828505477</v>
      </c>
      <c r="AJ17" s="143">
        <f>V17/'Индекс потребительских цен'!AE17</f>
        <v>2608.4697441006747</v>
      </c>
      <c r="AK17" s="143">
        <f>W17/'Индекс потребительских цен'!AF17</f>
        <v>3317.3638080454784</v>
      </c>
      <c r="AL17" s="143">
        <f>X17/'Индекс потребительских цен'!AG17</f>
        <v>2444.8381742312595</v>
      </c>
      <c r="AM17" s="143">
        <f>Y17/'Индекс потребительских цен'!AH17</f>
        <v>2710.9492037929222</v>
      </c>
      <c r="AN17" s="143">
        <f>Z17/'Индекс потребительских цен'!AI17</f>
        <v>5679.814066341276</v>
      </c>
      <c r="AO17" s="144">
        <f>AA17/'Индекс потребительских цен'!AJ17</f>
        <v>8830.4251753373737</v>
      </c>
    </row>
    <row r="18" spans="1:41" ht="15.75">
      <c r="A18" s="264" t="s">
        <v>18</v>
      </c>
      <c r="B18" s="246">
        <v>3544</v>
      </c>
      <c r="C18" s="242">
        <v>3912</v>
      </c>
      <c r="D18" s="242">
        <v>4636</v>
      </c>
      <c r="E18" s="242">
        <v>5663</v>
      </c>
      <c r="F18" s="242">
        <v>4127</v>
      </c>
      <c r="G18" s="242">
        <v>8125</v>
      </c>
      <c r="H18" s="242">
        <v>6976</v>
      </c>
      <c r="I18" s="243">
        <v>7088</v>
      </c>
      <c r="J18" s="243">
        <v>14904</v>
      </c>
      <c r="K18" s="243">
        <v>8537</v>
      </c>
      <c r="L18" s="244">
        <v>5314</v>
      </c>
      <c r="M18" s="245">
        <v>6861</v>
      </c>
      <c r="N18" s="247">
        <v>8592</v>
      </c>
      <c r="O18" s="268">
        <f>B18/'Численность населения'!B18*1000000</f>
        <v>2778.4158482596094</v>
      </c>
      <c r="P18" s="269">
        <f>C18/'Численность населения'!C18*1000000</f>
        <v>3077.8478353571704</v>
      </c>
      <c r="Q18" s="269">
        <f>D18/'Численность населения'!D18*1000000</f>
        <v>3646.5146131949396</v>
      </c>
      <c r="R18" s="269">
        <f>E18/'Численность населения'!E18*1000000</f>
        <v>4453.0277521999751</v>
      </c>
      <c r="S18" s="269">
        <f>F18/'Численность населения'!F18*1000000</f>
        <v>3245.2699031294405</v>
      </c>
      <c r="T18" s="269">
        <f>G18/'Численность населения'!G18*1000000</f>
        <v>6388.728788437541</v>
      </c>
      <c r="U18" s="269">
        <f>H18/'Численность населения'!H18*1000000</f>
        <v>5487.1928792345616</v>
      </c>
      <c r="V18" s="269">
        <f>I18/'Численность населения'!I18*1000000</f>
        <v>5588.9797431024836</v>
      </c>
      <c r="W18" s="269">
        <f>J18/'Численность населения'!J18*1000000</f>
        <v>11803.764786385438</v>
      </c>
      <c r="X18" s="269">
        <f>K18/'Численность населения'!K18*1000000</f>
        <v>6794.2643897617272</v>
      </c>
      <c r="Y18" s="269">
        <f>L18/'Численность населения'!L18*1000000</f>
        <v>4260.0370207959395</v>
      </c>
      <c r="Z18" s="269">
        <f>M18/'Численность населения'!M18*1000000</f>
        <v>5558.15240241639</v>
      </c>
      <c r="AA18" s="270">
        <f>N18/'Численность населения'!N18*1000000</f>
        <v>7159.2781061242995</v>
      </c>
      <c r="AB18" s="264" t="s">
        <v>18</v>
      </c>
      <c r="AC18" s="142">
        <f>O18/'Индекс потребительских цен'!X18</f>
        <v>2778.4158482596094</v>
      </c>
      <c r="AD18" s="143">
        <f>P18/'Индекс потребительских цен'!Y18</f>
        <v>2903.6300333558211</v>
      </c>
      <c r="AE18" s="143">
        <f>Q18/'Индекс потребительских цен'!Z18</f>
        <v>3190.898920003342</v>
      </c>
      <c r="AF18" s="143">
        <f>R18/'Индекс потребительских цен'!AA18</f>
        <v>3640.3604719077789</v>
      </c>
      <c r="AG18" s="143">
        <f>S18/'Индекс потребительских цен'!AB18</f>
        <v>2337.8706740545376</v>
      </c>
      <c r="AH18" s="143">
        <f>T18/'Индекс потребительских цен'!AC18</f>
        <v>4042.154728314209</v>
      </c>
      <c r="AI18" s="143">
        <f>U18/'Индекс потребительских цен'!AD18</f>
        <v>3283.2911939777841</v>
      </c>
      <c r="AJ18" s="143">
        <f>V18/'Индекс потребительских цен'!AE18</f>
        <v>3256.9107013328771</v>
      </c>
      <c r="AK18" s="143">
        <f>W18/'Индекс потребительских цен'!AF18</f>
        <v>6547.8361846288653</v>
      </c>
      <c r="AL18" s="143">
        <f>X18/'Индекс потребительских цен'!AG18</f>
        <v>3630.967387544521</v>
      </c>
      <c r="AM18" s="143">
        <f>Y18/'Индекс потребительских цен'!AH18</f>
        <v>2157.742697842943</v>
      </c>
      <c r="AN18" s="143">
        <f>Z18/'Индекс потребительских цен'!AI18</f>
        <v>2575.4720363012398</v>
      </c>
      <c r="AO18" s="144">
        <f>AA18/'Индекс потребительских цен'!AJ18</f>
        <v>2973.0982692244725</v>
      </c>
    </row>
    <row r="19" spans="1:41" ht="15.75">
      <c r="A19" s="264" t="s">
        <v>19</v>
      </c>
      <c r="B19" s="246">
        <v>148267</v>
      </c>
      <c r="C19" s="242">
        <v>124078</v>
      </c>
      <c r="D19" s="242">
        <v>136817</v>
      </c>
      <c r="E19" s="242">
        <v>134101</v>
      </c>
      <c r="F19" s="242">
        <v>299688</v>
      </c>
      <c r="G19" s="242">
        <v>445734</v>
      </c>
      <c r="H19" s="242">
        <v>428818</v>
      </c>
      <c r="I19" s="243">
        <v>309765</v>
      </c>
      <c r="J19" s="243">
        <v>533421</v>
      </c>
      <c r="K19" s="243">
        <v>220926</v>
      </c>
      <c r="L19" s="244">
        <v>241190</v>
      </c>
      <c r="M19" s="245">
        <v>368560</v>
      </c>
      <c r="N19" s="247">
        <v>501844</v>
      </c>
      <c r="O19" s="268">
        <f>B19/'Численность населения'!B19*1000000</f>
        <v>12935.942537323004</v>
      </c>
      <c r="P19" s="269">
        <f>C19/'Численность населения'!C19*1000000</f>
        <v>10500.250028117056</v>
      </c>
      <c r="Q19" s="269">
        <f>D19/'Численность населения'!D19*1000000</f>
        <v>11479.812304896806</v>
      </c>
      <c r="R19" s="269">
        <f>E19/'Численность населения'!E19*1000000</f>
        <v>11134.356640332158</v>
      </c>
      <c r="S19" s="269">
        <f>F19/'Численность населения'!F19*1000000</f>
        <v>24659.740378572205</v>
      </c>
      <c r="T19" s="269">
        <f>G19/'Численность населения'!G19*1000000</f>
        <v>36345.323874756898</v>
      </c>
      <c r="U19" s="269">
        <f>H19/'Численность населения'!H19*1000000</f>
        <v>34706.943808757227</v>
      </c>
      <c r="V19" s="269">
        <f>I19/'Численность населения'!I19*1000000</f>
        <v>24893.587577708833</v>
      </c>
      <c r="W19" s="269">
        <f>J19/'Численность населения'!J19*1000000</f>
        <v>42466.873122592675</v>
      </c>
      <c r="X19" s="269">
        <f>K19/'Численность населения'!K19*1000000</f>
        <v>17469.092083384105</v>
      </c>
      <c r="Y19" s="269">
        <f>L19/'Численность населения'!L19*1000000</f>
        <v>19041.468622313943</v>
      </c>
      <c r="Z19" s="269">
        <f>M19/'Численность населения'!M19*1000000</f>
        <v>29146.103622401377</v>
      </c>
      <c r="AA19" s="270">
        <f>N19/'Численность населения'!N19*1000000</f>
        <v>38427.060569995323</v>
      </c>
      <c r="AB19" s="264" t="s">
        <v>19</v>
      </c>
      <c r="AC19" s="142">
        <f>O19/'Индекс потребительских цен'!X19</f>
        <v>12935.942537323004</v>
      </c>
      <c r="AD19" s="143">
        <f>P19/'Индекс потребительских цен'!Y19</f>
        <v>9869.5836339101934</v>
      </c>
      <c r="AE19" s="143">
        <f>Q19/'Индекс потребительских цен'!Z19</f>
        <v>10059.02060785886</v>
      </c>
      <c r="AF19" s="143">
        <f>R19/'Индекс потребительских цен'!AA19</f>
        <v>9185.8770782038973</v>
      </c>
      <c r="AG19" s="143">
        <f>S19/'Индекс потребительских цен'!AB19</f>
        <v>18221.548201056914</v>
      </c>
      <c r="AH19" s="143">
        <f>T19/'Индекс потребительских цен'!AC19</f>
        <v>23525.09345472703</v>
      </c>
      <c r="AI19" s="143">
        <f>U19/'Индекс потребительских цен'!AD19</f>
        <v>21159.108689387878</v>
      </c>
      <c r="AJ19" s="143">
        <f>V19/'Индекс потребительских цен'!AE19</f>
        <v>14617.983332760488</v>
      </c>
      <c r="AK19" s="143">
        <f>W19/'Индекс потребительских цен'!AF19</f>
        <v>23920.717009173986</v>
      </c>
      <c r="AL19" s="143">
        <f>X19/'Индекс потребительских цен'!AG19</f>
        <v>9521.0262321687478</v>
      </c>
      <c r="AM19" s="143">
        <f>Y19/'Индекс потребительских цен'!AH19</f>
        <v>10000.004667037962</v>
      </c>
      <c r="AN19" s="143">
        <f>Z19/'Индекс потребительских цен'!AI19</f>
        <v>14297.266972553825</v>
      </c>
      <c r="AO19" s="144">
        <f>AA19/'Индекс потребительских цен'!AJ19</f>
        <v>16875.494743653515</v>
      </c>
    </row>
    <row r="20" spans="1:41" ht="15.75">
      <c r="A20" s="264" t="s">
        <v>21</v>
      </c>
      <c r="B20" s="246">
        <v>1408</v>
      </c>
      <c r="C20" s="242">
        <v>1355</v>
      </c>
      <c r="D20" s="242">
        <v>2741</v>
      </c>
      <c r="E20" s="242">
        <v>2996</v>
      </c>
      <c r="F20" s="242">
        <v>2902</v>
      </c>
      <c r="G20" s="242">
        <v>2844</v>
      </c>
      <c r="H20" s="242">
        <v>2651</v>
      </c>
      <c r="I20" s="243">
        <v>2293</v>
      </c>
      <c r="J20" s="243">
        <v>3911</v>
      </c>
      <c r="K20" s="243">
        <v>2788</v>
      </c>
      <c r="L20" s="244">
        <v>3829</v>
      </c>
      <c r="M20" s="245">
        <v>3591</v>
      </c>
      <c r="N20" s="247">
        <v>4674</v>
      </c>
      <c r="O20" s="268">
        <f>B20/'Численность населения'!B20*1000000</f>
        <v>2180.7480833268796</v>
      </c>
      <c r="P20" s="269">
        <f>C20/'Численность населения'!C20*1000000</f>
        <v>2113.4559293746975</v>
      </c>
      <c r="Q20" s="269">
        <f>D20/'Численность населения'!D20*1000000</f>
        <v>4294.1719266747814</v>
      </c>
      <c r="R20" s="269">
        <f>E20/'Численность населения'!E20*1000000</f>
        <v>4713.1669776266153</v>
      </c>
      <c r="S20" s="269">
        <f>F20/'Численность населения'!F20*1000000</f>
        <v>4581.1311700038514</v>
      </c>
      <c r="T20" s="269">
        <f>G20/'Численность населения'!G20*1000000</f>
        <v>4505.6748689805509</v>
      </c>
      <c r="U20" s="269">
        <f>H20/'Численность населения'!H20*1000000</f>
        <v>4218.1269670537395</v>
      </c>
      <c r="V20" s="269">
        <f>I20/'Численность населения'!I20*1000000</f>
        <v>3670.0742497795236</v>
      </c>
      <c r="W20" s="269">
        <f>J20/'Численность населения'!J20*1000000</f>
        <v>6305.3288170132637</v>
      </c>
      <c r="X20" s="269">
        <f>K20/'Численность населения'!K20*1000000</f>
        <v>4525.540573224318</v>
      </c>
      <c r="Y20" s="269">
        <f>L20/'Численность населения'!L20*1000000</f>
        <v>6260.9759208327469</v>
      </c>
      <c r="Z20" s="269">
        <f>M20/'Численность населения'!M20*1000000</f>
        <v>5925.0679378090617</v>
      </c>
      <c r="AA20" s="270">
        <f>N20/'Численность населения'!N20*1000000</f>
        <v>8816.6887052445527</v>
      </c>
      <c r="AB20" s="264" t="s">
        <v>21</v>
      </c>
      <c r="AC20" s="142">
        <f>O20/'Индекс потребительских цен'!X20</f>
        <v>2180.7480833268796</v>
      </c>
      <c r="AD20" s="143">
        <f>P20/'Индекс потребительских цен'!Y20</f>
        <v>2007.4619389957234</v>
      </c>
      <c r="AE20" s="143">
        <f>Q20/'Индекс потребительских цен'!Z20</f>
        <v>3843.9456419053276</v>
      </c>
      <c r="AF20" s="143">
        <f>R20/'Индекс потребительских цен'!AA20</f>
        <v>3963.3732110115798</v>
      </c>
      <c r="AG20" s="143">
        <f>S20/'Индекс потребительских цен'!AB20</f>
        <v>3473.70812315796</v>
      </c>
      <c r="AH20" s="143">
        <f>T20/'Индекс потребительских цен'!AC20</f>
        <v>3043.6457064358592</v>
      </c>
      <c r="AI20" s="143">
        <f>U20/'Индекс потребительских цен'!AD20</f>
        <v>2730.8828068689445</v>
      </c>
      <c r="AJ20" s="143">
        <f>V20/'Индекс потребительских цен'!AE20</f>
        <v>2311.5718644504009</v>
      </c>
      <c r="AK20" s="143">
        <f>W20/'Индекс потребительских цен'!AF20</f>
        <v>3807.640874602303</v>
      </c>
      <c r="AL20" s="143">
        <f>X20/'Индекс потребительских цен'!AG20</f>
        <v>2658.9495070639546</v>
      </c>
      <c r="AM20" s="143">
        <f>Y20/'Индекс потребительских цен'!AH20</f>
        <v>3468.4068727742224</v>
      </c>
      <c r="AN20" s="143">
        <f>Z20/'Индекс потребительских цен'!AI20</f>
        <v>3001.3928072926433</v>
      </c>
      <c r="AO20" s="144">
        <f>AA20/'Индекс потребительских цен'!AJ20</f>
        <v>3996.2128978042288</v>
      </c>
    </row>
    <row r="21" spans="1:41" ht="15.75">
      <c r="A21" s="264" t="s">
        <v>22</v>
      </c>
      <c r="B21" s="246">
        <v>6337</v>
      </c>
      <c r="C21" s="242">
        <v>6571</v>
      </c>
      <c r="D21" s="242">
        <v>10539</v>
      </c>
      <c r="E21" s="242">
        <v>8060</v>
      </c>
      <c r="F21" s="242">
        <v>7417</v>
      </c>
      <c r="G21" s="242">
        <v>29502</v>
      </c>
      <c r="H21" s="242">
        <v>11635</v>
      </c>
      <c r="I21" s="243">
        <v>9931</v>
      </c>
      <c r="J21" s="243">
        <v>6997</v>
      </c>
      <c r="K21" s="243">
        <v>8600</v>
      </c>
      <c r="L21" s="244">
        <v>22776</v>
      </c>
      <c r="M21" s="245">
        <v>10897</v>
      </c>
      <c r="N21" s="247">
        <v>11770</v>
      </c>
      <c r="O21" s="268">
        <f>B21/'Численность населения'!B21*1000000</f>
        <v>6997.6093065884852</v>
      </c>
      <c r="P21" s="269">
        <f>C21/'Численность населения'!C21*1000000</f>
        <v>7345.7898372993077</v>
      </c>
      <c r="Q21" s="269">
        <f>D21/'Численность населения'!D21*1000000</f>
        <v>11905.286380935275</v>
      </c>
      <c r="R21" s="269">
        <f>E21/'Численность населения'!E21*1000000</f>
        <v>9197.2700311634544</v>
      </c>
      <c r="S21" s="269">
        <f>F21/'Численность населения'!F21*1000000</f>
        <v>8542.5787139255444</v>
      </c>
      <c r="T21" s="269">
        <f>G21/'Численность населения'!G21*1000000</f>
        <v>34279.658899848597</v>
      </c>
      <c r="U21" s="269">
        <f>H21/'Численность населения'!H21*1000000</f>
        <v>13629.037170314354</v>
      </c>
      <c r="V21" s="269">
        <f>I21/'Численность населения'!I21*1000000</f>
        <v>11742.768223697902</v>
      </c>
      <c r="W21" s="269">
        <f>J21/'Численность населения'!J21*1000000</f>
        <v>8374.0947611940846</v>
      </c>
      <c r="X21" s="269">
        <f>K21/'Численность населения'!K21*1000000</f>
        <v>10419.784019686122</v>
      </c>
      <c r="Y21" s="269">
        <f>L21/'Численность населения'!L21*1000000</f>
        <v>27876.543240097377</v>
      </c>
      <c r="Z21" s="269">
        <f>M21/'Численность населения'!M21*1000000</f>
        <v>13477.495661896299</v>
      </c>
      <c r="AA21" s="270">
        <f>N21/'Численность населения'!N21*1000000</f>
        <v>16114.501956467568</v>
      </c>
      <c r="AB21" s="264" t="s">
        <v>22</v>
      </c>
      <c r="AC21" s="142">
        <f>O21/'Индекс потребительских цен'!X21</f>
        <v>6997.6093065884852</v>
      </c>
      <c r="AD21" s="143">
        <f>P21/'Индекс потребительских цен'!Y21</f>
        <v>6909.1326535922763</v>
      </c>
      <c r="AE21" s="143">
        <f>Q21/'Индекс потребительских цен'!Z21</f>
        <v>10568.757127134939</v>
      </c>
      <c r="AF21" s="143">
        <f>R21/'Индекс потребительских цен'!AA21</f>
        <v>7659.9607860215483</v>
      </c>
      <c r="AG21" s="143">
        <f>S21/'Индекс потребительских цен'!AB21</f>
        <v>6413.6843906372123</v>
      </c>
      <c r="AH21" s="143">
        <f>T21/'Индекс потребительских цен'!AC21</f>
        <v>22739.73493500959</v>
      </c>
      <c r="AI21" s="143">
        <f>U21/'Индекс потребительских цен'!AD21</f>
        <v>8627.6842327723807</v>
      </c>
      <c r="AJ21" s="143">
        <f>V21/'Индекс потребительских цен'!AE21</f>
        <v>7262.9274807607007</v>
      </c>
      <c r="AK21" s="143">
        <f>W21/'Индекс потребительских цен'!AF21</f>
        <v>4928.0643924516062</v>
      </c>
      <c r="AL21" s="143">
        <f>X21/'Индекс потребительских цен'!AG21</f>
        <v>5951.0194523320006</v>
      </c>
      <c r="AM21" s="143">
        <f>Y21/'Индекс потребительских цен'!AH21</f>
        <v>14931.112330951843</v>
      </c>
      <c r="AN21" s="143">
        <f>Z21/'Индекс потребительских цен'!AI21</f>
        <v>6718.2478914378235</v>
      </c>
      <c r="AO21" s="144">
        <f>AA21/'Индекс потребительских цен'!AJ21</f>
        <v>7211.3654918120883</v>
      </c>
    </row>
    <row r="22" spans="1:41" ht="15.75">
      <c r="A22" s="264" t="s">
        <v>23</v>
      </c>
      <c r="B22" s="246">
        <v>4702</v>
      </c>
      <c r="C22" s="242">
        <v>7187</v>
      </c>
      <c r="D22" s="242">
        <v>6159</v>
      </c>
      <c r="E22" s="242">
        <v>12138</v>
      </c>
      <c r="F22" s="242">
        <v>24772</v>
      </c>
      <c r="G22" s="242">
        <v>6528</v>
      </c>
      <c r="H22" s="242">
        <v>10439</v>
      </c>
      <c r="I22" s="243">
        <v>8058</v>
      </c>
      <c r="J22" s="243">
        <v>10761</v>
      </c>
      <c r="K22" s="243">
        <v>11707</v>
      </c>
      <c r="L22" s="244">
        <v>20355</v>
      </c>
      <c r="M22" s="245">
        <v>13376</v>
      </c>
      <c r="N22" s="247">
        <v>45238</v>
      </c>
      <c r="O22" s="268">
        <f>B22/'Численность населения'!B22*1000000</f>
        <v>3819.0817634378559</v>
      </c>
      <c r="P22" s="269">
        <f>C22/'Численность населения'!C22*1000000</f>
        <v>5894.8152364610769</v>
      </c>
      <c r="Q22" s="269">
        <f>D22/'Численность населения'!D22*1000000</f>
        <v>5098.8729330068199</v>
      </c>
      <c r="R22" s="269">
        <f>E22/'Численность населения'!E22*1000000</f>
        <v>10140.012029673193</v>
      </c>
      <c r="S22" s="269">
        <f>F22/'Численность населения'!F22*1000000</f>
        <v>20859.683012309335</v>
      </c>
      <c r="T22" s="269">
        <f>G22/'Численность населения'!G22*1000000</f>
        <v>5538.3002135401603</v>
      </c>
      <c r="U22" s="269">
        <f>H22/'Численность населения'!H22*1000000</f>
        <v>8922.8780918939337</v>
      </c>
      <c r="V22" s="269">
        <f>I22/'Численность населения'!I22*1000000</f>
        <v>6944.2230148682902</v>
      </c>
      <c r="W22" s="269">
        <f>J22/'Численность населения'!J22*1000000</f>
        <v>9360.8588920765433</v>
      </c>
      <c r="X22" s="269">
        <f>K22/'Численность населения'!K22*1000000</f>
        <v>10266.353423184753</v>
      </c>
      <c r="Y22" s="269">
        <f>L22/'Численность населения'!L22*1000000</f>
        <v>17984.737491749816</v>
      </c>
      <c r="Z22" s="269">
        <f>M22/'Численность населения'!M22*1000000</f>
        <v>11935.53597034676</v>
      </c>
      <c r="AA22" s="270">
        <f>N22/'Численность населения'!N22*1000000</f>
        <v>44752.037623446988</v>
      </c>
      <c r="AB22" s="264" t="s">
        <v>23</v>
      </c>
      <c r="AC22" s="142">
        <f>O22/'Индекс потребительских цен'!X22</f>
        <v>3819.0817634378559</v>
      </c>
      <c r="AD22" s="143">
        <f>P22/'Индекс потребительских цен'!Y22</f>
        <v>5594.3961625330512</v>
      </c>
      <c r="AE22" s="143">
        <f>Q22/'Индекс потребительских цен'!Z22</f>
        <v>4568.9903535150788</v>
      </c>
      <c r="AF22" s="143">
        <f>R22/'Индекс потребительских цен'!AA22</f>
        <v>8518.8886726016008</v>
      </c>
      <c r="AG22" s="143">
        <f>S22/'Индекс потребительских цен'!AB22</f>
        <v>15514.132397011845</v>
      </c>
      <c r="AH22" s="143">
        <f>T22/'Индекс потребительских цен'!AC22</f>
        <v>3644.2029472087888</v>
      </c>
      <c r="AI22" s="143">
        <f>U22/'Индекс потребительских цен'!AD22</f>
        <v>5605.5528459334519</v>
      </c>
      <c r="AJ22" s="143">
        <f>V22/'Индекс потребительских цен'!AE22</f>
        <v>4295.084368069538</v>
      </c>
      <c r="AK22" s="143">
        <f>W22/'Индекс потребительских цен'!AF22</f>
        <v>5577.844263474045</v>
      </c>
      <c r="AL22" s="143">
        <f>X22/'Индекс потребительских цен'!AG22</f>
        <v>5924.8428593885101</v>
      </c>
      <c r="AM22" s="143">
        <f>Y22/'Индекс потребительских цен'!AH22</f>
        <v>9920.8758036877716</v>
      </c>
      <c r="AN22" s="143">
        <f>Z22/'Индекс потребительских цен'!AI22</f>
        <v>6025.4140054161171</v>
      </c>
      <c r="AO22" s="144">
        <f>AA22/'Индекс потребительских цен'!AJ22</f>
        <v>20169.77174846637</v>
      </c>
    </row>
    <row r="23" spans="1:41" ht="15.75">
      <c r="A23" s="264" t="s">
        <v>24</v>
      </c>
      <c r="B23" s="246">
        <v>4316</v>
      </c>
      <c r="C23" s="242">
        <v>6510</v>
      </c>
      <c r="D23" s="242">
        <v>4946</v>
      </c>
      <c r="E23" s="242">
        <v>52560</v>
      </c>
      <c r="F23" s="242">
        <v>6533</v>
      </c>
      <c r="G23" s="242">
        <v>8449</v>
      </c>
      <c r="H23" s="242">
        <v>7402</v>
      </c>
      <c r="I23" s="243">
        <v>8727</v>
      </c>
      <c r="J23" s="243">
        <v>9629</v>
      </c>
      <c r="K23" s="243">
        <v>9978</v>
      </c>
      <c r="L23" s="244">
        <v>10174</v>
      </c>
      <c r="M23" s="245">
        <v>13496</v>
      </c>
      <c r="N23" s="247">
        <v>14311</v>
      </c>
      <c r="O23" s="268">
        <f>B23/'Численность населения'!B23*1000000</f>
        <v>3582.405706616245</v>
      </c>
      <c r="P23" s="269">
        <f>C23/'Численность населения'!C23*1000000</f>
        <v>5425.596815649722</v>
      </c>
      <c r="Q23" s="269">
        <f>D23/'Численность населения'!D23*1000000</f>
        <v>4130.7163777976921</v>
      </c>
      <c r="R23" s="269">
        <f>E23/'Численность населения'!E23*1000000</f>
        <v>43991.251967930577</v>
      </c>
      <c r="S23" s="269">
        <f>F23/'Численность населения'!F23*1000000</f>
        <v>5479.8312349541602</v>
      </c>
      <c r="T23" s="269">
        <f>G23/'Численность населения'!G23*1000000</f>
        <v>7103.8981895107145</v>
      </c>
      <c r="U23" s="269">
        <f>H23/'Численность населения'!H23*1000000</f>
        <v>6242.3414936923</v>
      </c>
      <c r="V23" s="269">
        <f>I23/'Численность населения'!I23*1000000</f>
        <v>7394.045789367553</v>
      </c>
      <c r="W23" s="269">
        <f>J23/'Численность населения'!J23*1000000</f>
        <v>8214.4615129999038</v>
      </c>
      <c r="X23" s="269">
        <f>K23/'Численность населения'!K23*1000000</f>
        <v>8571.5832001092695</v>
      </c>
      <c r="Y23" s="269">
        <f>L23/'Численность населения'!L23*1000000</f>
        <v>8802.9875128056028</v>
      </c>
      <c r="Z23" s="269">
        <f>M23/'Численность населения'!M23*1000000</f>
        <v>11784.110485640516</v>
      </c>
      <c r="AA23" s="270">
        <f>N23/'Численность населения'!N23*1000000</f>
        <v>12624.349088702129</v>
      </c>
      <c r="AB23" s="264" t="s">
        <v>24</v>
      </c>
      <c r="AC23" s="142">
        <f>O23/'Индекс потребительских цен'!X23</f>
        <v>3582.405706616245</v>
      </c>
      <c r="AD23" s="143">
        <f>P23/'Индекс потребительских цен'!Y23</f>
        <v>5131.558512862689</v>
      </c>
      <c r="AE23" s="143">
        <f>Q23/'Индекс потребительских цен'!Z23</f>
        <v>3685.3633269623519</v>
      </c>
      <c r="AF23" s="143">
        <f>R23/'Индекс потребительских цен'!AA23</f>
        <v>36608.839268149</v>
      </c>
      <c r="AG23" s="143">
        <f>S23/'Индекс потребительских цен'!AB23</f>
        <v>4071.2711109813972</v>
      </c>
      <c r="AH23" s="143">
        <f>T23/'Индекс потребительских цен'!AC23</f>
        <v>4711.9727637856013</v>
      </c>
      <c r="AI23" s="143">
        <f>U23/'Индекс потребительских цен'!AD23</f>
        <v>3945.2190671571739</v>
      </c>
      <c r="AJ23" s="143">
        <f>V23/'Индекс потребительских цен'!AE23</f>
        <v>4572.5118515760905</v>
      </c>
      <c r="AK23" s="143">
        <f>W23/'Индекс потребительских цен'!AF23</f>
        <v>4889.182579806662</v>
      </c>
      <c r="AL23" s="143">
        <f>X23/'Индекс потребительских цен'!AG23</f>
        <v>4956.5127619830955</v>
      </c>
      <c r="AM23" s="143">
        <f>Y23/'Индекс потребительских цен'!AH23</f>
        <v>4835.0324513517435</v>
      </c>
      <c r="AN23" s="143">
        <f>Z23/'Индекс потребительских цен'!AI23</f>
        <v>5921.1521232865189</v>
      </c>
      <c r="AO23" s="144">
        <f>AA23/'Индекс потребительских цен'!AJ23</f>
        <v>5634.5231037804087</v>
      </c>
    </row>
    <row r="24" spans="1:41" ht="15.75">
      <c r="A24" s="264" t="s">
        <v>25</v>
      </c>
      <c r="B24" s="246">
        <v>3937</v>
      </c>
      <c r="C24" s="242">
        <v>1965</v>
      </c>
      <c r="D24" s="242">
        <v>2464</v>
      </c>
      <c r="E24" s="242">
        <v>3135</v>
      </c>
      <c r="F24" s="242">
        <v>3033</v>
      </c>
      <c r="G24" s="242">
        <v>4514</v>
      </c>
      <c r="H24" s="242">
        <v>3125</v>
      </c>
      <c r="I24" s="243">
        <v>3224</v>
      </c>
      <c r="J24" s="243">
        <v>4941</v>
      </c>
      <c r="K24" s="243">
        <v>2885</v>
      </c>
      <c r="L24" s="244">
        <v>3646</v>
      </c>
      <c r="M24" s="245">
        <v>5879</v>
      </c>
      <c r="N24" s="247">
        <v>3820</v>
      </c>
      <c r="O24" s="268">
        <f>B24/'Численность населения'!B24*1000000</f>
        <v>4187.2866871510814</v>
      </c>
      <c r="P24" s="269">
        <f>C24/'Численность населения'!C24*1000000</f>
        <v>2080.8844553165804</v>
      </c>
      <c r="Q24" s="269">
        <f>D24/'Численность населения'!D24*1000000</f>
        <v>2591.5455035002692</v>
      </c>
      <c r="R24" s="269">
        <f>E24/'Численность населения'!E24*1000000</f>
        <v>3269.1972791101944</v>
      </c>
      <c r="S24" s="269">
        <f>F24/'Численность населения'!F24*1000000</f>
        <v>3139.6345477808281</v>
      </c>
      <c r="T24" s="269">
        <f>G24/'Численность населения'!G24*1000000</f>
        <v>4640.7337993257879</v>
      </c>
      <c r="U24" s="269">
        <f>H24/'Численность населения'!H24*1000000</f>
        <v>3184.3888520915066</v>
      </c>
      <c r="V24" s="269">
        <f>I24/'Численность населения'!I24*1000000</f>
        <v>3255.1550893602671</v>
      </c>
      <c r="W24" s="269">
        <f>J24/'Численность населения'!J24*1000000</f>
        <v>4948.9579243423423</v>
      </c>
      <c r="X24" s="269">
        <f>K24/'Численность населения'!K24*1000000</f>
        <v>2863.9528107934789</v>
      </c>
      <c r="Y24" s="269">
        <f>L24/'Численность населения'!L24*1000000</f>
        <v>3590.1091802813794</v>
      </c>
      <c r="Z24" s="269">
        <f>M24/'Численность населения'!M24*1000000</f>
        <v>5745.9749342961113</v>
      </c>
      <c r="AA24" s="270">
        <f>N24/'Численность населения'!N24*1000000</f>
        <v>3702.7667034035403</v>
      </c>
      <c r="AB24" s="264" t="s">
        <v>25</v>
      </c>
      <c r="AC24" s="142">
        <f>O24/'Индекс потребительских цен'!X24</f>
        <v>4187.2866871510814</v>
      </c>
      <c r="AD24" s="143">
        <f>P24/'Индекс потребительских цен'!Y24</f>
        <v>1968.2978200118998</v>
      </c>
      <c r="AE24" s="143">
        <f>Q24/'Индекс потребительских цен'!Z24</f>
        <v>2320.455753952549</v>
      </c>
      <c r="AF24" s="143">
        <f>R24/'Индекс потребительских цен'!AA24</f>
        <v>2736.488239256646</v>
      </c>
      <c r="AG24" s="143">
        <f>S24/'Индекс потребительских цен'!AB24</f>
        <v>2273.3888332009187</v>
      </c>
      <c r="AH24" s="143">
        <f>T24/'Индекс потребительских цен'!AC24</f>
        <v>3007.2713257990281</v>
      </c>
      <c r="AI24" s="143">
        <f>U24/'Индекс потребительских цен'!AD24</f>
        <v>1971.0917997140109</v>
      </c>
      <c r="AJ24" s="143">
        <f>V24/'Индекс потребительских цен'!AE24</f>
        <v>1959.8240470604123</v>
      </c>
      <c r="AK24" s="143">
        <f>W24/'Индекс потребительских цен'!AF24</f>
        <v>2842.5951012177802</v>
      </c>
      <c r="AL24" s="143">
        <f>X24/'Индекс потребительских цен'!AG24</f>
        <v>1600.8218520871046</v>
      </c>
      <c r="AM24" s="143">
        <f>Y24/'Индекс потребительских цен'!AH24</f>
        <v>1908.6083951998801</v>
      </c>
      <c r="AN24" s="143">
        <f>Z24/'Индекс потребительских цен'!AI24</f>
        <v>2789.963006980327</v>
      </c>
      <c r="AO24" s="144">
        <f>AA24/'Индекс потребительских цен'!AJ24</f>
        <v>1592.1727913881659</v>
      </c>
    </row>
    <row r="25" spans="1:41" ht="15.75">
      <c r="A25" s="264" t="s">
        <v>26</v>
      </c>
      <c r="B25" s="246">
        <v>5940</v>
      </c>
      <c r="C25" s="242">
        <v>6862</v>
      </c>
      <c r="D25" s="242">
        <v>7883</v>
      </c>
      <c r="E25" s="242">
        <v>10351</v>
      </c>
      <c r="F25" s="242">
        <v>8670</v>
      </c>
      <c r="G25" s="242">
        <v>10355</v>
      </c>
      <c r="H25" s="242">
        <v>9131</v>
      </c>
      <c r="I25" s="243">
        <v>12062</v>
      </c>
      <c r="J25" s="243">
        <v>12044</v>
      </c>
      <c r="K25" s="243">
        <v>14899</v>
      </c>
      <c r="L25" s="244">
        <v>14735</v>
      </c>
      <c r="M25" s="245">
        <v>21510</v>
      </c>
      <c r="N25" s="247">
        <v>36803</v>
      </c>
      <c r="O25" s="268">
        <f>B25/'Численность населения'!B25*1000000</f>
        <v>3470.1470956796666</v>
      </c>
      <c r="P25" s="269">
        <f>C25/'Численность населения'!C25*1000000</f>
        <v>3975.1043305581366</v>
      </c>
      <c r="Q25" s="269">
        <f>D25/'Численность населения'!D25*1000000</f>
        <v>4523.9053073104997</v>
      </c>
      <c r="R25" s="269">
        <f>E25/'Численность населения'!E25*1000000</f>
        <v>5889.522101497103</v>
      </c>
      <c r="S25" s="269">
        <f>F25/'Численность населения'!F25*1000000</f>
        <v>4899.0468613326757</v>
      </c>
      <c r="T25" s="269">
        <f>G25/'Численность населения'!G25*1000000</f>
        <v>5826.5876959123298</v>
      </c>
      <c r="U25" s="269">
        <f>H25/'Численность населения'!H25*1000000</f>
        <v>5114.3002129511497</v>
      </c>
      <c r="V25" s="269">
        <f>I25/'Численность населения'!I25*1000000</f>
        <v>6690.458414546616</v>
      </c>
      <c r="W25" s="269">
        <f>J25/'Численность населения'!J25*1000000</f>
        <v>6578.3975779436887</v>
      </c>
      <c r="X25" s="269">
        <f>K25/'Численность населения'!K25*1000000</f>
        <v>8002.1741594064888</v>
      </c>
      <c r="Y25" s="269">
        <f>L25/'Численность населения'!L25*1000000</f>
        <v>7819.9132618511358</v>
      </c>
      <c r="Z25" s="269">
        <f>M25/'Численность населения'!M25*1000000</f>
        <v>11308.268336638368</v>
      </c>
      <c r="AA25" s="270">
        <f>N25/'Численность населения'!N25*1000000</f>
        <v>18265.476992834363</v>
      </c>
      <c r="AB25" s="264" t="s">
        <v>26</v>
      </c>
      <c r="AC25" s="142">
        <f>O25/'Индекс потребительских цен'!X25</f>
        <v>3470.1470956796666</v>
      </c>
      <c r="AD25" s="143">
        <f>P25/'Индекс потребительских цен'!Y25</f>
        <v>3737.4053502803085</v>
      </c>
      <c r="AE25" s="143">
        <f>Q25/'Индекс потребительских цен'!Z25</f>
        <v>3992.6684699630309</v>
      </c>
      <c r="AF25" s="143">
        <f>R25/'Индекс потребительских цен'!AA25</f>
        <v>4905.0887070743756</v>
      </c>
      <c r="AG25" s="143">
        <f>S25/'Индекс потребительских цен'!AB25</f>
        <v>3658.3622034343744</v>
      </c>
      <c r="AH25" s="143">
        <f>T25/'Индекс потребительских цен'!AC25</f>
        <v>3840.5888645973123</v>
      </c>
      <c r="AI25" s="143">
        <f>U25/'Индекс потребительских цен'!AD25</f>
        <v>3188.6921627345837</v>
      </c>
      <c r="AJ25" s="143">
        <f>V25/'Индекс потребительских цен'!AE25</f>
        <v>4061.7370880752974</v>
      </c>
      <c r="AK25" s="143">
        <f>W25/'Индекс потребительских цен'!AF25</f>
        <v>3840.8401882625926</v>
      </c>
      <c r="AL25" s="143">
        <f>X25/'Индекс потребительских цен'!AG25</f>
        <v>4542.2140778753192</v>
      </c>
      <c r="AM25" s="143">
        <f>Y25/'Индекс потребительских цен'!AH25</f>
        <v>4265.576294539278</v>
      </c>
      <c r="AN25" s="143">
        <f>Z25/'Индекс потребительских цен'!AI25</f>
        <v>5713.5891459109171</v>
      </c>
      <c r="AO25" s="144">
        <f>AA25/'Индекс потребительских цен'!AJ25</f>
        <v>8326.9620855055073</v>
      </c>
    </row>
    <row r="26" spans="1:41" ht="15.75">
      <c r="A26" s="264" t="s">
        <v>27</v>
      </c>
      <c r="B26" s="246">
        <v>2763</v>
      </c>
      <c r="C26" s="242">
        <v>4941</v>
      </c>
      <c r="D26" s="242">
        <v>5032</v>
      </c>
      <c r="E26" s="242">
        <v>7503</v>
      </c>
      <c r="F26" s="242">
        <v>9141</v>
      </c>
      <c r="G26" s="242">
        <v>9938</v>
      </c>
      <c r="H26" s="242">
        <v>6831</v>
      </c>
      <c r="I26" s="243">
        <v>9883</v>
      </c>
      <c r="J26" s="243">
        <v>12124</v>
      </c>
      <c r="K26" s="243">
        <v>11906</v>
      </c>
      <c r="L26" s="244">
        <v>11662</v>
      </c>
      <c r="M26" s="245">
        <v>25377</v>
      </c>
      <c r="N26" s="247">
        <v>14737</v>
      </c>
      <c r="O26" s="268">
        <f>B26/'Численность населения'!B26*1000000</f>
        <v>3467.0939779476257</v>
      </c>
      <c r="P26" s="269">
        <f>C26/'Численность населения'!C26*1000000</f>
        <v>6246.4286256087144</v>
      </c>
      <c r="Q26" s="269">
        <f>D26/'Численность населения'!D26*1000000</f>
        <v>6416.9431784272374</v>
      </c>
      <c r="R26" s="269">
        <f>E26/'Численность населения'!E26*1000000</f>
        <v>9672.2046903038172</v>
      </c>
      <c r="S26" s="269">
        <f>F26/'Численность населения'!F26*1000000</f>
        <v>11891.984716438415</v>
      </c>
      <c r="T26" s="269">
        <f>G26/'Численность населения'!G26*1000000</f>
        <v>13004.006668184542</v>
      </c>
      <c r="U26" s="269">
        <f>H26/'Численность населения'!H26*1000000</f>
        <v>8989.3880215187346</v>
      </c>
      <c r="V26" s="269">
        <f>I26/'Численность населения'!I26*1000000</f>
        <v>13079.87951105629</v>
      </c>
      <c r="W26" s="269">
        <f>J26/'Численность населения'!J26*1000000</f>
        <v>16147.97963788249</v>
      </c>
      <c r="X26" s="269">
        <f>K26/'Численность населения'!K26*1000000</f>
        <v>15987.023467596937</v>
      </c>
      <c r="Y26" s="269">
        <f>L26/'Численность населения'!L26*1000000</f>
        <v>15820.732729734349</v>
      </c>
      <c r="Z26" s="269">
        <f>M26/'Численность населения'!M26*1000000</f>
        <v>34827.038198990478</v>
      </c>
      <c r="AA26" s="270">
        <f>N26/'Численность населения'!N26*1000000</f>
        <v>22262.371802909202</v>
      </c>
      <c r="AB26" s="264" t="s">
        <v>27</v>
      </c>
      <c r="AC26" s="142">
        <f>O26/'Индекс потребительских цен'!X26</f>
        <v>3467.0939779476257</v>
      </c>
      <c r="AD26" s="143">
        <f>P26/'Индекс потребительских цен'!Y26</f>
        <v>5892.3013164877975</v>
      </c>
      <c r="AE26" s="143">
        <f>Q26/'Индекс потребительских цен'!Z26</f>
        <v>5734.3206971037225</v>
      </c>
      <c r="AF26" s="143">
        <f>R26/'Индекс потребительских цен'!AA26</f>
        <v>8114.2447834809009</v>
      </c>
      <c r="AG26" s="143">
        <f>S26/'Индекс потребительских цен'!AB26</f>
        <v>9045.6719134179893</v>
      </c>
      <c r="AH26" s="143">
        <f>T26/'Индекс потребительских цен'!AC26</f>
        <v>8725.0018222998824</v>
      </c>
      <c r="AI26" s="143">
        <f>U26/'Индекс потребительских цен'!AD26</f>
        <v>5711.0166601220108</v>
      </c>
      <c r="AJ26" s="143">
        <f>V26/'Индекс потребительских цен'!AE26</f>
        <v>8059.0946564627902</v>
      </c>
      <c r="AK26" s="143">
        <f>W26/'Индекс потребительских цен'!AF26</f>
        <v>9527.4225814430083</v>
      </c>
      <c r="AL26" s="143">
        <f>X26/'Индекс потребительских цен'!AG26</f>
        <v>9115.246713122875</v>
      </c>
      <c r="AM26" s="143">
        <f>Y26/'Индекс потребительских цен'!AH26</f>
        <v>8665.9943295151843</v>
      </c>
      <c r="AN26" s="143">
        <f>Z26/'Индекс потребительских цен'!AI26</f>
        <v>17800.619554952998</v>
      </c>
      <c r="AO26" s="144">
        <f>AA26/'Индекс потребительских цен'!AJ26</f>
        <v>9871.2855367472366</v>
      </c>
    </row>
    <row r="27" spans="1:41" ht="15.75">
      <c r="A27" s="264" t="s">
        <v>28</v>
      </c>
      <c r="B27" s="246">
        <v>1224</v>
      </c>
      <c r="C27" s="242">
        <v>1985</v>
      </c>
      <c r="D27" s="242">
        <v>3862</v>
      </c>
      <c r="E27" s="242">
        <v>3664</v>
      </c>
      <c r="F27" s="242">
        <v>2660</v>
      </c>
      <c r="G27" s="242">
        <v>3769</v>
      </c>
      <c r="H27" s="242">
        <v>2683</v>
      </c>
      <c r="I27" s="243">
        <v>2734</v>
      </c>
      <c r="J27" s="243">
        <v>4180</v>
      </c>
      <c r="K27" s="243">
        <v>3527</v>
      </c>
      <c r="L27" s="244">
        <v>2035</v>
      </c>
      <c r="M27" s="245">
        <v>5187</v>
      </c>
      <c r="N27" s="247">
        <v>3223</v>
      </c>
      <c r="O27" s="268">
        <f>B27/'Численность населения'!B27*1000000</f>
        <v>1923.7811730350006</v>
      </c>
      <c r="P27" s="269">
        <f>C27/'Численность населения'!C27*1000000</f>
        <v>3144.4398857546576</v>
      </c>
      <c r="Q27" s="269">
        <f>D27/'Численность населения'!D27*1000000</f>
        <v>6151.6308511773641</v>
      </c>
      <c r="R27" s="269">
        <f>E27/'Численность населения'!E27*1000000</f>
        <v>5870.4495604372723</v>
      </c>
      <c r="S27" s="269">
        <f>F27/'Численность населения'!F27*1000000</f>
        <v>4286.4095035822138</v>
      </c>
      <c r="T27" s="269">
        <f>G27/'Численность населения'!G27*1000000</f>
        <v>6106.6401813359425</v>
      </c>
      <c r="U27" s="269">
        <f>H27/'Численность населения'!H27*1000000</f>
        <v>4368.9525912464624</v>
      </c>
      <c r="V27" s="269">
        <f>I27/'Численность населения'!I27*1000000</f>
        <v>4485.6513300267925</v>
      </c>
      <c r="W27" s="269">
        <f>J27/'Численность населения'!J27*1000000</f>
        <v>6927.5720682945912</v>
      </c>
      <c r="X27" s="269">
        <f>K27/'Численность населения'!K27*1000000</f>
        <v>5894.0409524716706</v>
      </c>
      <c r="Y27" s="269">
        <f>L27/'Численность населения'!L27*1000000</f>
        <v>3423.2749049557583</v>
      </c>
      <c r="Z27" s="269">
        <f>M27/'Численность населения'!M27*1000000</f>
        <v>8802.4016114826627</v>
      </c>
      <c r="AA27" s="270">
        <f>N27/'Численность населения'!N27*1000000</f>
        <v>5568.8792436138447</v>
      </c>
      <c r="AB27" s="264" t="s">
        <v>28</v>
      </c>
      <c r="AC27" s="142">
        <f>O27/'Индекс потребительских цен'!X27</f>
        <v>1923.7811730350006</v>
      </c>
      <c r="AD27" s="143">
        <f>P27/'Индекс потребительских цен'!Y27</f>
        <v>2998.1310886295364</v>
      </c>
      <c r="AE27" s="143">
        <f>Q27/'Индекс потребительских цен'!Z27</f>
        <v>5497.6093001192785</v>
      </c>
      <c r="AF27" s="143">
        <f>R27/'Индекс потребительских цен'!AA27</f>
        <v>4916.4298540982491</v>
      </c>
      <c r="AG27" s="143">
        <f>S27/'Индекс потребительских цен'!AB27</f>
        <v>3234.0681448214104</v>
      </c>
      <c r="AH27" s="143">
        <f>T27/'Индекс потребительских цен'!AC27</f>
        <v>4093.6653709351949</v>
      </c>
      <c r="AI27" s="143">
        <f>U27/'Индекс потребительских цен'!AD27</f>
        <v>2783.7505743123143</v>
      </c>
      <c r="AJ27" s="143">
        <f>V27/'Индекс потребительских цен'!AE27</f>
        <v>2791.1202250189681</v>
      </c>
      <c r="AK27" s="143">
        <f>W27/'Индекс потребительских цен'!AF27</f>
        <v>4108.4291456588544</v>
      </c>
      <c r="AL27" s="143">
        <f>X27/'Индекс потребительских цен'!AG27</f>
        <v>3408.9025396480738</v>
      </c>
      <c r="AM27" s="143">
        <f>Y27/'Индекс потребительских цен'!AH27</f>
        <v>1875.4379108152709</v>
      </c>
      <c r="AN27" s="143">
        <f>Z27/'Индекс потребительских цен'!AI27</f>
        <v>4489.2826071782783</v>
      </c>
      <c r="AO27" s="144">
        <f>AA27/'Индекс потребительских цен'!AJ27</f>
        <v>2555.9439996299466</v>
      </c>
    </row>
    <row r="28" spans="1:41" ht="15.75">
      <c r="A28" s="265" t="s">
        <v>29</v>
      </c>
      <c r="B28" s="246">
        <v>1620</v>
      </c>
      <c r="C28" s="242">
        <v>2031</v>
      </c>
      <c r="D28" s="242">
        <v>2176</v>
      </c>
      <c r="E28" s="242">
        <v>2416</v>
      </c>
      <c r="F28" s="242">
        <v>2069</v>
      </c>
      <c r="G28" s="242">
        <v>2668</v>
      </c>
      <c r="H28" s="242">
        <v>2158</v>
      </c>
      <c r="I28" s="243">
        <v>1640</v>
      </c>
      <c r="J28" s="243">
        <v>2086</v>
      </c>
      <c r="K28" s="243">
        <v>1872</v>
      </c>
      <c r="L28" s="244">
        <v>3390</v>
      </c>
      <c r="M28" s="245">
        <v>3069</v>
      </c>
      <c r="N28" s="247">
        <v>2964</v>
      </c>
      <c r="O28" s="268">
        <f>B28/'Численность населения'!B28*1000000</f>
        <v>2394.3882633590606</v>
      </c>
      <c r="P28" s="269">
        <f>C28/'Численность населения'!C28*1000000</f>
        <v>3035.4297875647512</v>
      </c>
      <c r="Q28" s="269">
        <f>D28/'Численность населения'!D28*1000000</f>
        <v>3276.0525975062251</v>
      </c>
      <c r="R28" s="269">
        <f>E28/'Численность населения'!E28*1000000</f>
        <v>3665.9772727617583</v>
      </c>
      <c r="S28" s="269">
        <f>F28/'Численность населения'!F28*1000000</f>
        <v>3164.4166017928123</v>
      </c>
      <c r="T28" s="269">
        <f>G28/'Численность населения'!G28*1000000</f>
        <v>4112.5811379271545</v>
      </c>
      <c r="U28" s="269">
        <f>H28/'Численность населения'!H28*1000000</f>
        <v>3349.5325710223524</v>
      </c>
      <c r="V28" s="269">
        <f>I28/'Численность населения'!I28*1000000</f>
        <v>2565.0851248523904</v>
      </c>
      <c r="W28" s="269">
        <f>J28/'Численность населения'!J28*1000000</f>
        <v>3294.9085291692595</v>
      </c>
      <c r="X28" s="269">
        <f>K28/'Численность населения'!K28*1000000</f>
        <v>2981.4519288656152</v>
      </c>
      <c r="Y28" s="269">
        <f>L28/'Численность населения'!L28*1000000</f>
        <v>5439.8233581842869</v>
      </c>
      <c r="Z28" s="269">
        <f>M28/'Численность населения'!M28*1000000</f>
        <v>4975.6648000492869</v>
      </c>
      <c r="AA28" s="270">
        <f>N28/'Численность населения'!N28*1000000</f>
        <v>5003.8660098389109</v>
      </c>
      <c r="AB28" s="265" t="s">
        <v>29</v>
      </c>
      <c r="AC28" s="142">
        <f>O28/'Индекс потребительских цен'!X28</f>
        <v>2394.3882633590606</v>
      </c>
      <c r="AD28" s="143">
        <f>P28/'Индекс потребительских цен'!Y28</f>
        <v>2873.9157238825519</v>
      </c>
      <c r="AE28" s="143">
        <f>Q28/'Индекс потребительских цен'!Z28</f>
        <v>2890.1743250935738</v>
      </c>
      <c r="AF28" s="143">
        <f>R28/'Индекс потребительских цен'!AA28</f>
        <v>3015.8249912666029</v>
      </c>
      <c r="AG28" s="143">
        <f>S28/'Индекс потребительских цен'!AB28</f>
        <v>2324.2990205242663</v>
      </c>
      <c r="AH28" s="143">
        <f>T28/'Индекс потребительских цен'!AC28</f>
        <v>2644.6650038717989</v>
      </c>
      <c r="AI28" s="143">
        <f>U28/'Индекс потребительских цен'!AD28</f>
        <v>2049.646674470353</v>
      </c>
      <c r="AJ28" s="143">
        <f>V28/'Индекс потребительских цен'!AE28</f>
        <v>1532.2407540289271</v>
      </c>
      <c r="AK28" s="143">
        <f>W28/'Индекс потребительских цен'!AF28</f>
        <v>1876.9760726925608</v>
      </c>
      <c r="AL28" s="143">
        <f>X28/'Индекс потребительских цен'!AG28</f>
        <v>1659.5783959057405</v>
      </c>
      <c r="AM28" s="143">
        <f>Y28/'Индекс потребительских цен'!AH28</f>
        <v>2886.2760900967387</v>
      </c>
      <c r="AN28" s="143">
        <f>Z28/'Индекс потребительских цен'!AI28</f>
        <v>2443.0886502653648</v>
      </c>
      <c r="AO28" s="144">
        <f>AA28/'Индекс потребительских цен'!AJ28</f>
        <v>2192.9093674623277</v>
      </c>
    </row>
    <row r="29" spans="1:41" ht="15.75">
      <c r="A29" s="265" t="s">
        <v>30</v>
      </c>
      <c r="B29" s="246">
        <v>17167</v>
      </c>
      <c r="C29" s="242">
        <v>15348</v>
      </c>
      <c r="D29" s="242">
        <v>20436</v>
      </c>
      <c r="E29" s="242">
        <v>28536</v>
      </c>
      <c r="F29" s="242">
        <v>56882</v>
      </c>
      <c r="G29" s="242">
        <v>29620</v>
      </c>
      <c r="H29" s="242">
        <v>34612</v>
      </c>
      <c r="I29" s="243">
        <v>40924</v>
      </c>
      <c r="J29" s="243">
        <v>51156</v>
      </c>
      <c r="K29" s="243">
        <v>47595</v>
      </c>
      <c r="L29" s="244">
        <v>52822</v>
      </c>
      <c r="M29" s="245">
        <v>68729</v>
      </c>
      <c r="N29" s="247">
        <v>65786</v>
      </c>
      <c r="O29" s="268">
        <f>B29/'Численность населения'!B29*1000000</f>
        <v>3527.9113334588287</v>
      </c>
      <c r="P29" s="269">
        <f>C29/'Численность населения'!C29*1000000</f>
        <v>3115.5348223132214</v>
      </c>
      <c r="Q29" s="269">
        <f>D29/'Численность населения'!D29*1000000</f>
        <v>4094.8910243218811</v>
      </c>
      <c r="R29" s="269">
        <f>E29/'Численность населения'!E29*1000000</f>
        <v>5617.3549022228672</v>
      </c>
      <c r="S29" s="269">
        <f>F29/'Численность населения'!F29*1000000</f>
        <v>11019.765136920805</v>
      </c>
      <c r="T29" s="269">
        <f>G29/'Численность населения'!G29*1000000</f>
        <v>5686.6505781684073</v>
      </c>
      <c r="U29" s="269">
        <f>H29/'Численность населения'!H29*1000000</f>
        <v>6588.2016143492292</v>
      </c>
      <c r="V29" s="269">
        <f>I29/'Численность населения'!I29*1000000</f>
        <v>7697.1732956762935</v>
      </c>
      <c r="W29" s="269">
        <f>J29/'Численность населения'!J29*1000000</f>
        <v>9529.9624882077042</v>
      </c>
      <c r="X29" s="269">
        <f>K29/'Численность населения'!K29*1000000</f>
        <v>8828.6408938491113</v>
      </c>
      <c r="Y29" s="269">
        <f>L29/'Численность населения'!L29*1000000</f>
        <v>9797.813215343589</v>
      </c>
      <c r="Z29" s="269">
        <f>M29/'Численность населения'!M29*1000000</f>
        <v>12772.718132691758</v>
      </c>
      <c r="AA29" s="270">
        <f>N29/'Численность населения'!N29*1000000</f>
        <v>11739.156813550369</v>
      </c>
      <c r="AB29" s="265" t="s">
        <v>30</v>
      </c>
      <c r="AC29" s="142">
        <f>O29/'Индекс потребительских цен'!X29</f>
        <v>3527.9113334588287</v>
      </c>
      <c r="AD29" s="143">
        <f>P29/'Индекс потребительских цен'!Y29</f>
        <v>2943.3489110186315</v>
      </c>
      <c r="AE29" s="143">
        <f>Q29/'Индекс потребительских цен'!Z29</f>
        <v>3645.4760124160298</v>
      </c>
      <c r="AF29" s="143">
        <f>R29/'Индекс потребительских цен'!AA29</f>
        <v>4687.2707950939366</v>
      </c>
      <c r="AG29" s="143">
        <f>S29/'Индекс потребительских цен'!AB29</f>
        <v>8117.2193018399603</v>
      </c>
      <c r="AH29" s="143">
        <f>T29/'Индекс потребительских цен'!AC29</f>
        <v>3701.0230908064923</v>
      </c>
      <c r="AI29" s="143">
        <f>U29/'Индекс потребительских цен'!AD29</f>
        <v>4076.9957475445663</v>
      </c>
      <c r="AJ29" s="143">
        <f>V29/'Индекс потребительских цен'!AE29</f>
        <v>4595.5271409928237</v>
      </c>
      <c r="AK29" s="143">
        <f>W29/'Индекс потребительских цен'!AF29</f>
        <v>5475.1512883371106</v>
      </c>
      <c r="AL29" s="143">
        <f>X29/'Индекс потребительских цен'!AG29</f>
        <v>4926.8850986756079</v>
      </c>
      <c r="AM29" s="143">
        <f>Y29/'Индекс потребительских цен'!AH29</f>
        <v>5221.2934721618394</v>
      </c>
      <c r="AN29" s="143">
        <f>Z29/'Индекс потребительских цен'!AI29</f>
        <v>6264.732707213293</v>
      </c>
      <c r="AO29" s="144">
        <f>AA29/'Индекс потребительских цен'!AJ29</f>
        <v>5163.4777021441314</v>
      </c>
    </row>
    <row r="30" spans="1:41" ht="15.75">
      <c r="A30" s="265" t="s">
        <v>32</v>
      </c>
      <c r="B30" s="246">
        <v>1891</v>
      </c>
      <c r="C30" s="242">
        <v>1999</v>
      </c>
      <c r="D30" s="242">
        <v>1887</v>
      </c>
      <c r="E30" s="242">
        <v>1056</v>
      </c>
      <c r="F30" s="242">
        <v>972</v>
      </c>
      <c r="G30" s="242">
        <v>1300</v>
      </c>
      <c r="H30" s="242">
        <v>1328</v>
      </c>
      <c r="I30" s="243">
        <v>660</v>
      </c>
      <c r="J30" s="243">
        <v>1443</v>
      </c>
      <c r="K30" s="243">
        <v>972</v>
      </c>
      <c r="L30" s="244">
        <v>9669</v>
      </c>
      <c r="M30" s="245">
        <v>2777</v>
      </c>
      <c r="N30" s="247">
        <v>1720</v>
      </c>
      <c r="O30" s="268">
        <f>B30/'Численность населения'!B30*1000000</f>
        <v>4299.2222295480024</v>
      </c>
      <c r="P30" s="269">
        <f>C30/'Численность населения'!C30*1000000</f>
        <v>4530.8969090624742</v>
      </c>
      <c r="Q30" s="269">
        <f>D30/'Численность населения'!D30*1000000</f>
        <v>4255.5014816451903</v>
      </c>
      <c r="R30" s="269">
        <f>E30/'Численность населения'!E30*1000000</f>
        <v>2370.8759443652407</v>
      </c>
      <c r="S30" s="269">
        <f>F30/'Численность населения'!F30*1000000</f>
        <v>2170.674896770116</v>
      </c>
      <c r="T30" s="269">
        <f>G30/'Численность населения'!G30*1000000</f>
        <v>2886.8039749070117</v>
      </c>
      <c r="U30" s="269">
        <f>H30/'Численность населения'!H30*1000000</f>
        <v>2935.3126063719269</v>
      </c>
      <c r="V30" s="269">
        <f>I30/'Численность населения'!I30*1000000</f>
        <v>1455.7613962957489</v>
      </c>
      <c r="W30" s="269">
        <f>J30/'Численность населения'!J30*1000000</f>
        <v>3177.9940976963398</v>
      </c>
      <c r="X30" s="269">
        <f>K30/'Численность населения'!K30*1000000</f>
        <v>2118.0392883213667</v>
      </c>
      <c r="Y30" s="269">
        <f>L30/'Численность населения'!L30*1000000</f>
        <v>20877.597554023941</v>
      </c>
      <c r="Z30" s="269">
        <f>M30/'Численность населения'!M30*1000000</f>
        <v>5962.3749876544271</v>
      </c>
      <c r="AA30" s="270">
        <f>N30/'Численность населения'!N30*1000000</f>
        <v>3452.8861711908844</v>
      </c>
      <c r="AB30" s="265" t="s">
        <v>32</v>
      </c>
      <c r="AC30" s="142">
        <f>O30/'Индекс потребительских цен'!X30</f>
        <v>4299.2222295480024</v>
      </c>
      <c r="AD30" s="143">
        <f>P30/'Индекс потребительских цен'!Y30</f>
        <v>4267.9887990415173</v>
      </c>
      <c r="AE30" s="143">
        <f>Q30/'Индекс потребительских цен'!Z30</f>
        <v>3762.1523815244573</v>
      </c>
      <c r="AF30" s="143">
        <f>R30/'Индекс потребительских цен'!AA30</f>
        <v>1960.9087715725314</v>
      </c>
      <c r="AG30" s="143">
        <f>S30/'Индекс потребительских цен'!AB30</f>
        <v>1611.1694271116114</v>
      </c>
      <c r="AH30" s="143">
        <f>T30/'Индекс потребительских цен'!AC30</f>
        <v>1902.9410405449973</v>
      </c>
      <c r="AI30" s="143">
        <f>U30/'Индекс потребительских цен'!AD30</f>
        <v>1838.5758798136824</v>
      </c>
      <c r="AJ30" s="143">
        <f>V30/'Индекс потребительских цен'!AE30</f>
        <v>896.41898487900198</v>
      </c>
      <c r="AK30" s="143">
        <f>W30/'Индекс потребительских цен'!AF30</f>
        <v>1877.8657346427044</v>
      </c>
      <c r="AL30" s="143">
        <f>X30/'Индекс потребительских цен'!AG30</f>
        <v>1224.6008798094615</v>
      </c>
      <c r="AM30" s="143">
        <f>Y30/'Индекс потребительских цен'!AH30</f>
        <v>11414.600100461041</v>
      </c>
      <c r="AN30" s="143">
        <f>Z30/'Индекс потребительских цен'!AI30</f>
        <v>2993.4470875563211</v>
      </c>
      <c r="AO30" s="144">
        <f>AA30/'Индекс потребительских цен'!AJ30</f>
        <v>1548.9124107909811</v>
      </c>
    </row>
    <row r="31" spans="1:41" ht="15.75">
      <c r="A31" s="265" t="s">
        <v>33</v>
      </c>
      <c r="B31" s="246">
        <v>443</v>
      </c>
      <c r="C31" s="242">
        <v>743</v>
      </c>
      <c r="D31" s="242">
        <v>768</v>
      </c>
      <c r="E31" s="242">
        <v>610</v>
      </c>
      <c r="F31" s="242">
        <v>1369</v>
      </c>
      <c r="G31" s="242">
        <v>1043</v>
      </c>
      <c r="H31" s="242">
        <v>685</v>
      </c>
      <c r="I31" s="243">
        <v>1204</v>
      </c>
      <c r="J31" s="243">
        <v>433</v>
      </c>
      <c r="K31" s="243">
        <v>889</v>
      </c>
      <c r="L31" s="244">
        <v>781</v>
      </c>
      <c r="M31" s="245">
        <v>1014</v>
      </c>
      <c r="N31" s="247">
        <v>648</v>
      </c>
      <c r="O31" s="268">
        <f>B31/'Численность населения'!B31*1000000</f>
        <v>1531.3565122404818</v>
      </c>
      <c r="P31" s="269">
        <f>C31/'Численность населения'!C31*1000000</f>
        <v>2581.6898080584861</v>
      </c>
      <c r="Q31" s="269">
        <f>D31/'Численность населения'!D31*1000000</f>
        <v>2690.818632517562</v>
      </c>
      <c r="R31" s="269">
        <f>E31/'Численность населения'!E31*1000000</f>
        <v>2154.8602696754642</v>
      </c>
      <c r="S31" s="269">
        <f>F31/'Численность населения'!F31*1000000</f>
        <v>4866.8287757917033</v>
      </c>
      <c r="T31" s="269">
        <f>G31/'Численность населения'!G31*1000000</f>
        <v>3729.6754145375094</v>
      </c>
      <c r="U31" s="269">
        <f>H31/'Численность населения'!H31*1000000</f>
        <v>2461.6556700734541</v>
      </c>
      <c r="V31" s="269">
        <f>I31/'Численность населения'!I31*1000000</f>
        <v>4352.7459536454244</v>
      </c>
      <c r="W31" s="269">
        <f>J31/'Численность населения'!J31*1000000</f>
        <v>1580.1247313240569</v>
      </c>
      <c r="X31" s="269">
        <f>K31/'Численность населения'!K31*1000000</f>
        <v>3269.6926341806093</v>
      </c>
      <c r="Y31" s="269">
        <f>L31/'Численность населения'!L31*1000000</f>
        <v>2886.6055588409226</v>
      </c>
      <c r="Z31" s="269">
        <f>M31/'Численность населения'!M31*1000000</f>
        <v>3771.3393089597207</v>
      </c>
      <c r="AA31" s="270">
        <f>N31/'Численность населения'!N31*1000000</f>
        <v>2441.0641231381237</v>
      </c>
      <c r="AB31" s="265" t="s">
        <v>33</v>
      </c>
      <c r="AC31" s="142">
        <f>O31/'Индекс потребительских цен'!X31</f>
        <v>1531.3565122404818</v>
      </c>
      <c r="AD31" s="143">
        <f>P31/'Индекс потребительских цен'!Y31</f>
        <v>2408.9668825776671</v>
      </c>
      <c r="AE31" s="143">
        <f>Q31/'Индекс потребительских цен'!Z31</f>
        <v>2333.2354388101594</v>
      </c>
      <c r="AF31" s="143">
        <f>R31/'Индекс потребительских цен'!AA31</f>
        <v>1733.1422351192693</v>
      </c>
      <c r="AG31" s="143">
        <f>S31/'Индекс потребительских цен'!AB31</f>
        <v>3524.5484904203395</v>
      </c>
      <c r="AH31" s="143">
        <f>T31/'Индекс потребительских цен'!AC31</f>
        <v>2425.488602572038</v>
      </c>
      <c r="AI31" s="143">
        <f>U31/'Индекс потребительских цен'!AD31</f>
        <v>1519.4266637145465</v>
      </c>
      <c r="AJ31" s="143">
        <f>V31/'Индекс потребительских цен'!AE31</f>
        <v>2600.850789220071</v>
      </c>
      <c r="AK31" s="143">
        <f>W31/'Индекс потребительских цен'!AF31</f>
        <v>905.23050165449627</v>
      </c>
      <c r="AL31" s="143">
        <f>X31/'Индекс потребительских цен'!AG31</f>
        <v>1813.4954073282768</v>
      </c>
      <c r="AM31" s="143">
        <f>Y31/'Индекс потребительских цен'!AH31</f>
        <v>1505.5678033464235</v>
      </c>
      <c r="AN31" s="143">
        <f>Z31/'Индекс потребительских цен'!AI31</f>
        <v>1764.1423086296086</v>
      </c>
      <c r="AO31" s="144">
        <f>AA31/'Индекс потребительских цен'!AJ31</f>
        <v>1043.9489854580745</v>
      </c>
    </row>
    <row r="32" spans="1:41" ht="15.75">
      <c r="A32" s="265" t="s">
        <v>34</v>
      </c>
      <c r="B32" s="246">
        <v>10033</v>
      </c>
      <c r="C32" s="242">
        <v>10302</v>
      </c>
      <c r="D32" s="242">
        <v>17535</v>
      </c>
      <c r="E32" s="242">
        <v>23089</v>
      </c>
      <c r="F32" s="242">
        <v>21055</v>
      </c>
      <c r="G32" s="242">
        <v>29374</v>
      </c>
      <c r="H32" s="242">
        <v>22958</v>
      </c>
      <c r="I32" s="243">
        <v>31266</v>
      </c>
      <c r="J32" s="243">
        <v>22258</v>
      </c>
      <c r="K32" s="243">
        <v>25516</v>
      </c>
      <c r="L32" s="244">
        <v>48766</v>
      </c>
      <c r="M32" s="245">
        <v>35733</v>
      </c>
      <c r="N32" s="247">
        <v>35165</v>
      </c>
      <c r="O32" s="268">
        <f>B32/'Численность населения'!B32*1000000</f>
        <v>1921.2540524807023</v>
      </c>
      <c r="P32" s="269">
        <f>C32/'Численность населения'!C32*1000000</f>
        <v>1959.5867101902124</v>
      </c>
      <c r="Q32" s="269">
        <f>D32/'Численность населения'!D32*1000000</f>
        <v>3303.9261608773691</v>
      </c>
      <c r="R32" s="269">
        <f>E32/'Численность населения'!E32*1000000</f>
        <v>4301.8497823642974</v>
      </c>
      <c r="S32" s="269">
        <f>F32/'Численность населения'!F32*1000000</f>
        <v>3878.3886165656104</v>
      </c>
      <c r="T32" s="269">
        <f>G32/'Численность населения'!G32*1000000</f>
        <v>5356.7331915034847</v>
      </c>
      <c r="U32" s="269">
        <f>H32/'Численность населения'!H32*1000000</f>
        <v>4142.2682770956999</v>
      </c>
      <c r="V32" s="269">
        <f>I32/'Численность населения'!I32*1000000</f>
        <v>5596.0231830643779</v>
      </c>
      <c r="W32" s="269">
        <f>J32/'Численность населения'!J32*1000000</f>
        <v>3956.3960996312185</v>
      </c>
      <c r="X32" s="269">
        <f>K32/'Численность населения'!K32*1000000</f>
        <v>4506.6557774069524</v>
      </c>
      <c r="Y32" s="269">
        <f>L32/'Численность населения'!L32*1000000</f>
        <v>8586.0108202821848</v>
      </c>
      <c r="Z32" s="269">
        <f>M32/'Численность населения'!M32*1000000</f>
        <v>6284.7562869548001</v>
      </c>
      <c r="AA32" s="270">
        <f>N32/'Численность населения'!N32*1000000</f>
        <v>6036.1927819047078</v>
      </c>
      <c r="AB32" s="265" t="s">
        <v>34</v>
      </c>
      <c r="AC32" s="142">
        <f>O32/'Индекс потребительских цен'!X32</f>
        <v>1921.2540524807023</v>
      </c>
      <c r="AD32" s="143">
        <f>P32/'Индекс потребительских цен'!Y32</f>
        <v>1838.6064085102387</v>
      </c>
      <c r="AE32" s="143">
        <f>Q32/'Индекс потребительских цен'!Z32</f>
        <v>2905.8394120537268</v>
      </c>
      <c r="AF32" s="143">
        <f>R32/'Индекс потребительских цен'!AA32</f>
        <v>3529.406919258201</v>
      </c>
      <c r="AG32" s="143">
        <f>S32/'Индекс потребительских цен'!AB32</f>
        <v>2835.4862838739909</v>
      </c>
      <c r="AH32" s="143">
        <f>T32/'Индекс потребительских цен'!AC32</f>
        <v>3474.05536905594</v>
      </c>
      <c r="AI32" s="143">
        <f>U32/'Индекс потребительских цен'!AD32</f>
        <v>2534.8427802191773</v>
      </c>
      <c r="AJ32" s="143">
        <f>V32/'Индекс потребительских цен'!AE32</f>
        <v>3349.4343459045876</v>
      </c>
      <c r="AK32" s="143">
        <f>W32/'Индекс потребительских цен'!AF32</f>
        <v>2271.0795979754657</v>
      </c>
      <c r="AL32" s="143">
        <f>X32/'Индекс потребительских цен'!AG32</f>
        <v>2522.3710088762518</v>
      </c>
      <c r="AM32" s="143">
        <f>Y32/'Индекс потребительских цен'!AH32</f>
        <v>4573.6958196248042</v>
      </c>
      <c r="AN32" s="143">
        <f>Z32/'Индекс потребительских цен'!AI32</f>
        <v>3064.3815708149532</v>
      </c>
      <c r="AO32" s="144">
        <f>AA32/'Индекс потребительских цен'!AJ32</f>
        <v>2651.995494717632</v>
      </c>
    </row>
    <row r="33" spans="1:41" ht="15.75">
      <c r="A33" s="264" t="s">
        <v>35</v>
      </c>
      <c r="B33" s="246">
        <v>5090</v>
      </c>
      <c r="C33" s="242">
        <v>6187</v>
      </c>
      <c r="D33" s="242">
        <v>5627</v>
      </c>
      <c r="E33" s="242">
        <v>8016</v>
      </c>
      <c r="F33" s="242">
        <v>8448</v>
      </c>
      <c r="G33" s="242">
        <v>7225</v>
      </c>
      <c r="H33" s="242">
        <v>4827</v>
      </c>
      <c r="I33" s="243">
        <v>5165</v>
      </c>
      <c r="J33" s="243">
        <v>6938</v>
      </c>
      <c r="K33" s="243">
        <v>13880</v>
      </c>
      <c r="L33" s="244">
        <v>7074</v>
      </c>
      <c r="M33" s="245">
        <v>5559</v>
      </c>
      <c r="N33" s="247">
        <v>7250</v>
      </c>
      <c r="O33" s="268">
        <f>B33/'Численность населения'!B33*1000000</f>
        <v>5037.3047549583807</v>
      </c>
      <c r="P33" s="269">
        <f>C33/'Численность населения'!C33*1000000</f>
        <v>6111.3053716665381</v>
      </c>
      <c r="Q33" s="269">
        <f>D33/'Численность населения'!D33*1000000</f>
        <v>5547.0886410372177</v>
      </c>
      <c r="R33" s="269">
        <f>E33/'Численность населения'!E33*1000000</f>
        <v>7896.1522018798669</v>
      </c>
      <c r="S33" s="269">
        <f>F33/'Численность населения'!F33*1000000</f>
        <v>8291.2782583604712</v>
      </c>
      <c r="T33" s="269">
        <f>G33/'Численность населения'!G33*1000000</f>
        <v>7083.6389020702854</v>
      </c>
      <c r="U33" s="269">
        <f>H33/'Численность населения'!H33*1000000</f>
        <v>4738.178113091978</v>
      </c>
      <c r="V33" s="269">
        <f>I33/'Численность населения'!I33*1000000</f>
        <v>5072.7270941572788</v>
      </c>
      <c r="W33" s="269">
        <f>J33/'Численность населения'!J33*1000000</f>
        <v>6830.1519014756987</v>
      </c>
      <c r="X33" s="269">
        <f>K33/'Численность населения'!K33*1000000</f>
        <v>13743.608429941261</v>
      </c>
      <c r="Y33" s="269">
        <f>L33/'Численность населения'!L33*1000000</f>
        <v>7061.4306534368825</v>
      </c>
      <c r="Z33" s="269">
        <f>M33/'Численность населения'!M33*1000000</f>
        <v>5594.78987080353</v>
      </c>
      <c r="AA33" s="270">
        <f>N33/'Численность населения'!N33*1000000</f>
        <v>7598.2745104615133</v>
      </c>
      <c r="AB33" s="264" t="s">
        <v>35</v>
      </c>
      <c r="AC33" s="142">
        <f>O33/'Индекс потребительских цен'!X33</f>
        <v>5037.3047549583807</v>
      </c>
      <c r="AD33" s="143">
        <f>P33/'Индекс потребительских цен'!Y33</f>
        <v>5810.8827343030689</v>
      </c>
      <c r="AE33" s="143">
        <f>Q33/'Индекс потребительских цен'!Z33</f>
        <v>4970.2243260496207</v>
      </c>
      <c r="AF33" s="143">
        <f>R33/'Индекс потребительских цен'!AA33</f>
        <v>6652.561551961574</v>
      </c>
      <c r="AG33" s="143">
        <f>S33/'Индекс потребительских цен'!AB33</f>
        <v>6311.4003639237499</v>
      </c>
      <c r="AH33" s="143">
        <f>T33/'Индекс потребительских цен'!AC33</f>
        <v>4788.3258395476751</v>
      </c>
      <c r="AI33" s="143">
        <f>U33/'Индекс потребительских цен'!AD33</f>
        <v>3059.6725477061873</v>
      </c>
      <c r="AJ33" s="143">
        <f>V33/'Индекс потребительских цен'!AE33</f>
        <v>3207.3897295484867</v>
      </c>
      <c r="AK33" s="143">
        <f>W33/'Индекс потребительских цен'!AF33</f>
        <v>4152.8765369876528</v>
      </c>
      <c r="AL33" s="143">
        <f>X33/'Индекс потребительских цен'!AG33</f>
        <v>8146.2312787109704</v>
      </c>
      <c r="AM33" s="143">
        <f>Y33/'Индекс потребительских цен'!AH33</f>
        <v>3991.1439624095365</v>
      </c>
      <c r="AN33" s="143">
        <f>Z33/'Индекс потребительских цен'!AI33</f>
        <v>2914.7329162678006</v>
      </c>
      <c r="AO33" s="144">
        <f>AA33/'Индекс потребительских цен'!AJ33</f>
        <v>3511.4820947684898</v>
      </c>
    </row>
    <row r="34" spans="1:41" ht="15.75">
      <c r="A34" s="265" t="s">
        <v>36</v>
      </c>
      <c r="B34" s="246">
        <v>4326</v>
      </c>
      <c r="C34" s="242">
        <v>5433</v>
      </c>
      <c r="D34" s="242">
        <v>8914</v>
      </c>
      <c r="E34" s="242">
        <v>8767</v>
      </c>
      <c r="F34" s="242">
        <v>10881</v>
      </c>
      <c r="G34" s="242">
        <v>9722</v>
      </c>
      <c r="H34" s="242">
        <v>8901</v>
      </c>
      <c r="I34" s="243">
        <v>11593</v>
      </c>
      <c r="J34" s="243">
        <v>13315</v>
      </c>
      <c r="K34" s="243">
        <v>9171</v>
      </c>
      <c r="L34" s="244">
        <v>8652</v>
      </c>
      <c r="M34" s="245">
        <v>10018</v>
      </c>
      <c r="N34" s="247">
        <v>14630</v>
      </c>
      <c r="O34" s="268">
        <f>B34/'Численность населения'!B34*1000000</f>
        <v>1656.9411701620363</v>
      </c>
      <c r="P34" s="269">
        <f>C34/'Численность населения'!C34*1000000</f>
        <v>2088.6794955337323</v>
      </c>
      <c r="Q34" s="269">
        <f>D34/'Численность населения'!D34*1000000</f>
        <v>3443.1425686600637</v>
      </c>
      <c r="R34" s="269">
        <f>E34/'Численность населения'!E34*1000000</f>
        <v>3403.253956423443</v>
      </c>
      <c r="S34" s="269">
        <f>F34/'Численность населения'!F34*1000000</f>
        <v>4244.9832459511535</v>
      </c>
      <c r="T34" s="269">
        <f>G34/'Численность населения'!G34*1000000</f>
        <v>3810.0582873862459</v>
      </c>
      <c r="U34" s="269">
        <f>H34/'Численность населения'!H34*1000000</f>
        <v>3503.5444801757085</v>
      </c>
      <c r="V34" s="269">
        <f>I34/'Численность населения'!I34*1000000</f>
        <v>4585.4050981730761</v>
      </c>
      <c r="W34" s="269">
        <f>J34/'Численность населения'!J34*1000000</f>
        <v>5295.5147805115512</v>
      </c>
      <c r="X34" s="269">
        <f>K34/'Численность населения'!K34*1000000</f>
        <v>3669.4685492415392</v>
      </c>
      <c r="Y34" s="269">
        <f>L34/'Численность населения'!L34*1000000</f>
        <v>3484.7808680213761</v>
      </c>
      <c r="Z34" s="269">
        <f>M34/'Численность населения'!M34*1000000</f>
        <v>4068.7719115836121</v>
      </c>
      <c r="AA34" s="270">
        <f>N34/'Численность населения'!N34*1000000</f>
        <v>5895.7892055877419</v>
      </c>
      <c r="AB34" s="265" t="s">
        <v>36</v>
      </c>
      <c r="AC34" s="142">
        <f>O34/'Индекс потребительских цен'!X34</f>
        <v>1656.9411701620363</v>
      </c>
      <c r="AD34" s="143">
        <f>P34/'Индекс потребительских цен'!Y34</f>
        <v>1983.5512778098123</v>
      </c>
      <c r="AE34" s="143">
        <f>Q34/'Индекс потребительских цен'!Z34</f>
        <v>3067.3930542950311</v>
      </c>
      <c r="AF34" s="143">
        <f>R34/'Индекс потребительских цен'!AA34</f>
        <v>2877.071056144589</v>
      </c>
      <c r="AG34" s="143">
        <f>S34/'Индекс потребительских цен'!AB34</f>
        <v>3204.4460614316831</v>
      </c>
      <c r="AH34" s="143">
        <f>T34/'Индекс потребительских цен'!AC34</f>
        <v>2541.4249489828685</v>
      </c>
      <c r="AI34" s="143">
        <f>U34/'Индекс потребительских цен'!AD34</f>
        <v>2223.1458350472003</v>
      </c>
      <c r="AJ34" s="143">
        <f>V34/'Индекс потребительских цен'!AE34</f>
        <v>2841.4372527796772</v>
      </c>
      <c r="AK34" s="143">
        <f>W34/'Индекс потребительских цен'!AF34</f>
        <v>3145.2801758370347</v>
      </c>
      <c r="AL34" s="143">
        <f>X34/'Индекс потребительских цен'!AG34</f>
        <v>2116.4179456448896</v>
      </c>
      <c r="AM34" s="143">
        <f>Y34/'Индекс потребительских цен'!AH34</f>
        <v>1915.4643193688851</v>
      </c>
      <c r="AN34" s="143">
        <f>Z34/'Индекс потребительских цен'!AI34</f>
        <v>2074.6420522353087</v>
      </c>
      <c r="AO34" s="144">
        <f>AA34/'Индекс потребительских цен'!AJ34</f>
        <v>2699.0725973095582</v>
      </c>
    </row>
    <row r="35" spans="1:41" ht="15.75">
      <c r="A35" s="264" t="s">
        <v>37</v>
      </c>
      <c r="B35" s="246">
        <v>6778</v>
      </c>
      <c r="C35" s="242">
        <v>10469</v>
      </c>
      <c r="D35" s="242">
        <v>13510</v>
      </c>
      <c r="E35" s="242">
        <v>10586</v>
      </c>
      <c r="F35" s="242">
        <v>15552</v>
      </c>
      <c r="G35" s="242">
        <v>21908</v>
      </c>
      <c r="H35" s="242">
        <v>15253</v>
      </c>
      <c r="I35" s="243">
        <v>29933</v>
      </c>
      <c r="J35" s="243">
        <v>16908</v>
      </c>
      <c r="K35" s="243">
        <v>20596</v>
      </c>
      <c r="L35" s="244">
        <v>14965</v>
      </c>
      <c r="M35" s="245">
        <v>17742</v>
      </c>
      <c r="N35" s="247">
        <v>19514</v>
      </c>
      <c r="O35" s="268">
        <f>B35/'Численность населения'!B35*1000000</f>
        <v>1583.645229823652</v>
      </c>
      <c r="P35" s="269">
        <f>C35/'Численность населения'!C35*1000000</f>
        <v>2452.9438489310869</v>
      </c>
      <c r="Q35" s="269">
        <f>D35/'Численность населения'!D35*1000000</f>
        <v>3173.1283240339458</v>
      </c>
      <c r="R35" s="269">
        <f>E35/'Численность населения'!E35*1000000</f>
        <v>2490.7813326456589</v>
      </c>
      <c r="S35" s="269">
        <f>F35/'Численность населения'!F35*1000000</f>
        <v>3664.6349998091337</v>
      </c>
      <c r="T35" s="269">
        <f>G35/'Численность населения'!G35*1000000</f>
        <v>5168.151279534989</v>
      </c>
      <c r="U35" s="269">
        <f>H35/'Численность населения'!H35*1000000</f>
        <v>3602.777537639849</v>
      </c>
      <c r="V35" s="269">
        <f>I35/'Численность населения'!I35*1000000</f>
        <v>7083.2198467404487</v>
      </c>
      <c r="W35" s="269">
        <f>J35/'Численность населения'!J35*1000000</f>
        <v>4014.8302720292086</v>
      </c>
      <c r="X35" s="269">
        <f>K35/'Численность населения'!K35*1000000</f>
        <v>4903.7266274784406</v>
      </c>
      <c r="Y35" s="269">
        <f>L35/'Численность населения'!L35*1000000</f>
        <v>3571.8948562088553</v>
      </c>
      <c r="Z35" s="269">
        <f>M35/'Численность населения'!M35*1000000</f>
        <v>4257.1008668006361</v>
      </c>
      <c r="AA35" s="270">
        <f>N35/'Численность населения'!N35*1000000</f>
        <v>4670.1695730578558</v>
      </c>
      <c r="AB35" s="264" t="s">
        <v>37</v>
      </c>
      <c r="AC35" s="142">
        <f>O35/'Индекс потребительских цен'!X35</f>
        <v>1583.645229823652</v>
      </c>
      <c r="AD35" s="143">
        <f>P35/'Индекс потребительских цен'!Y35</f>
        <v>2311.6990377260267</v>
      </c>
      <c r="AE35" s="143">
        <f>Q35/'Индекс потребительских цен'!Z35</f>
        <v>2803.4255432503546</v>
      </c>
      <c r="AF35" s="143">
        <f>R35/'Индекс потребительских цен'!AA35</f>
        <v>2065.1080554033124</v>
      </c>
      <c r="AG35" s="143">
        <f>S35/'Индекс потребительских цен'!AB35</f>
        <v>2717.6661190778786</v>
      </c>
      <c r="AH35" s="143">
        <f>T35/'Индекс потребительских цен'!AC35</f>
        <v>3419.8827821030604</v>
      </c>
      <c r="AI35" s="143">
        <f>U35/'Индекс потребительских цен'!AD35</f>
        <v>2266.8436957024965</v>
      </c>
      <c r="AJ35" s="143">
        <f>V35/'Индекс потребительских цен'!AE35</f>
        <v>4386.0986893060899</v>
      </c>
      <c r="AK35" s="143">
        <f>W35/'Индекс потребительских цен'!AF35</f>
        <v>2379.2503326114288</v>
      </c>
      <c r="AL35" s="143">
        <f>X35/'Индекс потребительских цен'!AG35</f>
        <v>2829.6241681386387</v>
      </c>
      <c r="AM35" s="143">
        <f>Y35/'Индекс потребительских цен'!AH35</f>
        <v>1959.602590311622</v>
      </c>
      <c r="AN35" s="143">
        <f>Z35/'Индекс потребительских цен'!AI35</f>
        <v>2151.1636026182127</v>
      </c>
      <c r="AO35" s="144">
        <f>AA35/'Индекс потребительских цен'!AJ35</f>
        <v>2104.7914050042473</v>
      </c>
    </row>
    <row r="36" spans="1:41" ht="15.75">
      <c r="A36" s="264" t="s">
        <v>39</v>
      </c>
      <c r="B36" s="246">
        <v>3609</v>
      </c>
      <c r="C36" s="242">
        <v>3482</v>
      </c>
      <c r="D36" s="242">
        <v>4956</v>
      </c>
      <c r="E36" s="242">
        <v>4761</v>
      </c>
      <c r="F36" s="242">
        <v>4565</v>
      </c>
      <c r="G36" s="242">
        <v>4459</v>
      </c>
      <c r="H36" s="242">
        <v>7522</v>
      </c>
      <c r="I36" s="243">
        <v>10186</v>
      </c>
      <c r="J36" s="243">
        <v>7722</v>
      </c>
      <c r="K36" s="243">
        <v>6850</v>
      </c>
      <c r="L36" s="244">
        <v>8437</v>
      </c>
      <c r="M36" s="245">
        <v>5374</v>
      </c>
      <c r="N36" s="247">
        <v>16028</v>
      </c>
      <c r="O36" s="268">
        <f>B36/'Численность населения'!B36*1000000</f>
        <v>1248.1493048026255</v>
      </c>
      <c r="P36" s="269">
        <f>C36/'Численность населения'!C36*1000000</f>
        <v>1191.5166206644981</v>
      </c>
      <c r="Q36" s="269">
        <f>D36/'Численность населения'!D36*1000000</f>
        <v>1686.7228771489893</v>
      </c>
      <c r="R36" s="269">
        <f>E36/'Численность населения'!E36*1000000</f>
        <v>1611.1805984211039</v>
      </c>
      <c r="S36" s="269">
        <f>F36/'Численность населения'!F36*1000000</f>
        <v>1533.3487395974128</v>
      </c>
      <c r="T36" s="269">
        <f>G36/'Численность населения'!G36*1000000</f>
        <v>1484.8410680599331</v>
      </c>
      <c r="U36" s="269">
        <f>H36/'Численность населения'!H36*1000000</f>
        <v>2483.5082112269629</v>
      </c>
      <c r="V36" s="269">
        <f>I36/'Численность населения'!I36*1000000</f>
        <v>3336.5084647606268</v>
      </c>
      <c r="W36" s="269">
        <f>J36/'Численность населения'!J36*1000000</f>
        <v>2511.2146122641711</v>
      </c>
      <c r="X36" s="269">
        <f>K36/'Численность населения'!K36*1000000</f>
        <v>2210.7528436413586</v>
      </c>
      <c r="Y36" s="269">
        <f>L36/'Численность населения'!L36*1000000</f>
        <v>2702.36508994004</v>
      </c>
      <c r="Z36" s="269">
        <f>M36/'Численность населения'!M36*1000000</f>
        <v>1709.5159022515732</v>
      </c>
      <c r="AA36" s="270">
        <f>N36/'Численность населения'!N36*1000000</f>
        <v>5011.3465039073371</v>
      </c>
      <c r="AB36" s="264" t="s">
        <v>39</v>
      </c>
      <c r="AC36" s="142">
        <f>O36/'Индекс потребительских цен'!X36</f>
        <v>1248.1493048026255</v>
      </c>
      <c r="AD36" s="143">
        <f>P36/'Индекс потребительских цен'!Y36</f>
        <v>1119.3204515401578</v>
      </c>
      <c r="AE36" s="143">
        <f>Q36/'Индекс потребительских цен'!Z36</f>
        <v>1475.4830581326837</v>
      </c>
      <c r="AF36" s="143">
        <f>R36/'Индекс потребительских цен'!AA36</f>
        <v>1350.1307161614236</v>
      </c>
      <c r="AG36" s="143">
        <f>S36/'Индекс потребительских цен'!AB36</f>
        <v>1162.7087904747561</v>
      </c>
      <c r="AH36" s="143">
        <f>T36/'Индекс потребительских цен'!AC36</f>
        <v>987.82800337153014</v>
      </c>
      <c r="AI36" s="143">
        <f>U36/'Индекс потребительских цен'!AD36</f>
        <v>1582.1282489626815</v>
      </c>
      <c r="AJ36" s="143">
        <f>V36/'Индекс потребительских цен'!AE36</f>
        <v>2101.9929484552076</v>
      </c>
      <c r="AK36" s="143">
        <f>W36/'Индекс потребительских цен'!AF36</f>
        <v>1539.1182487778015</v>
      </c>
      <c r="AL36" s="143">
        <f>X36/'Индекс потребительских цен'!AG36</f>
        <v>1305.4878614629731</v>
      </c>
      <c r="AM36" s="143">
        <f>Y36/'Индекс потребительских цен'!AH36</f>
        <v>1487.503179920481</v>
      </c>
      <c r="AN36" s="143">
        <f>Z36/'Индекс потребительских цен'!AI36</f>
        <v>841.52599892717546</v>
      </c>
      <c r="AO36" s="144">
        <f>AA36/'Индекс потребительских цен'!AJ36</f>
        <v>2233.2831370402409</v>
      </c>
    </row>
    <row r="37" spans="1:41" ht="15.75">
      <c r="A37" s="264" t="s">
        <v>41</v>
      </c>
      <c r="B37" s="246">
        <v>881</v>
      </c>
      <c r="C37" s="242">
        <v>964</v>
      </c>
      <c r="D37" s="242">
        <v>733</v>
      </c>
      <c r="E37" s="242">
        <v>1158</v>
      </c>
      <c r="F37" s="242">
        <v>1086</v>
      </c>
      <c r="G37" s="242">
        <v>878</v>
      </c>
      <c r="H37" s="242">
        <v>1572</v>
      </c>
      <c r="I37" s="243">
        <v>1484</v>
      </c>
      <c r="J37" s="243">
        <v>1703</v>
      </c>
      <c r="K37" s="243">
        <v>1361</v>
      </c>
      <c r="L37" s="244">
        <v>2736</v>
      </c>
      <c r="M37" s="245">
        <v>1873</v>
      </c>
      <c r="N37" s="247">
        <v>3505</v>
      </c>
      <c r="O37" s="268">
        <f>B37/'Численность населения'!B37*1000000</f>
        <v>1024.7951572903532</v>
      </c>
      <c r="P37" s="269">
        <f>C37/'Численность населения'!C37*1000000</f>
        <v>1121.6788880019922</v>
      </c>
      <c r="Q37" s="269">
        <f>D37/'Численность населения'!D37*1000000</f>
        <v>853.31284451196439</v>
      </c>
      <c r="R37" s="269">
        <f>E37/'Численность населения'!E37*1000000</f>
        <v>1348.5956786708762</v>
      </c>
      <c r="S37" s="269">
        <f>F37/'Численность населения'!F37*1000000</f>
        <v>1263.4488663862105</v>
      </c>
      <c r="T37" s="269">
        <f>G37/'Численность населения'!G37*1000000</f>
        <v>1019.1739351489643</v>
      </c>
      <c r="U37" s="269">
        <f>H37/'Численность населения'!H37*1000000</f>
        <v>1820.8058339916188</v>
      </c>
      <c r="V37" s="269">
        <f>I37/'Численность населения'!I37*1000000</f>
        <v>1715.3293108629816</v>
      </c>
      <c r="W37" s="269">
        <f>J37/'Численность населения'!J37*1000000</f>
        <v>1966.460475068214</v>
      </c>
      <c r="X37" s="269">
        <f>K37/'Численность населения'!K37*1000000</f>
        <v>1569.2668145613202</v>
      </c>
      <c r="Y37" s="269">
        <f>L37/'Численность населения'!L37*1000000</f>
        <v>3149.2763915922606</v>
      </c>
      <c r="Z37" s="269">
        <f>M37/'Численность населения'!M37*1000000</f>
        <v>2153.2720422974826</v>
      </c>
      <c r="AA37" s="270">
        <f>N37/'Численность населения'!N37*1000000</f>
        <v>3878.0660787053789</v>
      </c>
      <c r="AB37" s="264" t="s">
        <v>41</v>
      </c>
      <c r="AC37" s="142">
        <f>O37/'Индекс потребительских цен'!X37</f>
        <v>1024.7951572903532</v>
      </c>
      <c r="AD37" s="143">
        <f>P37/'Индекс потребительских цен'!Y37</f>
        <v>1050.8514970976132</v>
      </c>
      <c r="AE37" s="143">
        <f>Q37/'Индекс потребительских цен'!Z37</f>
        <v>735.10913360165273</v>
      </c>
      <c r="AF37" s="143">
        <f>R37/'Индекс потребительских цен'!AA37</f>
        <v>1080.8296169700147</v>
      </c>
      <c r="AG37" s="143">
        <f>S37/'Индекс потребительских цен'!AB37</f>
        <v>933.60580411574779</v>
      </c>
      <c r="AH37" s="143">
        <f>T37/'Индекс потребительских цен'!AC37</f>
        <v>653.1679612957771</v>
      </c>
      <c r="AI37" s="143">
        <f>U37/'Индекс потребительских цен'!AD37</f>
        <v>1099.5172255846139</v>
      </c>
      <c r="AJ37" s="143">
        <f>V37/'Индекс потребительских цен'!AE37</f>
        <v>1010.7570830059532</v>
      </c>
      <c r="AK37" s="143">
        <f>W37/'Индекс потребительских цен'!AF37</f>
        <v>1119.8763091391688</v>
      </c>
      <c r="AL37" s="143">
        <f>X37/'Индекс потребительских цен'!AG37</f>
        <v>861.87592946292682</v>
      </c>
      <c r="AM37" s="143">
        <f>Y37/'Индекс потребительских цен'!AH37</f>
        <v>1641.1917837567466</v>
      </c>
      <c r="AN37" s="143">
        <f>Z37/'Индекс потребительских цен'!AI37</f>
        <v>1037.3865871697053</v>
      </c>
      <c r="AO37" s="144">
        <f>AA37/'Индекс потребительских цен'!AJ37</f>
        <v>1669.6553951184803</v>
      </c>
    </row>
    <row r="38" spans="1:41" ht="15.75">
      <c r="A38" s="264" t="s">
        <v>42</v>
      </c>
      <c r="B38" s="246">
        <v>605</v>
      </c>
      <c r="C38" s="242">
        <v>861</v>
      </c>
      <c r="D38" s="242">
        <v>1286</v>
      </c>
      <c r="E38" s="242">
        <v>618</v>
      </c>
      <c r="F38" s="242">
        <v>1599</v>
      </c>
      <c r="G38" s="242">
        <v>1298</v>
      </c>
      <c r="H38" s="242">
        <v>2571</v>
      </c>
      <c r="I38" s="243">
        <v>1995</v>
      </c>
      <c r="J38" s="243">
        <v>2340</v>
      </c>
      <c r="K38" s="243">
        <v>1262</v>
      </c>
      <c r="L38" s="244">
        <v>1864</v>
      </c>
      <c r="M38" s="245">
        <v>3030</v>
      </c>
      <c r="N38" s="247">
        <v>3452</v>
      </c>
      <c r="O38" s="268">
        <f>B38/'Численность населения'!B38*1000000</f>
        <v>1272.0854000340623</v>
      </c>
      <c r="P38" s="269">
        <f>C38/'Численность населения'!C38*1000000</f>
        <v>1808.6791390603271</v>
      </c>
      <c r="Q38" s="269">
        <f>D38/'Численность населения'!D38*1000000</f>
        <v>2717.3224020622915</v>
      </c>
      <c r="R38" s="269">
        <f>E38/'Численность населения'!E38*1000000</f>
        <v>1312.5449992672686</v>
      </c>
      <c r="S38" s="269">
        <f>F38/'Численность населения'!F38*1000000</f>
        <v>3406.1207926739644</v>
      </c>
      <c r="T38" s="269">
        <f>G38/'Численность населения'!G38*1000000</f>
        <v>2770.9701384204191</v>
      </c>
      <c r="U38" s="269">
        <f>H38/'Численность населения'!H38*1000000</f>
        <v>5503.9979448315726</v>
      </c>
      <c r="V38" s="269">
        <f>I38/'Численность населения'!I38*1000000</f>
        <v>4277.7377521613826</v>
      </c>
      <c r="W38" s="269">
        <f>J38/'Численность населения'!J38*1000000</f>
        <v>5022.1705220052618</v>
      </c>
      <c r="X38" s="269">
        <f>K38/'Численность населения'!K38*1000000</f>
        <v>2710.7954960412076</v>
      </c>
      <c r="Y38" s="269">
        <f>L38/'Численность населения'!L38*1000000</f>
        <v>4004.7868374860082</v>
      </c>
      <c r="Z38" s="269">
        <f>M38/'Численность населения'!M38*1000000</f>
        <v>6519.1152076112285</v>
      </c>
      <c r="AA38" s="270">
        <f>N38/'Численность населения'!N38*1000000</f>
        <v>7363.9524713612218</v>
      </c>
      <c r="AB38" s="264" t="s">
        <v>42</v>
      </c>
      <c r="AC38" s="142">
        <f>O38/'Индекс потребительских цен'!X38</f>
        <v>1272.0854000340623</v>
      </c>
      <c r="AD38" s="143">
        <f>P38/'Индекс потребительских цен'!Y38</f>
        <v>1720.421515324196</v>
      </c>
      <c r="AE38" s="143">
        <f>Q38/'Индекс потребительских цен'!Z38</f>
        <v>2432.9122367271793</v>
      </c>
      <c r="AF38" s="143">
        <f>R38/'Индекс потребительских цен'!AA38</f>
        <v>1093.8906229962467</v>
      </c>
      <c r="AG38" s="143">
        <f>S38/'Индекс потребительских цен'!AB38</f>
        <v>2571.0548001820944</v>
      </c>
      <c r="AH38" s="143">
        <f>T38/'Индекс потребительских цен'!AC38</f>
        <v>1820.7013182363567</v>
      </c>
      <c r="AI38" s="143">
        <f>U38/'Индекс потребительских цен'!AD38</f>
        <v>3430.8624823589234</v>
      </c>
      <c r="AJ38" s="143">
        <f>V38/'Индекс потребительских цен'!AE38</f>
        <v>2617.2804907523109</v>
      </c>
      <c r="AK38" s="143">
        <f>W38/'Индекс потребительских цен'!AF38</f>
        <v>2961.9745481475843</v>
      </c>
      <c r="AL38" s="143">
        <f>X38/'Индекс потребительских цен'!AG38</f>
        <v>1552.9600092073911</v>
      </c>
      <c r="AM38" s="143">
        <f>Y38/'Индекс потребительских цен'!AH38</f>
        <v>2181.2716517095819</v>
      </c>
      <c r="AN38" s="143">
        <f>Z38/'Индекс потребительских цен'!AI38</f>
        <v>3302.0934567142435</v>
      </c>
      <c r="AO38" s="144">
        <f>AA38/'Индекс потребительских цен'!AJ38</f>
        <v>3327.4080942876421</v>
      </c>
    </row>
    <row r="39" spans="1:41" ht="15.75">
      <c r="A39" s="264" t="s">
        <v>43</v>
      </c>
      <c r="B39" s="246">
        <v>464</v>
      </c>
      <c r="C39" s="242">
        <v>1211</v>
      </c>
      <c r="D39" s="242">
        <v>1857</v>
      </c>
      <c r="E39" s="242">
        <v>2167</v>
      </c>
      <c r="F39" s="242">
        <v>3511</v>
      </c>
      <c r="G39" s="242">
        <v>2080</v>
      </c>
      <c r="H39" s="242">
        <v>2641</v>
      </c>
      <c r="I39" s="243">
        <v>2320</v>
      </c>
      <c r="J39" s="243">
        <v>1425</v>
      </c>
      <c r="K39" s="243">
        <v>1040</v>
      </c>
      <c r="L39" s="244">
        <v>1485</v>
      </c>
      <c r="M39" s="245">
        <v>1389</v>
      </c>
      <c r="N39" s="247">
        <v>945</v>
      </c>
      <c r="O39" s="268">
        <f>B39/'Численность населения'!B39*1000000</f>
        <v>651.59204720672039</v>
      </c>
      <c r="P39" s="269">
        <f>C39/'Численность населения'!C39*1000000</f>
        <v>1703.8195949102083</v>
      </c>
      <c r="Q39" s="269">
        <f>D39/'Численность населения'!D39*1000000</f>
        <v>2624.4493532152683</v>
      </c>
      <c r="R39" s="269">
        <f>E39/'Численность населения'!E39*1000000</f>
        <v>3073.540883625275</v>
      </c>
      <c r="S39" s="269">
        <f>F39/'Численность населения'!F39*1000000</f>
        <v>4982.7993369513388</v>
      </c>
      <c r="T39" s="269">
        <f>G39/'Численность населения'!G39*1000000</f>
        <v>2952.4192094613677</v>
      </c>
      <c r="U39" s="269">
        <f>H39/'Численность населения'!H39*1000000</f>
        <v>3754.0653642338921</v>
      </c>
      <c r="V39" s="269">
        <f>I39/'Численность населения'!I39*1000000</f>
        <v>3302.4346915070491</v>
      </c>
      <c r="W39" s="269">
        <f>J39/'Численность населения'!J39*1000000</f>
        <v>2034.2380101297913</v>
      </c>
      <c r="X39" s="269">
        <f>K39/'Численность населения'!K39*1000000</f>
        <v>1489.8774289299815</v>
      </c>
      <c r="Y39" s="269">
        <f>L39/'Численность населения'!L39*1000000</f>
        <v>2136.7951813470013</v>
      </c>
      <c r="Z39" s="269">
        <f>M39/'Численность населения'!M39*1000000</f>
        <v>2011.2624907509435</v>
      </c>
      <c r="AA39" s="270">
        <f>N39/'Численность населения'!N39*1000000</f>
        <v>1383.4599674996705</v>
      </c>
      <c r="AB39" s="264" t="s">
        <v>43</v>
      </c>
      <c r="AC39" s="142">
        <f>O39/'Индекс потребительских цен'!X39</f>
        <v>651.59204720672039</v>
      </c>
      <c r="AD39" s="143">
        <f>P39/'Индекс потребительских цен'!Y39</f>
        <v>1614.0769182552181</v>
      </c>
      <c r="AE39" s="143">
        <f>Q39/'Индекс потребительских цен'!Z39</f>
        <v>2337.7675196233454</v>
      </c>
      <c r="AF39" s="143">
        <f>R39/'Индекс потребительских цен'!AA39</f>
        <v>2581.3714106579205</v>
      </c>
      <c r="AG39" s="143">
        <f>S39/'Индекс потребительских цен'!AB39</f>
        <v>3796.5147542828827</v>
      </c>
      <c r="AH39" s="143">
        <f>T39/'Индекс потребительских цен'!AC39</f>
        <v>1980.9081212405231</v>
      </c>
      <c r="AI39" s="143">
        <f>U39/'Индекс потребительских цен'!AD39</f>
        <v>2402.4874516385789</v>
      </c>
      <c r="AJ39" s="143">
        <f>V39/'Индекс потребительских цен'!AE39</f>
        <v>2066.5469655719576</v>
      </c>
      <c r="AK39" s="143">
        <f>W39/'Индекс потребительских цен'!AF39</f>
        <v>1231.0969861384301</v>
      </c>
      <c r="AL39" s="143">
        <f>X39/'Индекс потребительских цен'!AG39</f>
        <v>885.10488531485566</v>
      </c>
      <c r="AM39" s="143">
        <f>Y39/'Индекс потребительских цен'!AH39</f>
        <v>1208.4008885026815</v>
      </c>
      <c r="AN39" s="143">
        <f>Z39/'Индекс потребительских цен'!AI39</f>
        <v>1041.7746961547841</v>
      </c>
      <c r="AO39" s="144">
        <f>AA39/'Индекс потребительских цен'!AJ39</f>
        <v>644.41680856264122</v>
      </c>
    </row>
    <row r="40" spans="1:41" ht="15.75">
      <c r="A40" s="264" t="s">
        <v>44</v>
      </c>
      <c r="B40" s="246">
        <v>3963</v>
      </c>
      <c r="C40" s="242">
        <v>2892</v>
      </c>
      <c r="D40" s="242">
        <v>1748</v>
      </c>
      <c r="E40" s="242">
        <v>2050</v>
      </c>
      <c r="F40" s="242">
        <v>3744</v>
      </c>
      <c r="G40" s="242">
        <v>3323</v>
      </c>
      <c r="H40" s="242">
        <v>3148</v>
      </c>
      <c r="I40" s="243">
        <v>3531</v>
      </c>
      <c r="J40" s="243">
        <v>2688</v>
      </c>
      <c r="K40" s="243">
        <v>5160</v>
      </c>
      <c r="L40" s="244">
        <v>5680</v>
      </c>
      <c r="M40" s="245">
        <v>3318</v>
      </c>
      <c r="N40" s="247">
        <v>6844</v>
      </c>
      <c r="O40" s="268">
        <f>B40/'Численность населения'!B40*1000000</f>
        <v>3138.9974693169529</v>
      </c>
      <c r="P40" s="269">
        <f>C40/'Численность населения'!C40*1000000</f>
        <v>2244.2282128664428</v>
      </c>
      <c r="Q40" s="269">
        <f>D40/'Численность населения'!D40*1000000</f>
        <v>1330.8300329053054</v>
      </c>
      <c r="R40" s="269">
        <f>E40/'Численность населения'!E40*1000000</f>
        <v>1534.888387408824</v>
      </c>
      <c r="S40" s="269">
        <f>F40/'Численность населения'!F40*1000000</f>
        <v>2756.2791115416981</v>
      </c>
      <c r="T40" s="269">
        <f>G40/'Численность населения'!G40*1000000</f>
        <v>2404.1035435748286</v>
      </c>
      <c r="U40" s="269">
        <f>H40/'Численность населения'!H40*1000000</f>
        <v>2241.3383096549846</v>
      </c>
      <c r="V40" s="269">
        <f>I40/'Численность населения'!I40*1000000</f>
        <v>2476.2907955057885</v>
      </c>
      <c r="W40" s="269">
        <f>J40/'Численность населения'!J40*1000000</f>
        <v>1857.6801389942818</v>
      </c>
      <c r="X40" s="269">
        <f>K40/'Численность населения'!K40*1000000</f>
        <v>3515.3743124241228</v>
      </c>
      <c r="Y40" s="269">
        <f>L40/'Численность населения'!L40*1000000</f>
        <v>3816.2835713695417</v>
      </c>
      <c r="Z40" s="269">
        <f>M40/'Численность населения'!M40*1000000</f>
        <v>2201.4491878589879</v>
      </c>
      <c r="AA40" s="270">
        <f>N40/'Численность населения'!N40*1000000</f>
        <v>4491.0906578227268</v>
      </c>
      <c r="AB40" s="264" t="s">
        <v>44</v>
      </c>
      <c r="AC40" s="142">
        <f>O40/'Индекс потребительских цен'!X40</f>
        <v>3138.9974693169529</v>
      </c>
      <c r="AD40" s="143">
        <f>P40/'Индекс потребительских цен'!Y40</f>
        <v>2085.1325958064135</v>
      </c>
      <c r="AE40" s="143">
        <f>Q40/'Индекс потребительских цен'!Z40</f>
        <v>1165.5067776353067</v>
      </c>
      <c r="AF40" s="143">
        <f>R40/'Индекс потребительских цен'!AA40</f>
        <v>1265.7399678962772</v>
      </c>
      <c r="AG40" s="143">
        <f>S40/'Индекс потребительских цен'!AB40</f>
        <v>2045.1280010024623</v>
      </c>
      <c r="AH40" s="143">
        <f>T40/'Индекс потребительских цен'!AC40</f>
        <v>1553.4422217650902</v>
      </c>
      <c r="AI40" s="143">
        <f>U40/'Индекс потребительских цен'!AD40</f>
        <v>1376.0279204050598</v>
      </c>
      <c r="AJ40" s="143">
        <f>V40/'Индекс потребительских цен'!AE40</f>
        <v>1489.8790907132416</v>
      </c>
      <c r="AK40" s="143">
        <f>W40/'Индекс потребительских цен'!AF40</f>
        <v>1079.5781988981296</v>
      </c>
      <c r="AL40" s="143">
        <f>X40/'Индекс потребительских цен'!AG40</f>
        <v>1984.0107913353193</v>
      </c>
      <c r="AM40" s="143">
        <f>Y40/'Индекс потребительских цен'!AH40</f>
        <v>2050.4934190111044</v>
      </c>
      <c r="AN40" s="143">
        <f>Z40/'Индекс потребительских цен'!AI40</f>
        <v>1098.9882967621913</v>
      </c>
      <c r="AO40" s="144">
        <f>AA40/'Индекс потребительских цен'!AJ40</f>
        <v>1986.1828284508172</v>
      </c>
    </row>
    <row r="41" spans="1:41" ht="15.75">
      <c r="A41" s="264" t="s">
        <v>45</v>
      </c>
      <c r="B41" s="246">
        <v>4150</v>
      </c>
      <c r="C41" s="242">
        <v>5177</v>
      </c>
      <c r="D41" s="242">
        <v>6445</v>
      </c>
      <c r="E41" s="242">
        <v>6455</v>
      </c>
      <c r="F41" s="242">
        <v>8588</v>
      </c>
      <c r="G41" s="242">
        <v>9300</v>
      </c>
      <c r="H41" s="242">
        <v>7253</v>
      </c>
      <c r="I41" s="243">
        <v>8644</v>
      </c>
      <c r="J41" s="243">
        <v>10122</v>
      </c>
      <c r="K41" s="243">
        <v>7567</v>
      </c>
      <c r="L41" s="244">
        <v>10151</v>
      </c>
      <c r="M41" s="245">
        <v>10223</v>
      </c>
      <c r="N41" s="247">
        <v>10523</v>
      </c>
      <c r="O41" s="268">
        <f>B41/'Численность населения'!B41*1000000</f>
        <v>1491.9417172069413</v>
      </c>
      <c r="P41" s="269">
        <f>C41/'Численность населения'!C41*1000000</f>
        <v>1858.034933353719</v>
      </c>
      <c r="Q41" s="269">
        <f>D41/'Численность населения'!D41*1000000</f>
        <v>2310.9411679916184</v>
      </c>
      <c r="R41" s="269">
        <f>E41/'Численность населения'!E41*1000000</f>
        <v>2311.427943248088</v>
      </c>
      <c r="S41" s="269">
        <f>F41/'Численность населения'!F41*1000000</f>
        <v>3070.4435839956527</v>
      </c>
      <c r="T41" s="269">
        <f>G41/'Численность населения'!G41*1000000</f>
        <v>3320.7940625630463</v>
      </c>
      <c r="U41" s="269">
        <f>H41/'Численность населения'!H41*1000000</f>
        <v>2587.593962161834</v>
      </c>
      <c r="V41" s="269">
        <f>I41/'Численность населения'!I41*1000000</f>
        <v>3084.3581223809365</v>
      </c>
      <c r="W41" s="269">
        <f>J41/'Численность населения'!J41*1000000</f>
        <v>3617.6382919257544</v>
      </c>
      <c r="X41" s="269">
        <f>K41/'Численность населения'!K41*1000000</f>
        <v>2703.0715065470986</v>
      </c>
      <c r="Y41" s="269">
        <f>L41/'Численность населения'!L41*1000000</f>
        <v>3627.7099718960581</v>
      </c>
      <c r="Z41" s="269">
        <f>M41/'Численность населения'!M41*1000000</f>
        <v>3668.7600933070157</v>
      </c>
      <c r="AA41" s="270">
        <f>N41/'Численность населения'!N41*1000000</f>
        <v>3632.59274192574</v>
      </c>
      <c r="AB41" s="264" t="s">
        <v>45</v>
      </c>
      <c r="AC41" s="142">
        <f>O41/'Индекс потребительских цен'!X41</f>
        <v>1491.9417172069413</v>
      </c>
      <c r="AD41" s="143">
        <f>P41/'Индекс потребительских цен'!Y41</f>
        <v>1786.5720513016529</v>
      </c>
      <c r="AE41" s="143">
        <f>Q41/'Индекс потребительских цен'!Z41</f>
        <v>2096.2819012986379</v>
      </c>
      <c r="AF41" s="143">
        <f>R41/'Индекс потребительских цен'!AA41</f>
        <v>1964.6958966045665</v>
      </c>
      <c r="AG41" s="143">
        <f>S41/'Индекс потребительских цен'!AB41</f>
        <v>2402.9585931767419</v>
      </c>
      <c r="AH41" s="143">
        <f>T41/'Индекс потребительских цен'!AC41</f>
        <v>2261.4734410597234</v>
      </c>
      <c r="AI41" s="143">
        <f>U41/'Индекс потребительских цен'!AD41</f>
        <v>1668.0815714485755</v>
      </c>
      <c r="AJ41" s="143">
        <f>V41/'Индекс потребительских цен'!AE41</f>
        <v>1933.0337345115245</v>
      </c>
      <c r="AK41" s="143">
        <f>W41/'Индекс потребительских цен'!AF41</f>
        <v>2170.4498510092481</v>
      </c>
      <c r="AL41" s="143">
        <f>X41/'Индекс потребительских цен'!AG41</f>
        <v>1573.2862190436006</v>
      </c>
      <c r="AM41" s="143">
        <f>Y41/'Индекс потребительских цен'!AH41</f>
        <v>1997.4075628593796</v>
      </c>
      <c r="AN41" s="143">
        <f>Z41/'Индекс потребительских цен'!AI41</f>
        <v>1853.2198639170706</v>
      </c>
      <c r="AO41" s="144">
        <f>AA41/'Индекс потребительских цен'!AJ41</f>
        <v>1650.5806077533118</v>
      </c>
    </row>
    <row r="42" spans="1:41" ht="15.75">
      <c r="A42" s="264" t="s">
        <v>47</v>
      </c>
      <c r="B42" s="246">
        <v>12734</v>
      </c>
      <c r="C42" s="242">
        <v>13313</v>
      </c>
      <c r="D42" s="242">
        <v>13254</v>
      </c>
      <c r="E42" s="242">
        <v>17200</v>
      </c>
      <c r="F42" s="242">
        <v>20559</v>
      </c>
      <c r="G42" s="242">
        <v>15692</v>
      </c>
      <c r="H42" s="242">
        <v>17277</v>
      </c>
      <c r="I42" s="243">
        <v>16454</v>
      </c>
      <c r="J42" s="243">
        <v>14767</v>
      </c>
      <c r="K42" s="243">
        <v>15511</v>
      </c>
      <c r="L42" s="244">
        <v>17950</v>
      </c>
      <c r="M42" s="245">
        <v>28888</v>
      </c>
      <c r="N42" s="247">
        <v>19736</v>
      </c>
      <c r="O42" s="268">
        <f>B42/'Численность населения'!B42*1000000</f>
        <v>3128.5047963118332</v>
      </c>
      <c r="P42" s="269">
        <f>C42/'Численность населения'!C42*1000000</f>
        <v>3272.4828024428707</v>
      </c>
      <c r="Q42" s="269">
        <f>D42/'Численность населения'!D42*1000000</f>
        <v>3262.441967596621</v>
      </c>
      <c r="R42" s="269">
        <f>E42/'Численность населения'!E42*1000000</f>
        <v>4230.9019668036544</v>
      </c>
      <c r="S42" s="269">
        <f>F42/'Численность населения'!F42*1000000</f>
        <v>5050.3077865237183</v>
      </c>
      <c r="T42" s="269">
        <f>G42/'Численность населения'!G42*1000000</f>
        <v>3854.0841576559151</v>
      </c>
      <c r="U42" s="269">
        <f>H42/'Численность населения'!H42*1000000</f>
        <v>4245.9876068378162</v>
      </c>
      <c r="V42" s="269">
        <f>I42/'Численность населения'!I42*1000000</f>
        <v>4047.593042489149</v>
      </c>
      <c r="W42" s="269">
        <f>J42/'Численность населения'!J42*1000000</f>
        <v>3639.7489073605398</v>
      </c>
      <c r="X42" s="269">
        <f>K42/'Численность населения'!K42*1000000</f>
        <v>3835.0107229975538</v>
      </c>
      <c r="Y42" s="269">
        <f>L42/'Численность населения'!L42*1000000</f>
        <v>4458.5550605469289</v>
      </c>
      <c r="Z42" s="269">
        <f>M42/'Численность населения'!M42*1000000</f>
        <v>7208.0668068623345</v>
      </c>
      <c r="AA42" s="270">
        <f>N42/'Численность населения'!N42*1000000</f>
        <v>4831.7954468113239</v>
      </c>
      <c r="AB42" s="264" t="s">
        <v>47</v>
      </c>
      <c r="AC42" s="142">
        <f>O42/'Индекс потребительских цен'!X42</f>
        <v>3128.5047963118332</v>
      </c>
      <c r="AD42" s="143">
        <f>P42/'Индекс потребительских цен'!Y42</f>
        <v>3077.0877314930617</v>
      </c>
      <c r="AE42" s="143">
        <f>Q42/'Индекс потребительских цен'!Z42</f>
        <v>2887.4683922543327</v>
      </c>
      <c r="AF42" s="143">
        <f>R42/'Индекс потребительских цен'!AA42</f>
        <v>3533.6576524035577</v>
      </c>
      <c r="AG42" s="143">
        <f>S42/'Индекс потребительских цен'!AB42</f>
        <v>3794.213372552173</v>
      </c>
      <c r="AH42" s="143">
        <f>T42/'Индекс потребительских цен'!AC42</f>
        <v>2610.4491419923202</v>
      </c>
      <c r="AI42" s="143">
        <f>U42/'Индекс потребительских цен'!AD42</f>
        <v>2740.5119817752452</v>
      </c>
      <c r="AJ42" s="143">
        <f>V42/'Индекс потребительских цен'!AE42</f>
        <v>2571.5730360525044</v>
      </c>
      <c r="AK42" s="143">
        <f>W42/'Индекс потребительских цен'!AF42</f>
        <v>2217.7575859230878</v>
      </c>
      <c r="AL42" s="143">
        <f>X42/'Индекс потребительских цен'!AG42</f>
        <v>2271.5405391820364</v>
      </c>
      <c r="AM42" s="143">
        <f>Y42/'Индекс потребительских цен'!AH42</f>
        <v>2514.6412164364488</v>
      </c>
      <c r="AN42" s="143">
        <f>Z42/'Индекс потребительских цен'!AI42</f>
        <v>3739.6521096075635</v>
      </c>
      <c r="AO42" s="144">
        <f>AA42/'Индекс потребительских цен'!AJ42</f>
        <v>2253.1073494066213</v>
      </c>
    </row>
    <row r="43" spans="1:41" ht="15.75">
      <c r="A43" s="264" t="s">
        <v>48</v>
      </c>
      <c r="B43" s="246">
        <v>1277</v>
      </c>
      <c r="C43" s="242">
        <v>1159</v>
      </c>
      <c r="D43" s="242">
        <v>1004</v>
      </c>
      <c r="E43" s="242">
        <v>2562</v>
      </c>
      <c r="F43" s="242">
        <v>1516</v>
      </c>
      <c r="G43" s="242">
        <v>1709</v>
      </c>
      <c r="H43" s="242">
        <v>2125</v>
      </c>
      <c r="I43" s="243">
        <v>1916</v>
      </c>
      <c r="J43" s="243">
        <v>1541</v>
      </c>
      <c r="K43" s="243">
        <v>1408</v>
      </c>
      <c r="L43" s="244">
        <v>1641</v>
      </c>
      <c r="M43" s="245">
        <v>2186</v>
      </c>
      <c r="N43" s="247">
        <v>1848</v>
      </c>
      <c r="O43" s="268">
        <f>B43/'Численность населения'!B43*1000000</f>
        <v>1830.9950031185704</v>
      </c>
      <c r="P43" s="269">
        <f>C43/'Численность населения'!C43*1000000</f>
        <v>1670.1298925871595</v>
      </c>
      <c r="Q43" s="269">
        <f>D43/'Численность населения'!D43*1000000</f>
        <v>1452.1450235828929</v>
      </c>
      <c r="R43" s="269">
        <f>E43/'Численность населения'!E43*1000000</f>
        <v>3715.6444293614222</v>
      </c>
      <c r="S43" s="269">
        <f>F43/'Численность населения'!F43*1000000</f>
        <v>2203.2962241664968</v>
      </c>
      <c r="T43" s="269">
        <f>G43/'Численность населения'!G43*1000000</f>
        <v>2488.8953615379014</v>
      </c>
      <c r="U43" s="269">
        <f>H43/'Численность населения'!H43*1000000</f>
        <v>3100.9448761446133</v>
      </c>
      <c r="V43" s="269">
        <f>I43/'Численность населения'!I43*1000000</f>
        <v>2803.1859173557586</v>
      </c>
      <c r="W43" s="269">
        <f>J43/'Численность населения'!J43*1000000</f>
        <v>2261.6664416252297</v>
      </c>
      <c r="X43" s="269">
        <f>K43/'Численность населения'!K43*1000000</f>
        <v>2070.8958242327171</v>
      </c>
      <c r="Y43" s="269">
        <f>L43/'Численность населения'!L43*1000000</f>
        <v>2422.5871932090795</v>
      </c>
      <c r="Z43" s="269">
        <f>M43/'Численность населения'!M43*1000000</f>
        <v>3246.2421702599072</v>
      </c>
      <c r="AA43" s="270">
        <f>N43/'Численность населения'!N43*1000000</f>
        <v>2740.4735917999333</v>
      </c>
      <c r="AB43" s="264" t="s">
        <v>48</v>
      </c>
      <c r="AC43" s="142">
        <f>O43/'Индекс потребительских цен'!X43</f>
        <v>1830.9950031185704</v>
      </c>
      <c r="AD43" s="143">
        <f>P43/'Индекс потребительских цен'!Y43</f>
        <v>1575.8915763230414</v>
      </c>
      <c r="AE43" s="143">
        <f>Q43/'Индекс потребительских цен'!Z43</f>
        <v>1289.6062729552905</v>
      </c>
      <c r="AF43" s="143">
        <f>R43/'Индекс потребительских цен'!AA43</f>
        <v>3097.1953667645162</v>
      </c>
      <c r="AG43" s="143">
        <f>S43/'Индекс потребительских цен'!AB43</f>
        <v>1646.2615625250328</v>
      </c>
      <c r="AH43" s="143">
        <f>T43/'Индекс потребительских цен'!AC43</f>
        <v>1652.8805214127756</v>
      </c>
      <c r="AI43" s="143">
        <f>U43/'Индекс потребительских цен'!AD43</f>
        <v>1954.2074977419124</v>
      </c>
      <c r="AJ43" s="143">
        <f>V43/'Индекс потребительских цен'!AE43</f>
        <v>1723.8100766550233</v>
      </c>
      <c r="AK43" s="143">
        <f>W43/'Индекс потребительских цен'!AF43</f>
        <v>1320.1750675037497</v>
      </c>
      <c r="AL43" s="143">
        <f>X43/'Индекс потребительских цен'!AG43</f>
        <v>1178.8754177066801</v>
      </c>
      <c r="AM43" s="143">
        <f>Y43/'Индекс потребительских цен'!AH43</f>
        <v>1311.6594837590185</v>
      </c>
      <c r="AN43" s="143">
        <f>Z43/'Индекс потребительских цен'!AI43</f>
        <v>1631.1929020088528</v>
      </c>
      <c r="AO43" s="144">
        <f>AA43/'Индекс потребительских цен'!AJ43</f>
        <v>1219.1686707772533</v>
      </c>
    </row>
    <row r="44" spans="1:41" ht="15.75">
      <c r="A44" s="264" t="s">
        <v>49</v>
      </c>
      <c r="B44" s="246">
        <v>1446</v>
      </c>
      <c r="C44" s="242">
        <v>1990</v>
      </c>
      <c r="D44" s="242">
        <v>1758</v>
      </c>
      <c r="E44" s="242">
        <v>1801</v>
      </c>
      <c r="F44" s="242">
        <v>2291</v>
      </c>
      <c r="G44" s="242">
        <v>2512</v>
      </c>
      <c r="H44" s="242">
        <v>2239</v>
      </c>
      <c r="I44" s="243">
        <v>2653</v>
      </c>
      <c r="J44" s="243">
        <v>1930</v>
      </c>
      <c r="K44" s="243">
        <v>3356</v>
      </c>
      <c r="L44" s="244">
        <v>4715</v>
      </c>
      <c r="M44" s="245">
        <v>4360</v>
      </c>
      <c r="N44" s="247">
        <v>3409</v>
      </c>
      <c r="O44" s="268">
        <f>B44/'Численность населения'!B44*1000000</f>
        <v>1729.2017449869891</v>
      </c>
      <c r="P44" s="269">
        <f>C44/'Численность населения'!C44*1000000</f>
        <v>2399.4463187188162</v>
      </c>
      <c r="Q44" s="269">
        <f>D44/'Численность населения'!D44*1000000</f>
        <v>2138.6601136239219</v>
      </c>
      <c r="R44" s="269">
        <f>E44/'Численность населения'!E44*1000000</f>
        <v>2208.8402668759809</v>
      </c>
      <c r="S44" s="269">
        <f>F44/'Численность населения'!F44*1000000</f>
        <v>2826.5769794983721</v>
      </c>
      <c r="T44" s="269">
        <f>G44/'Численность населения'!G44*1000000</f>
        <v>3108.2530801030971</v>
      </c>
      <c r="U44" s="269">
        <f>H44/'Численность населения'!H44*1000000</f>
        <v>2771.0498925119773</v>
      </c>
      <c r="V44" s="269">
        <f>I44/'Численность населения'!I44*1000000</f>
        <v>3288.3035303712572</v>
      </c>
      <c r="W44" s="269">
        <f>J44/'Численность населения'!J44*1000000</f>
        <v>2411.6559204278501</v>
      </c>
      <c r="X44" s="269">
        <f>K44/'Численность населения'!K44*1000000</f>
        <v>4232.830926404743</v>
      </c>
      <c r="Y44" s="269">
        <f>L44/'Численность населения'!L44*1000000</f>
        <v>6009.5770863683929</v>
      </c>
      <c r="Z44" s="269">
        <f>M44/'Численность населения'!M44*1000000</f>
        <v>5627.1206565662433</v>
      </c>
      <c r="AA44" s="270">
        <f>N44/'Численность населения'!N44*1000000</f>
        <v>4390.7383627401605</v>
      </c>
      <c r="AB44" s="264" t="s">
        <v>49</v>
      </c>
      <c r="AC44" s="142">
        <f>O44/'Индекс потребительских цен'!X44</f>
        <v>1729.2017449869891</v>
      </c>
      <c r="AD44" s="143">
        <f>P44/'Индекс потребительских цен'!Y44</f>
        <v>2282.1441113932051</v>
      </c>
      <c r="AE44" s="143">
        <f>Q44/'Индекс потребительских цен'!Z44</f>
        <v>1918.2450142852779</v>
      </c>
      <c r="AF44" s="143">
        <f>R44/'Индекс потребительских цен'!AA44</f>
        <v>1864.3005964279421</v>
      </c>
      <c r="AG44" s="143">
        <f>S44/'Индекс потребительских цен'!AB44</f>
        <v>2137.8989191102728</v>
      </c>
      <c r="AH44" s="143">
        <f>T44/'Индекс потребительских цен'!AC44</f>
        <v>2115.682481839071</v>
      </c>
      <c r="AI44" s="143">
        <f>U44/'Индекс потребительских цен'!AD44</f>
        <v>1817.2846183682605</v>
      </c>
      <c r="AJ44" s="143">
        <f>V44/'Индекс потребительских цен'!AE44</f>
        <v>2132.4089512826922</v>
      </c>
      <c r="AK44" s="143">
        <f>W44/'Индекс потребительских цен'!AF44</f>
        <v>1511.908232578143</v>
      </c>
      <c r="AL44" s="143">
        <f>X44/'Индекс потребительских цен'!AG44</f>
        <v>2602.1120885905125</v>
      </c>
      <c r="AM44" s="143">
        <f>Y44/'Индекс потребительских цен'!AH44</f>
        <v>3534.9326300819748</v>
      </c>
      <c r="AN44" s="143">
        <f>Z44/'Индекс потребительских цен'!AI44</f>
        <v>3071.3235899719957</v>
      </c>
      <c r="AO44" s="144">
        <f>AA44/'Индекс потребительских цен'!AJ44</f>
        <v>2163.4892983181235</v>
      </c>
    </row>
    <row r="45" spans="1:41" ht="15.75">
      <c r="A45" s="264" t="s">
        <v>50</v>
      </c>
      <c r="B45" s="246">
        <v>14272</v>
      </c>
      <c r="C45" s="242">
        <v>12955</v>
      </c>
      <c r="D45" s="242">
        <v>22753</v>
      </c>
      <c r="E45" s="242">
        <v>20047</v>
      </c>
      <c r="F45" s="242">
        <v>19312</v>
      </c>
      <c r="G45" s="242">
        <v>24931</v>
      </c>
      <c r="H45" s="242">
        <v>32103</v>
      </c>
      <c r="I45" s="243">
        <v>19512</v>
      </c>
      <c r="J45" s="243">
        <v>22827</v>
      </c>
      <c r="K45" s="243">
        <v>21259</v>
      </c>
      <c r="L45" s="244">
        <v>20414</v>
      </c>
      <c r="M45" s="245">
        <v>31320</v>
      </c>
      <c r="N45" s="247">
        <v>30876</v>
      </c>
      <c r="O45" s="268">
        <f>B45/'Численность населения'!B45*1000000</f>
        <v>3769.7066353651412</v>
      </c>
      <c r="P45" s="269">
        <f>C45/'Численность населения'!C45*1000000</f>
        <v>3413.3991263489906</v>
      </c>
      <c r="Q45" s="269">
        <f>D45/'Численность населения'!D45*1000000</f>
        <v>5967.8231176361205</v>
      </c>
      <c r="R45" s="269">
        <f>E45/'Численность населения'!E45*1000000</f>
        <v>5234.0205329630762</v>
      </c>
      <c r="S45" s="269">
        <f>F45/'Численность населения'!F45*1000000</f>
        <v>5020.4945467893604</v>
      </c>
      <c r="T45" s="269">
        <f>G45/'Численность населения'!G45*1000000</f>
        <v>6455.6590657976949</v>
      </c>
      <c r="U45" s="269">
        <f>H45/'Численность населения'!H45*1000000</f>
        <v>8280.3906431559935</v>
      </c>
      <c r="V45" s="269">
        <f>I45/'Численность населения'!I45*1000000</f>
        <v>5016.2374722605564</v>
      </c>
      <c r="W45" s="269">
        <f>J45/'Численность населения'!J45*1000000</f>
        <v>5858.400556813679</v>
      </c>
      <c r="X45" s="269">
        <f>K45/'Численность населения'!K45*1000000</f>
        <v>5449.9663911475673</v>
      </c>
      <c r="Y45" s="269">
        <f>L45/'Численность населения'!L45*1000000</f>
        <v>5236.3675912606477</v>
      </c>
      <c r="Z45" s="269">
        <f>M45/'Численность населения'!M45*1000000</f>
        <v>8050.8819854318099</v>
      </c>
      <c r="AA45" s="270">
        <f>N45/'Численность населения'!N45*1000000</f>
        <v>7717.3523452742838</v>
      </c>
      <c r="AB45" s="264" t="s">
        <v>50</v>
      </c>
      <c r="AC45" s="142">
        <f>O45/'Индекс потребительских цен'!X45</f>
        <v>3769.7066353651412</v>
      </c>
      <c r="AD45" s="143">
        <f>P45/'Индекс потребительских цен'!Y45</f>
        <v>3223.2286367790275</v>
      </c>
      <c r="AE45" s="143">
        <f>Q45/'Индекс потребительских цен'!Z45</f>
        <v>5294.3800881726002</v>
      </c>
      <c r="AF45" s="143">
        <f>R45/'Индекс потребительских цен'!AA45</f>
        <v>4366.5449987444827</v>
      </c>
      <c r="AG45" s="143">
        <f>S45/'Индекс потребительских цен'!AB45</f>
        <v>3818.7530630798174</v>
      </c>
      <c r="AH45" s="143">
        <f>T45/'Индекс потребительских цен'!AC45</f>
        <v>4434.1577910708711</v>
      </c>
      <c r="AI45" s="143">
        <f>U45/'Индекс потребительских цен'!AD45</f>
        <v>5472.4330327749403</v>
      </c>
      <c r="AJ45" s="143">
        <f>V45/'Индекс потребительских цен'!AE45</f>
        <v>3244.137990243441</v>
      </c>
      <c r="AK45" s="143">
        <f>W45/'Индекс потребительских цен'!AF45</f>
        <v>3652.5478588821607</v>
      </c>
      <c r="AL45" s="143">
        <f>X45/'Индекс потребительских цен'!AG45</f>
        <v>3303.7439496552643</v>
      </c>
      <c r="AM45" s="143">
        <f>Y45/'Индекс потребительских цен'!AH45</f>
        <v>3029.4534868304272</v>
      </c>
      <c r="AN45" s="143">
        <f>Z45/'Индекс потребительских цен'!AI45</f>
        <v>4286.5502820386537</v>
      </c>
      <c r="AO45" s="144">
        <f>AA45/'Индекс потребительских цен'!AJ45</f>
        <v>3689.4749940516117</v>
      </c>
    </row>
    <row r="46" spans="1:41" ht="15.75">
      <c r="A46" s="264" t="s">
        <v>51</v>
      </c>
      <c r="B46" s="246">
        <v>4249</v>
      </c>
      <c r="C46" s="242">
        <v>5165</v>
      </c>
      <c r="D46" s="242">
        <v>6074</v>
      </c>
      <c r="E46" s="242">
        <v>5959</v>
      </c>
      <c r="F46" s="242">
        <v>5910</v>
      </c>
      <c r="G46" s="242">
        <v>6740</v>
      </c>
      <c r="H46" s="242">
        <v>6702</v>
      </c>
      <c r="I46" s="243">
        <v>9229</v>
      </c>
      <c r="J46" s="243">
        <v>9291</v>
      </c>
      <c r="K46" s="243">
        <v>8767</v>
      </c>
      <c r="L46" s="244">
        <v>8030</v>
      </c>
      <c r="M46" s="245">
        <v>9828</v>
      </c>
      <c r="N46" s="247">
        <v>10386</v>
      </c>
      <c r="O46" s="268">
        <f>B46/'Численность населения'!B46*1000000</f>
        <v>2790.3409154340852</v>
      </c>
      <c r="P46" s="269">
        <f>C46/'Численность населения'!C46*1000000</f>
        <v>3399.7261788789128</v>
      </c>
      <c r="Q46" s="269">
        <f>D46/'Численность населения'!D46*1000000</f>
        <v>4001.6048583198663</v>
      </c>
      <c r="R46" s="269">
        <f>E46/'Численность населения'!E46*1000000</f>
        <v>3927.187220528137</v>
      </c>
      <c r="S46" s="269">
        <f>F46/'Численность населения'!F46*1000000</f>
        <v>3895.1769010078028</v>
      </c>
      <c r="T46" s="269">
        <f>G46/'Численность населения'!G46*1000000</f>
        <v>4442.0484038283339</v>
      </c>
      <c r="U46" s="269">
        <f>H46/'Численность населения'!H46*1000000</f>
        <v>4417.9446866996932</v>
      </c>
      <c r="V46" s="269">
        <f>I46/'Численность населения'!I46*1000000</f>
        <v>6092.010548307353</v>
      </c>
      <c r="W46" s="269">
        <f>J46/'Численность населения'!J46*1000000</f>
        <v>6152.1000969397755</v>
      </c>
      <c r="X46" s="269">
        <f>K46/'Численность населения'!K46*1000000</f>
        <v>5828.4557883008065</v>
      </c>
      <c r="Y46" s="269">
        <f>L46/'Численность населения'!L46*1000000</f>
        <v>5363.5061166011537</v>
      </c>
      <c r="Z46" s="269">
        <f>M46/'Численность населения'!M46*1000000</f>
        <v>6600.8107955629221</v>
      </c>
      <c r="AA46" s="270">
        <f>N46/'Численность населения'!N46*1000000</f>
        <v>7184.5650142259365</v>
      </c>
      <c r="AB46" s="264" t="s">
        <v>51</v>
      </c>
      <c r="AC46" s="142">
        <f>O46/'Индекс потребительских цен'!X46</f>
        <v>2790.3409154340852</v>
      </c>
      <c r="AD46" s="143">
        <f>P46/'Индекс потребительских цен'!Y46</f>
        <v>3185.6504674652483</v>
      </c>
      <c r="AE46" s="143">
        <f>Q46/'Индекс потребительских цен'!Z46</f>
        <v>3498.1152531066073</v>
      </c>
      <c r="AF46" s="143">
        <f>R46/'Индекс потребительских цен'!AA46</f>
        <v>3222.9261972985942</v>
      </c>
      <c r="AG46" s="143">
        <f>S46/'Индекс потребительских цен'!AB46</f>
        <v>2917.189520413463</v>
      </c>
      <c r="AH46" s="143">
        <f>T46/'Индекс потребительских цен'!AC46</f>
        <v>2989.2662779404445</v>
      </c>
      <c r="AI46" s="143">
        <f>U46/'Индекс потребительских цен'!AD46</f>
        <v>2866.1387610351103</v>
      </c>
      <c r="AJ46" s="143">
        <f>V46/'Индекс потребительских цен'!AE46</f>
        <v>3897.2368672998718</v>
      </c>
      <c r="AK46" s="143">
        <f>W46/'Индекс потребительских цен'!AF46</f>
        <v>3793.4244862901578</v>
      </c>
      <c r="AL46" s="143">
        <f>X46/'Индекс потребительских цен'!AG46</f>
        <v>3508.6042410451973</v>
      </c>
      <c r="AM46" s="143">
        <f>Y46/'Индекс потребительских цен'!AH46</f>
        <v>3070.5797446006768</v>
      </c>
      <c r="AN46" s="143">
        <f>Z46/'Индекс потребительских цен'!AI46</f>
        <v>3476.1570487481508</v>
      </c>
      <c r="AO46" s="144">
        <f>AA46/'Индекс потребительских цен'!AJ46</f>
        <v>3353.343137422758</v>
      </c>
    </row>
    <row r="47" spans="1:41" ht="15.75">
      <c r="A47" s="264" t="s">
        <v>52</v>
      </c>
      <c r="B47" s="246">
        <v>2628</v>
      </c>
      <c r="C47" s="242">
        <v>2965</v>
      </c>
      <c r="D47" s="242">
        <v>3668</v>
      </c>
      <c r="E47" s="242">
        <v>3621</v>
      </c>
      <c r="F47" s="242">
        <v>4718</v>
      </c>
      <c r="G47" s="242">
        <v>4482</v>
      </c>
      <c r="H47" s="242">
        <v>5965</v>
      </c>
      <c r="I47" s="243">
        <v>4750</v>
      </c>
      <c r="J47" s="243">
        <v>2576</v>
      </c>
      <c r="K47" s="243">
        <v>3586</v>
      </c>
      <c r="L47" s="244">
        <v>4509</v>
      </c>
      <c r="M47" s="245">
        <v>3178</v>
      </c>
      <c r="N47" s="247">
        <v>3210</v>
      </c>
      <c r="O47" s="268">
        <f>B47/'Численность населения'!B47*1000000</f>
        <v>2097.0566995295985</v>
      </c>
      <c r="P47" s="269">
        <f>C47/'Численность населения'!C47*1000000</f>
        <v>2374.3458537034589</v>
      </c>
      <c r="Q47" s="269">
        <f>D47/'Численность населения'!D47*1000000</f>
        <v>2945.6594888301042</v>
      </c>
      <c r="R47" s="269">
        <f>E47/'Численность населения'!E47*1000000</f>
        <v>2916.1468848931349</v>
      </c>
      <c r="S47" s="269">
        <f>F47/'Численность населения'!F47*1000000</f>
        <v>3807.8235520101239</v>
      </c>
      <c r="T47" s="269">
        <f>G47/'Численность населения'!G47*1000000</f>
        <v>3622.2572433022183</v>
      </c>
      <c r="U47" s="269">
        <f>H47/'Численность населения'!H47*1000000</f>
        <v>4825.0914462008368</v>
      </c>
      <c r="V47" s="269">
        <f>I47/'Численность населения'!I47*1000000</f>
        <v>3850.8621877761475</v>
      </c>
      <c r="W47" s="269">
        <f>J47/'Численность населения'!J47*1000000</f>
        <v>2098.9915714406775</v>
      </c>
      <c r="X47" s="269">
        <f>K47/'Численность населения'!K47*1000000</f>
        <v>2937.8873591374768</v>
      </c>
      <c r="Y47" s="269">
        <f>L47/'Численность населения'!L47*1000000</f>
        <v>3717.6989348203028</v>
      </c>
      <c r="Z47" s="269">
        <f>M47/'Численность населения'!M47*1000000</f>
        <v>2641.3952684282617</v>
      </c>
      <c r="AA47" s="270">
        <f>N47/'Численность населения'!N47*1000000</f>
        <v>2723.7020626315716</v>
      </c>
      <c r="AB47" s="264" t="s">
        <v>52</v>
      </c>
      <c r="AC47" s="142">
        <f>O47/'Индекс потребительских цен'!X47</f>
        <v>2097.0566995295985</v>
      </c>
      <c r="AD47" s="143">
        <f>P47/'Индекс потребительских цен'!Y47</f>
        <v>2236.7836586937906</v>
      </c>
      <c r="AE47" s="143">
        <f>Q47/'Индекс потребительских цен'!Z47</f>
        <v>2621.8794059787397</v>
      </c>
      <c r="AF47" s="143">
        <f>R47/'Индекс потребительских цен'!AA47</f>
        <v>2441.0897764087863</v>
      </c>
      <c r="AG47" s="143">
        <f>S47/'Индекс потребительских цен'!AB47</f>
        <v>2873.1811639704515</v>
      </c>
      <c r="AH47" s="143">
        <f>T47/'Индекс потребительских цен'!AC47</f>
        <v>2452.1466851485352</v>
      </c>
      <c r="AI47" s="143">
        <f>U47/'Индекс потребительских цен'!AD47</f>
        <v>3138.9824185446741</v>
      </c>
      <c r="AJ47" s="143">
        <f>V47/'Индекс потребительских цен'!AE47</f>
        <v>2471.8240771801156</v>
      </c>
      <c r="AK47" s="143">
        <f>W47/'Индекс потребительских цен'!AF47</f>
        <v>1286.7142677389775</v>
      </c>
      <c r="AL47" s="143">
        <f>X47/'Индекс потребительских цен'!AG47</f>
        <v>1765.6572044566497</v>
      </c>
      <c r="AM47" s="143">
        <f>Y47/'Индекс потребительских цен'!AH47</f>
        <v>2123.6769173096091</v>
      </c>
      <c r="AN47" s="143">
        <f>Z47/'Индекс потребительских цен'!AI47</f>
        <v>1386.0512702769968</v>
      </c>
      <c r="AO47" s="144">
        <f>AA47/'Индекс потребительских цен'!AJ47</f>
        <v>1273.3794630993216</v>
      </c>
    </row>
    <row r="48" spans="1:41" ht="15.75">
      <c r="A48" s="264" t="s">
        <v>53</v>
      </c>
      <c r="B48" s="246">
        <v>8605</v>
      </c>
      <c r="C48" s="242">
        <v>8956</v>
      </c>
      <c r="D48" s="242">
        <v>11789</v>
      </c>
      <c r="E48" s="242">
        <v>11273</v>
      </c>
      <c r="F48" s="242">
        <v>15506</v>
      </c>
      <c r="G48" s="242">
        <v>14325</v>
      </c>
      <c r="H48" s="242">
        <v>18391</v>
      </c>
      <c r="I48" s="243">
        <v>22567</v>
      </c>
      <c r="J48" s="243">
        <v>18440</v>
      </c>
      <c r="K48" s="243">
        <v>20393</v>
      </c>
      <c r="L48" s="244">
        <v>36206</v>
      </c>
      <c r="M48" s="245">
        <v>26846</v>
      </c>
      <c r="N48" s="247">
        <v>25980</v>
      </c>
      <c r="O48" s="268">
        <f>B48/'Численность населения'!B48*1000000</f>
        <v>3258.1096830035344</v>
      </c>
      <c r="P48" s="269">
        <f>C48/'Численность населения'!C48*1000000</f>
        <v>3402.3322463294626</v>
      </c>
      <c r="Q48" s="269">
        <f>D48/'Численность населения'!D48*1000000</f>
        <v>4477.7984531103593</v>
      </c>
      <c r="R48" s="269">
        <f>E48/'Численность населения'!E48*1000000</f>
        <v>4277.6783586586462</v>
      </c>
      <c r="S48" s="269">
        <f>F48/'Численность населения'!F48*1000000</f>
        <v>5881.0745534104053</v>
      </c>
      <c r="T48" s="269">
        <f>G48/'Численность населения'!G48*1000000</f>
        <v>5434.9475665093414</v>
      </c>
      <c r="U48" s="269">
        <f>H48/'Численность населения'!H48*1000000</f>
        <v>6984.1371110181972</v>
      </c>
      <c r="V48" s="269">
        <f>I48/'Численность населения'!I48*1000000</f>
        <v>8588.4163130815887</v>
      </c>
      <c r="W48" s="269">
        <f>J48/'Численность населения'!J48*1000000</f>
        <v>7046.3411567845296</v>
      </c>
      <c r="X48" s="269">
        <f>K48/'Численность населения'!K48*1000000</f>
        <v>7828.3167564289088</v>
      </c>
      <c r="Y48" s="269">
        <f>L48/'Численность населения'!L48*1000000</f>
        <v>13983.140363215605</v>
      </c>
      <c r="Z48" s="269">
        <f>M48/'Численность населения'!M48*1000000</f>
        <v>10453.821879273661</v>
      </c>
      <c r="AA48" s="270">
        <f>N48/'Численность населения'!N48*1000000</f>
        <v>10322.832890500489</v>
      </c>
      <c r="AB48" s="264" t="s">
        <v>53</v>
      </c>
      <c r="AC48" s="142">
        <f>O48/'Индекс потребительских цен'!X48</f>
        <v>3258.1096830035344</v>
      </c>
      <c r="AD48" s="143">
        <f>P48/'Индекс потребительских цен'!Y48</f>
        <v>3189.8858487994212</v>
      </c>
      <c r="AE48" s="143">
        <f>Q48/'Индекс потребительских цен'!Z48</f>
        <v>3912.5800905808824</v>
      </c>
      <c r="AF48" s="143">
        <f>R48/'Индекс потребительских цен'!AA48</f>
        <v>3509.5967360391983</v>
      </c>
      <c r="AG48" s="143">
        <f>S48/'Индекс потребительских цен'!AB48</f>
        <v>4368.9731716064143</v>
      </c>
      <c r="AH48" s="143">
        <f>T48/'Индекс потребительских цен'!AC48</f>
        <v>3587.0213954925175</v>
      </c>
      <c r="AI48" s="143">
        <f>U48/'Индекс потребительских цен'!AD48</f>
        <v>4373.7299112491801</v>
      </c>
      <c r="AJ48" s="143">
        <f>V48/'Индекс потребительских цен'!AE48</f>
        <v>5302.5633614362987</v>
      </c>
      <c r="AK48" s="143">
        <f>W48/'Индекс потребительских цен'!AF48</f>
        <v>4191.2068113439</v>
      </c>
      <c r="AL48" s="143">
        <f>X48/'Индекс потребительских цен'!AG48</f>
        <v>4518.5159438295614</v>
      </c>
      <c r="AM48" s="143">
        <f>Y48/'Индекс потребительских цен'!AH48</f>
        <v>7723.5303164703937</v>
      </c>
      <c r="AN48" s="143">
        <f>Z48/'Индекс потребительских цен'!AI48</f>
        <v>5304.1757348681786</v>
      </c>
      <c r="AO48" s="144">
        <f>AA48/'Индекс потребительских цен'!AJ48</f>
        <v>4658.643683515048</v>
      </c>
    </row>
    <row r="49" spans="1:41" ht="15.75">
      <c r="A49" s="264" t="s">
        <v>54</v>
      </c>
      <c r="B49" s="246">
        <v>2497</v>
      </c>
      <c r="C49" s="242">
        <v>2999</v>
      </c>
      <c r="D49" s="242">
        <v>2890</v>
      </c>
      <c r="E49" s="242">
        <v>5115</v>
      </c>
      <c r="F49" s="242">
        <v>3649</v>
      </c>
      <c r="G49" s="242">
        <v>4100</v>
      </c>
      <c r="H49" s="242">
        <v>7568</v>
      </c>
      <c r="I49" s="243">
        <v>7074</v>
      </c>
      <c r="J49" s="243">
        <v>7204</v>
      </c>
      <c r="K49" s="243">
        <v>10305</v>
      </c>
      <c r="L49" s="244">
        <v>6163</v>
      </c>
      <c r="M49" s="245">
        <v>7345</v>
      </c>
      <c r="N49" s="247">
        <v>6783</v>
      </c>
      <c r="O49" s="268">
        <f>B49/'Численность населения'!B49*1000000</f>
        <v>1855.5053967192405</v>
      </c>
      <c r="P49" s="269">
        <f>C49/'Численность населения'!C49*1000000</f>
        <v>2249.2455015089972</v>
      </c>
      <c r="Q49" s="269">
        <f>D49/'Численность населения'!D49*1000000</f>
        <v>2183.6123294761219</v>
      </c>
      <c r="R49" s="269">
        <f>E49/'Численность населения'!E49*1000000</f>
        <v>3889.7249664069209</v>
      </c>
      <c r="S49" s="269">
        <f>F49/'Численность населения'!F49*1000000</f>
        <v>2790.5255196579483</v>
      </c>
      <c r="T49" s="269">
        <f>G49/'Численность населения'!G49*1000000</f>
        <v>3151.6375832013105</v>
      </c>
      <c r="U49" s="269">
        <f>H49/'Численность населения'!H49*1000000</f>
        <v>5845.9159309706092</v>
      </c>
      <c r="V49" s="269">
        <f>I49/'Численность населения'!I49*1000000</f>
        <v>5494.5353684499951</v>
      </c>
      <c r="W49" s="269">
        <f>J49/'Численность населения'!J49*1000000</f>
        <v>5638.375390260263</v>
      </c>
      <c r="X49" s="269">
        <f>K49/'Численность населения'!K49*1000000</f>
        <v>8131.7493322180626</v>
      </c>
      <c r="Y49" s="269">
        <f>L49/'Численность населения'!L49*1000000</f>
        <v>4905.7261597071374</v>
      </c>
      <c r="Z49" s="269">
        <f>M49/'Численность населения'!M49*1000000</f>
        <v>5911.5782424946301</v>
      </c>
      <c r="AA49" s="270">
        <f>N49/'Численность населения'!N49*1000000</f>
        <v>5931.0414779424364</v>
      </c>
      <c r="AB49" s="264" t="s">
        <v>54</v>
      </c>
      <c r="AC49" s="142">
        <f>O49/'Индекс потребительских цен'!X49</f>
        <v>1855.5053967192405</v>
      </c>
      <c r="AD49" s="143">
        <f>P49/'Индекс потребительских цен'!Y49</f>
        <v>2108.4041071512911</v>
      </c>
      <c r="AE49" s="143">
        <f>Q49/'Индекс потребительских цен'!Z49</f>
        <v>1915.4788497066395</v>
      </c>
      <c r="AF49" s="143">
        <f>R49/'Индекс потребительских цен'!AA49</f>
        <v>3179.6588227390935</v>
      </c>
      <c r="AG49" s="143">
        <f>S49/'Индекс потребительских цен'!AB49</f>
        <v>2055.0606712889726</v>
      </c>
      <c r="AH49" s="143">
        <f>T49/'Индекс потребительских цен'!AC49</f>
        <v>2088.543888469781</v>
      </c>
      <c r="AI49" s="143">
        <f>U49/'Индекс потребительских цен'!AD49</f>
        <v>3705.0521576923625</v>
      </c>
      <c r="AJ49" s="143">
        <f>V49/'Индекс потребительских цен'!AE49</f>
        <v>3413.7364261259568</v>
      </c>
      <c r="AK49" s="143">
        <f>W49/'Индекс потребительских цен'!AF49</f>
        <v>3358.6804890053145</v>
      </c>
      <c r="AL49" s="143">
        <f>X49/'Индекс потребительских цен'!AG49</f>
        <v>4717.9694591424586</v>
      </c>
      <c r="AM49" s="143">
        <f>Y49/'Индекс потребительских цен'!AH49</f>
        <v>2703.7704771024319</v>
      </c>
      <c r="AN49" s="143">
        <f>Z49/'Индекс потребительских цен'!AI49</f>
        <v>2982.5536892557984</v>
      </c>
      <c r="AO49" s="144">
        <f>AA49/'Индекс потребительских цен'!AJ49</f>
        <v>2659.4147053330717</v>
      </c>
    </row>
    <row r="50" spans="1:41" ht="15.75">
      <c r="A50" s="264" t="s">
        <v>55</v>
      </c>
      <c r="B50" s="246">
        <v>10366</v>
      </c>
      <c r="C50" s="242">
        <v>9395</v>
      </c>
      <c r="D50" s="242">
        <v>10137</v>
      </c>
      <c r="E50" s="242">
        <v>13070</v>
      </c>
      <c r="F50" s="242">
        <v>12665</v>
      </c>
      <c r="G50" s="242">
        <v>22081</v>
      </c>
      <c r="H50" s="242">
        <v>14441</v>
      </c>
      <c r="I50" s="243">
        <v>27546</v>
      </c>
      <c r="J50" s="243">
        <v>21898</v>
      </c>
      <c r="K50" s="243">
        <v>23944</v>
      </c>
      <c r="L50" s="244">
        <v>20941</v>
      </c>
      <c r="M50" s="245">
        <v>22962</v>
      </c>
      <c r="N50" s="247">
        <v>24485</v>
      </c>
      <c r="O50" s="268">
        <f>B50/'Численность населения'!B50*1000000</f>
        <v>3124.8963743846525</v>
      </c>
      <c r="P50" s="269">
        <f>C50/'Численность населения'!C50*1000000</f>
        <v>2844.9885503973296</v>
      </c>
      <c r="Q50" s="269">
        <f>D50/'Численность населения'!D50*1000000</f>
        <v>3077.9797376202177</v>
      </c>
      <c r="R50" s="269">
        <f>E50/'Численность населения'!E50*1000000</f>
        <v>3977.8821232090395</v>
      </c>
      <c r="S50" s="269">
        <f>F50/'Численность населения'!F50*1000000</f>
        <v>3866.1721385289316</v>
      </c>
      <c r="T50" s="269">
        <f>G50/'Численность населения'!G50*1000000</f>
        <v>6762.4535446912705</v>
      </c>
      <c r="U50" s="269">
        <f>H50/'Численность населения'!H50*1000000</f>
        <v>4437.936195255671</v>
      </c>
      <c r="V50" s="269">
        <f>I50/'Численность населения'!I50*1000000</f>
        <v>8498.6202777215585</v>
      </c>
      <c r="W50" s="269">
        <f>J50/'Численность населения'!J50*1000000</f>
        <v>6790.7365893185915</v>
      </c>
      <c r="X50" s="269">
        <f>K50/'Численность населения'!K50*1000000</f>
        <v>7462.0144384868418</v>
      </c>
      <c r="Y50" s="269">
        <f>L50/'Численность населения'!L50*1000000</f>
        <v>6565.0933662805446</v>
      </c>
      <c r="Z50" s="269">
        <f>M50/'Численность населения'!M50*1000000</f>
        <v>7265.5291113190306</v>
      </c>
      <c r="AA50" s="270">
        <f>N50/'Численность населения'!N50*1000000</f>
        <v>7910.2090317561706</v>
      </c>
      <c r="AB50" s="264" t="s">
        <v>55</v>
      </c>
      <c r="AC50" s="142">
        <f>O50/'Индекс потребительских цен'!X50</f>
        <v>3124.8963743846525</v>
      </c>
      <c r="AD50" s="143">
        <f>P50/'Индекс потребительских цен'!Y50</f>
        <v>2666.8434105711754</v>
      </c>
      <c r="AE50" s="143">
        <f>Q50/'Индекс потребительских цен'!Z50</f>
        <v>2700.2764139919609</v>
      </c>
      <c r="AF50" s="143">
        <f>R50/'Индекс потребительских цен'!AA50</f>
        <v>3264.4999837682244</v>
      </c>
      <c r="AG50" s="143">
        <f>S50/'Индекс потребительских цен'!AB50</f>
        <v>2848.6476495557304</v>
      </c>
      <c r="AH50" s="143">
        <f>T50/'Индекс потребительских цен'!AC50</f>
        <v>4442.8593472936618</v>
      </c>
      <c r="AI50" s="143">
        <f>U50/'Индекс потребительских цен'!AD50</f>
        <v>2767.3466353447861</v>
      </c>
      <c r="AJ50" s="143">
        <f>V50/'Индекс потребительских цен'!AE50</f>
        <v>5139.6097721349242</v>
      </c>
      <c r="AK50" s="143">
        <f>W50/'Индекс потребительских цен'!AF50</f>
        <v>3922.400394781338</v>
      </c>
      <c r="AL50" s="143">
        <f>X50/'Индекс потребительских цен'!AG50</f>
        <v>4183.787122014679</v>
      </c>
      <c r="AM50" s="143">
        <f>Y50/'Индекс потребительских цен'!AH50</f>
        <v>3480.1013843745541</v>
      </c>
      <c r="AN50" s="143">
        <f>Z50/'Индекс потребительских цен'!AI50</f>
        <v>3564.1278424266193</v>
      </c>
      <c r="AO50" s="144">
        <f>AA50/'Индекс потребительских цен'!AJ50</f>
        <v>3480.7836177995946</v>
      </c>
    </row>
    <row r="51" spans="1:41" ht="15.75">
      <c r="A51" s="264" t="s">
        <v>56</v>
      </c>
      <c r="B51" s="246">
        <v>7285</v>
      </c>
      <c r="C51" s="242">
        <v>8297</v>
      </c>
      <c r="D51" s="242">
        <v>9534</v>
      </c>
      <c r="E51" s="242">
        <v>9803</v>
      </c>
      <c r="F51" s="242">
        <v>11422</v>
      </c>
      <c r="G51" s="242">
        <v>15325</v>
      </c>
      <c r="H51" s="242">
        <v>17062</v>
      </c>
      <c r="I51" s="243">
        <v>27511</v>
      </c>
      <c r="J51" s="243">
        <v>16661</v>
      </c>
      <c r="K51" s="243">
        <v>19681</v>
      </c>
      <c r="L51" s="244">
        <v>20484</v>
      </c>
      <c r="M51" s="245">
        <v>17547</v>
      </c>
      <c r="N51" s="247">
        <v>20212</v>
      </c>
      <c r="O51" s="268">
        <f>B51/'Численность населения'!B51*1000000</f>
        <v>3576.7416055813865</v>
      </c>
      <c r="P51" s="269">
        <f>C51/'Численность населения'!C51*1000000</f>
        <v>4092.0683316720761</v>
      </c>
      <c r="Q51" s="269">
        <f>D51/'Численность населения'!D51*1000000</f>
        <v>4720.0940652268082</v>
      </c>
      <c r="R51" s="269">
        <f>E51/'Численность населения'!E51*1000000</f>
        <v>4871.477086714578</v>
      </c>
      <c r="S51" s="269">
        <f>F51/'Численность населения'!F51*1000000</f>
        <v>5697.218428621165</v>
      </c>
      <c r="T51" s="269">
        <f>G51/'Численность населения'!G51*1000000</f>
        <v>7670.4158691769908</v>
      </c>
      <c r="U51" s="269">
        <f>H51/'Численность населения'!H51*1000000</f>
        <v>8564.5129391308183</v>
      </c>
      <c r="V51" s="269">
        <f>I51/'Численность населения'!I51*1000000</f>
        <v>13868.85011196509</v>
      </c>
      <c r="W51" s="269">
        <f>J51/'Численность населения'!J51*1000000</f>
        <v>8455.7980149860632</v>
      </c>
      <c r="X51" s="269">
        <f>K51/'Численность населения'!K51*1000000</f>
        <v>10041.73127386257</v>
      </c>
      <c r="Y51" s="269">
        <f>L51/'Численность населения'!L51*1000000</f>
        <v>10505.294188239855</v>
      </c>
      <c r="Z51" s="269">
        <f>M51/'Численность населения'!M51*1000000</f>
        <v>9074.0929397692671</v>
      </c>
      <c r="AA51" s="270">
        <f>N51/'Численность населения'!N51*1000000</f>
        <v>10933.803748717257</v>
      </c>
      <c r="AB51" s="264" t="s">
        <v>56</v>
      </c>
      <c r="AC51" s="142">
        <f>O51/'Индекс потребительских цен'!X51</f>
        <v>3576.7416055813865</v>
      </c>
      <c r="AD51" s="143">
        <f>P51/'Индекс потребительских цен'!Y51</f>
        <v>3872.1312752385279</v>
      </c>
      <c r="AE51" s="143">
        <f>Q51/'Индекс потребительских цен'!Z51</f>
        <v>4200.1151104270193</v>
      </c>
      <c r="AF51" s="143">
        <f>R51/'Индекс потребительских цен'!AA51</f>
        <v>4087.9114944743337</v>
      </c>
      <c r="AG51" s="143">
        <f>S51/'Индекс потребительских цен'!AB51</f>
        <v>4310.9416504641995</v>
      </c>
      <c r="AH51" s="143">
        <f>T51/'Индекс потребительских цен'!AC51</f>
        <v>5256.3036057132704</v>
      </c>
      <c r="AI51" s="143">
        <f>U51/'Индекс потребительских цен'!AD51</f>
        <v>5668.3419349318456</v>
      </c>
      <c r="AJ51" s="143">
        <f>V51/'Индекс потребительских цен'!AE51</f>
        <v>9005.1676198412097</v>
      </c>
      <c r="AK51" s="143">
        <f>W51/'Индекс потребительских цен'!AF51</f>
        <v>5265.079393469553</v>
      </c>
      <c r="AL51" s="143">
        <f>X51/'Индекс потребительских цен'!AG51</f>
        <v>6104.8380529003371</v>
      </c>
      <c r="AM51" s="143">
        <f>Y51/'Индекс потребительских цен'!AH51</f>
        <v>6094.7224234465093</v>
      </c>
      <c r="AN51" s="143">
        <f>Z51/'Индекс потребительских цен'!AI51</f>
        <v>4849.7472733090253</v>
      </c>
      <c r="AO51" s="144">
        <f>AA51/'Индекс потребительских цен'!AJ51</f>
        <v>5217.580233757566</v>
      </c>
    </row>
    <row r="52" spans="1:41" ht="15.75">
      <c r="A52" s="265" t="s">
        <v>57</v>
      </c>
      <c r="B52" s="246">
        <v>2263</v>
      </c>
      <c r="C52" s="242">
        <v>4349</v>
      </c>
      <c r="D52" s="242">
        <v>4410</v>
      </c>
      <c r="E52" s="242">
        <v>4026</v>
      </c>
      <c r="F52" s="242">
        <v>6541</v>
      </c>
      <c r="G52" s="242">
        <v>7969</v>
      </c>
      <c r="H52" s="242">
        <v>4004</v>
      </c>
      <c r="I52" s="243">
        <v>3166</v>
      </c>
      <c r="J52" s="243">
        <v>3132</v>
      </c>
      <c r="K52" s="243">
        <v>4969</v>
      </c>
      <c r="L52" s="244">
        <v>5280</v>
      </c>
      <c r="M52" s="245">
        <v>8080</v>
      </c>
      <c r="N52" s="247">
        <v>7079</v>
      </c>
      <c r="O52" s="268">
        <f>B52/'Численность населения'!B52*1000000</f>
        <v>1630.1568206539357</v>
      </c>
      <c r="P52" s="269">
        <f>C52/'Численность населения'!C52*1000000</f>
        <v>3150.8282425492944</v>
      </c>
      <c r="Q52" s="269">
        <f>D52/'Численность населения'!D52*1000000</f>
        <v>3212.8853458915137</v>
      </c>
      <c r="R52" s="269">
        <f>E52/'Численность населения'!E52*1000000</f>
        <v>2950.267546617305</v>
      </c>
      <c r="S52" s="269">
        <f>F52/'Численность населения'!F52*1000000</f>
        <v>4816.2803677485199</v>
      </c>
      <c r="T52" s="269">
        <f>G52/'Численность населения'!G52*1000000</f>
        <v>5893.5289510642597</v>
      </c>
      <c r="U52" s="269">
        <f>H52/'Численность населения'!H52*1000000</f>
        <v>2976.6971597224028</v>
      </c>
      <c r="V52" s="269">
        <f>I52/'Численность населения'!I52*1000000</f>
        <v>2368.7126428353922</v>
      </c>
      <c r="W52" s="269">
        <f>J52/'Численность населения'!J52*1000000</f>
        <v>2363.9912505151419</v>
      </c>
      <c r="X52" s="269">
        <f>K52/'Численность населения'!K52*1000000</f>
        <v>3787.8297008841828</v>
      </c>
      <c r="Y52" s="269">
        <f>L52/'Численность населения'!L52*1000000</f>
        <v>4067.0759418593007</v>
      </c>
      <c r="Z52" s="269">
        <f>M52/'Численность населения'!M52*1000000</f>
        <v>6300.2931819599526</v>
      </c>
      <c r="AA52" s="270">
        <f>N52/'Численность населения'!N52*1000000</f>
        <v>5645.7838858688719</v>
      </c>
      <c r="AB52" s="265" t="s">
        <v>57</v>
      </c>
      <c r="AC52" s="142">
        <f>O52/'Индекс потребительских цен'!X52</f>
        <v>1630.1568206539357</v>
      </c>
      <c r="AD52" s="143">
        <f>P52/'Индекс потребительских цен'!Y52</f>
        <v>2984.0214438387102</v>
      </c>
      <c r="AE52" s="143">
        <f>Q52/'Индекс потребительских цен'!Z52</f>
        <v>2875.7142100871938</v>
      </c>
      <c r="AF52" s="143">
        <f>R52/'Индекс потребительских цен'!AA52</f>
        <v>2486.9621562576958</v>
      </c>
      <c r="AG52" s="143">
        <f>S52/'Индекс потребительских цен'!AB52</f>
        <v>3661.5613720451634</v>
      </c>
      <c r="AH52" s="143">
        <f>T52/'Индекс потребительских цен'!AC52</f>
        <v>4024.9156293375286</v>
      </c>
      <c r="AI52" s="143">
        <f>U52/'Индекс потребительских цен'!AD52</f>
        <v>1951.7088959068919</v>
      </c>
      <c r="AJ52" s="143">
        <f>V52/'Индекс потребительских цен'!AE52</f>
        <v>1529.3709580438003</v>
      </c>
      <c r="AK52" s="143">
        <f>W52/'Индекс потребительских цен'!AF52</f>
        <v>1465.5041458383339</v>
      </c>
      <c r="AL52" s="143">
        <f>X52/'Индекс потребительских цен'!AG52</f>
        <v>2291.5793255788367</v>
      </c>
      <c r="AM52" s="143">
        <f>Y52/'Индекс потребительских цен'!AH52</f>
        <v>2318.6195361666482</v>
      </c>
      <c r="AN52" s="143">
        <f>Z52/'Индекс потребительских цен'!AI52</f>
        <v>3316.8025220922314</v>
      </c>
      <c r="AO52" s="144">
        <f>AA52/'Индекс потребительских цен'!AJ52</f>
        <v>2645.5137822186489</v>
      </c>
    </row>
    <row r="53" spans="1:41" ht="15.75">
      <c r="A53" s="265" t="s">
        <v>58</v>
      </c>
      <c r="B53" s="246">
        <v>8517</v>
      </c>
      <c r="C53" s="242">
        <v>10607</v>
      </c>
      <c r="D53" s="242">
        <v>11697</v>
      </c>
      <c r="E53" s="242">
        <v>19188</v>
      </c>
      <c r="F53" s="242">
        <v>18743</v>
      </c>
      <c r="G53" s="242">
        <v>23422</v>
      </c>
      <c r="H53" s="242">
        <v>17451</v>
      </c>
      <c r="I53" s="243">
        <v>20273</v>
      </c>
      <c r="J53" s="243">
        <v>21274</v>
      </c>
      <c r="K53" s="243">
        <v>20236</v>
      </c>
      <c r="L53" s="244">
        <v>27943</v>
      </c>
      <c r="M53" s="245">
        <v>23731</v>
      </c>
      <c r="N53" s="247">
        <v>23963</v>
      </c>
      <c r="O53" s="268">
        <f>B53/'Численность населения'!B53*1000000</f>
        <v>2646.5844859249682</v>
      </c>
      <c r="P53" s="269">
        <f>C53/'Численность населения'!C53*1000000</f>
        <v>3299.5425994684397</v>
      </c>
      <c r="Q53" s="269">
        <f>D53/'Численность населения'!D53*1000000</f>
        <v>3639.7559555611842</v>
      </c>
      <c r="R53" s="269">
        <f>E53/'Численность населения'!E53*1000000</f>
        <v>5973.4054575034597</v>
      </c>
      <c r="S53" s="269">
        <f>F53/'Численность населения'!F53*1000000</f>
        <v>5835.4304622359568</v>
      </c>
      <c r="T53" s="269">
        <f>G53/'Численность населения'!G53*1000000</f>
        <v>7298.1078575712963</v>
      </c>
      <c r="U53" s="269">
        <f>H53/'Численность населения'!H53*1000000</f>
        <v>5445.2237203443428</v>
      </c>
      <c r="V53" s="269">
        <f>I53/'Численность населения'!I53*1000000</f>
        <v>6338.0933384522459</v>
      </c>
      <c r="W53" s="269">
        <f>J53/'Численность населения'!J53*1000000</f>
        <v>6672.5716343252598</v>
      </c>
      <c r="X53" s="269">
        <f>K53/'Численность населения'!K53*1000000</f>
        <v>6360.9516280370981</v>
      </c>
      <c r="Y53" s="269">
        <f>L53/'Численность населения'!L53*1000000</f>
        <v>8823.5999959581259</v>
      </c>
      <c r="Z53" s="269">
        <f>M53/'Численность населения'!M53*1000000</f>
        <v>7550.5688619134553</v>
      </c>
      <c r="AA53" s="270">
        <f>N53/'Численность населения'!N53*1000000</f>
        <v>7598.7788933871943</v>
      </c>
      <c r="AB53" s="265" t="s">
        <v>58</v>
      </c>
      <c r="AC53" s="142">
        <f>O53/'Индекс потребительских цен'!X53</f>
        <v>2646.5844859249682</v>
      </c>
      <c r="AD53" s="143">
        <f>P53/'Индекс потребительских цен'!Y53</f>
        <v>3121.9061400969249</v>
      </c>
      <c r="AE53" s="143">
        <f>Q53/'Индекс потребительских цен'!Z53</f>
        <v>3254.7051643993254</v>
      </c>
      <c r="AF53" s="143">
        <f>R53/'Индекс потребительских цен'!AA53</f>
        <v>5058.2170822414118</v>
      </c>
      <c r="AG53" s="143">
        <f>S53/'Индекс потребительских цен'!AB53</f>
        <v>4420.6309747395253</v>
      </c>
      <c r="AH53" s="143">
        <f>T53/'Индекс потребительских цен'!AC53</f>
        <v>4904.3576625610813</v>
      </c>
      <c r="AI53" s="143">
        <f>U53/'Индекс потребительских цен'!AD53</f>
        <v>3478.6691827997488</v>
      </c>
      <c r="AJ53" s="143">
        <f>V53/'Индекс потребительских цен'!AE53</f>
        <v>3988.8454064991856</v>
      </c>
      <c r="AK53" s="143">
        <f>W53/'Индекс потребительских цен'!AF53</f>
        <v>4020.4380535580676</v>
      </c>
      <c r="AL53" s="143">
        <f>X53/'Индекс потребительских цен'!AG53</f>
        <v>3720.3232598049308</v>
      </c>
      <c r="AM53" s="143">
        <f>Y53/'Индекс потребительских цен'!AH53</f>
        <v>4888.8308895021155</v>
      </c>
      <c r="AN53" s="143">
        <f>Z53/'Индекс потребительских цен'!AI53</f>
        <v>3844.4140351052665</v>
      </c>
      <c r="AO53" s="144">
        <f>AA53/'Индекс потребительских цен'!AJ53</f>
        <v>3434.1917629626182</v>
      </c>
    </row>
    <row r="54" spans="1:41" ht="15.75">
      <c r="A54" s="265" t="s">
        <v>59</v>
      </c>
      <c r="B54" s="246">
        <v>6975</v>
      </c>
      <c r="C54" s="242">
        <v>6735</v>
      </c>
      <c r="D54" s="242">
        <v>15890</v>
      </c>
      <c r="E54" s="242">
        <v>6191</v>
      </c>
      <c r="F54" s="242">
        <v>13598</v>
      </c>
      <c r="G54" s="242">
        <v>8977</v>
      </c>
      <c r="H54" s="242">
        <v>8775</v>
      </c>
      <c r="I54" s="243">
        <v>7991</v>
      </c>
      <c r="J54" s="243">
        <v>9004</v>
      </c>
      <c r="K54" s="243">
        <v>15891</v>
      </c>
      <c r="L54" s="244">
        <v>10475</v>
      </c>
      <c r="M54" s="245">
        <v>13010</v>
      </c>
      <c r="N54" s="247">
        <v>14855</v>
      </c>
      <c r="O54" s="268">
        <f>B54/'Численность населения'!B54*1000000</f>
        <v>2759.7989679341035</v>
      </c>
      <c r="P54" s="269">
        <f>C54/'Численность населения'!C54*1000000</f>
        <v>2678.9784321353309</v>
      </c>
      <c r="Q54" s="269">
        <f>D54/'Численность населения'!D54*1000000</f>
        <v>6340.7087467862502</v>
      </c>
      <c r="R54" s="269">
        <f>E54/'Численность населения'!E54*1000000</f>
        <v>2476.4713223740846</v>
      </c>
      <c r="S54" s="269">
        <f>F54/'Численность населения'!F54*1000000</f>
        <v>5450.5633344396392</v>
      </c>
      <c r="T54" s="269">
        <f>G54/'Численность населения'!G54*1000000</f>
        <v>3604.8198654205935</v>
      </c>
      <c r="U54" s="269">
        <f>H54/'Численность населения'!H54*1000000</f>
        <v>3533.4707259500506</v>
      </c>
      <c r="V54" s="269">
        <f>I54/'Численность населения'!I54*1000000</f>
        <v>3233.7759828093099</v>
      </c>
      <c r="W54" s="269">
        <f>J54/'Численность населения'!J54*1000000</f>
        <v>3672.2811293528807</v>
      </c>
      <c r="X54" s="269">
        <f>K54/'Численность населения'!K54*1000000</f>
        <v>6535.8616902920385</v>
      </c>
      <c r="Y54" s="269">
        <f>L54/'Численность населения'!L54*1000000</f>
        <v>4349.1745702621092</v>
      </c>
      <c r="Z54" s="269">
        <f>M54/'Численность населения'!M54*1000000</f>
        <v>5470.9034980561682</v>
      </c>
      <c r="AA54" s="270">
        <f>N54/'Численность населения'!N54*1000000</f>
        <v>6143.5629273715476</v>
      </c>
      <c r="AB54" s="265" t="s">
        <v>59</v>
      </c>
      <c r="AC54" s="142">
        <f>O54/'Индекс потребительских цен'!X54</f>
        <v>2759.7989679341035</v>
      </c>
      <c r="AD54" s="143">
        <f>P54/'Индекс потребительских цен'!Y54</f>
        <v>2543.1729942427669</v>
      </c>
      <c r="AE54" s="143">
        <f>Q54/'Индекс потребительских цен'!Z54</f>
        <v>5680.1729127158114</v>
      </c>
      <c r="AF54" s="143">
        <f>R54/'Индекс потребительских цен'!AA54</f>
        <v>2089.3650889733281</v>
      </c>
      <c r="AG54" s="143">
        <f>S54/'Индекс потребительских цен'!AB54</f>
        <v>4145.4664824454312</v>
      </c>
      <c r="AH54" s="143">
        <f>T54/'Индекс потребительских цен'!AC54</f>
        <v>2454.9360309895228</v>
      </c>
      <c r="AI54" s="143">
        <f>U54/'Индекс потребительских цен'!AD54</f>
        <v>2315.3528375729438</v>
      </c>
      <c r="AJ54" s="143">
        <f>V54/'Индекс потребительских цен'!AE54</f>
        <v>2093.020489281384</v>
      </c>
      <c r="AK54" s="143">
        <f>W54/'Индекс потребительских цен'!AF54</f>
        <v>2280.1586565641428</v>
      </c>
      <c r="AL54" s="143">
        <f>X54/'Индекс потребительских цен'!AG54</f>
        <v>3958.0478639568637</v>
      </c>
      <c r="AM54" s="143">
        <f>Y54/'Индекс потребительских цен'!AH54</f>
        <v>2468.6601890136699</v>
      </c>
      <c r="AN54" s="143">
        <f>Z54/'Индекс потребительских цен'!AI54</f>
        <v>2856.0390399422981</v>
      </c>
      <c r="AO54" s="144">
        <f>AA54/'Индекс потребительских цен'!AJ54</f>
        <v>2882.3539346484017</v>
      </c>
    </row>
    <row r="55" spans="1:41" ht="15.75">
      <c r="A55" s="265" t="s">
        <v>60</v>
      </c>
      <c r="B55" s="246">
        <v>1823</v>
      </c>
      <c r="C55" s="242">
        <v>2087</v>
      </c>
      <c r="D55" s="242">
        <v>2101</v>
      </c>
      <c r="E55" s="242">
        <v>2316</v>
      </c>
      <c r="F55" s="242">
        <v>4460</v>
      </c>
      <c r="G55" s="242">
        <v>2392</v>
      </c>
      <c r="H55" s="242">
        <v>3238</v>
      </c>
      <c r="I55" s="243">
        <v>3961</v>
      </c>
      <c r="J55" s="243">
        <v>3978</v>
      </c>
      <c r="K55" s="243">
        <v>3303</v>
      </c>
      <c r="L55" s="244">
        <v>3400</v>
      </c>
      <c r="M55" s="245">
        <v>4265</v>
      </c>
      <c r="N55" s="247">
        <v>3822</v>
      </c>
      <c r="O55" s="268">
        <f>B55/'Численность населения'!B55*1000000</f>
        <v>1406.5446375389249</v>
      </c>
      <c r="P55" s="269">
        <f>C55/'Численность населения'!C55*1000000</f>
        <v>1622.5007502219569</v>
      </c>
      <c r="Q55" s="269">
        <f>D55/'Численность населения'!D55*1000000</f>
        <v>1643.6007137654883</v>
      </c>
      <c r="R55" s="269">
        <f>E55/'Численность населения'!E55*1000000</f>
        <v>1822.1528468384547</v>
      </c>
      <c r="S55" s="269">
        <f>F55/'Численность населения'!F55*1000000</f>
        <v>3525.5384153258155</v>
      </c>
      <c r="T55" s="269">
        <f>G55/'Численность населения'!G55*1000000</f>
        <v>1898.2846395282859</v>
      </c>
      <c r="U55" s="269">
        <f>H55/'Численность населения'!H55*1000000</f>
        <v>2579.5576034810488</v>
      </c>
      <c r="V55" s="269">
        <f>I55/'Численность населения'!I55*1000000</f>
        <v>3169.4288146768317</v>
      </c>
      <c r="W55" s="269">
        <f>J55/'Численность населения'!J55*1000000</f>
        <v>3201.5684305071322</v>
      </c>
      <c r="X55" s="269">
        <f>K55/'Численность населения'!K55*1000000</f>
        <v>2676.4009982821767</v>
      </c>
      <c r="Y55" s="269">
        <f>L55/'Численность населения'!L55*1000000</f>
        <v>2777.6166578572647</v>
      </c>
      <c r="Z55" s="269">
        <f>M55/'Численность населения'!M55*1000000</f>
        <v>3521.4669118345232</v>
      </c>
      <c r="AA55" s="270">
        <f>N55/'Численность населения'!N55*1000000</f>
        <v>3221.6923915966258</v>
      </c>
      <c r="AB55" s="265" t="s">
        <v>60</v>
      </c>
      <c r="AC55" s="142">
        <f>O55/'Индекс потребительских цен'!X55</f>
        <v>1406.5446375389249</v>
      </c>
      <c r="AD55" s="143">
        <f>P55/'Индекс потребительских цен'!Y55</f>
        <v>1521.1895276785644</v>
      </c>
      <c r="AE55" s="143">
        <f>Q55/'Индекс потребительских цен'!Z55</f>
        <v>1447.1938203455009</v>
      </c>
      <c r="AF55" s="143">
        <f>R55/'Индекс потребительских цен'!AA55</f>
        <v>1508.3287975855023</v>
      </c>
      <c r="AG55" s="143">
        <f>S55/'Индекс потребительских цен'!AB55</f>
        <v>2619.2292742779873</v>
      </c>
      <c r="AH55" s="143">
        <f>T55/'Индекс потребительских цен'!AC55</f>
        <v>1239.4912604305623</v>
      </c>
      <c r="AI55" s="143">
        <f>U55/'Индекс потребительских цен'!AD55</f>
        <v>1596.8247108979062</v>
      </c>
      <c r="AJ55" s="143">
        <f>V55/'Индекс потребительских цен'!AE55</f>
        <v>1913.9332296992191</v>
      </c>
      <c r="AK55" s="143">
        <f>W55/'Индекс потребительских цен'!AF55</f>
        <v>1849.9105190554578</v>
      </c>
      <c r="AL55" s="143">
        <f>X55/'Индекс потребительских цен'!AG55</f>
        <v>1503.0241163248318</v>
      </c>
      <c r="AM55" s="143">
        <f>Y55/'Индекс потребительских цен'!AH55</f>
        <v>1475.4684227341077</v>
      </c>
      <c r="AN55" s="143">
        <f>Z55/'Индекс потребительских цен'!AI55</f>
        <v>1719.9349610583188</v>
      </c>
      <c r="AO55" s="144">
        <f>AA55/'Индекс потребительских цен'!AJ55</f>
        <v>1386.3619247651718</v>
      </c>
    </row>
    <row r="56" spans="1:41" ht="15.75">
      <c r="A56" s="264" t="s">
        <v>62</v>
      </c>
      <c r="B56" s="246">
        <v>1036</v>
      </c>
      <c r="C56" s="242">
        <v>1194</v>
      </c>
      <c r="D56" s="242">
        <v>1922</v>
      </c>
      <c r="E56" s="242">
        <v>1543</v>
      </c>
      <c r="F56" s="242">
        <v>1773</v>
      </c>
      <c r="G56" s="242">
        <v>3037</v>
      </c>
      <c r="H56" s="242">
        <v>2363</v>
      </c>
      <c r="I56" s="243">
        <v>2965</v>
      </c>
      <c r="J56" s="243">
        <v>3067</v>
      </c>
      <c r="K56" s="243">
        <v>4866</v>
      </c>
      <c r="L56" s="244">
        <v>4802</v>
      </c>
      <c r="M56" s="245">
        <v>2996</v>
      </c>
      <c r="N56" s="247">
        <v>4138</v>
      </c>
      <c r="O56" s="268">
        <f>B56/'Численность населения'!B56*1000000</f>
        <v>1133.8538554314443</v>
      </c>
      <c r="P56" s="269">
        <f>C56/'Численность населения'!C56*1000000</f>
        <v>1322.935987182811</v>
      </c>
      <c r="Q56" s="269">
        <f>D56/'Численность населения'!D56*1000000</f>
        <v>2157.1001929269114</v>
      </c>
      <c r="R56" s="269">
        <f>E56/'Численность населения'!E56*1000000</f>
        <v>1750.5187457527513</v>
      </c>
      <c r="S56" s="269">
        <f>F56/'Численность населения'!F56*1000000</f>
        <v>2029.8094635143755</v>
      </c>
      <c r="T56" s="269">
        <f>G56/'Численность населения'!G56*1000000</f>
        <v>3507.5156925813212</v>
      </c>
      <c r="U56" s="269">
        <f>H56/'Численность населения'!H56*1000000</f>
        <v>2754.0760442004148</v>
      </c>
      <c r="V56" s="269">
        <f>I56/'Численность населения'!I56*1000000</f>
        <v>3488.9618191082145</v>
      </c>
      <c r="W56" s="269">
        <f>J56/'Численность населения'!J56*1000000</f>
        <v>3650.6776429025449</v>
      </c>
      <c r="X56" s="269">
        <f>K56/'Численность населения'!K56*1000000</f>
        <v>5856.0678177422251</v>
      </c>
      <c r="Y56" s="269">
        <f>L56/'Численность населения'!L56*1000000</f>
        <v>5835.6939821380611</v>
      </c>
      <c r="Z56" s="269">
        <f>M56/'Численность населения'!M56*1000000</f>
        <v>3689.4779684226987</v>
      </c>
      <c r="AA56" s="270">
        <f>N56/'Численность населения'!N56*1000000</f>
        <v>5395.3410747394255</v>
      </c>
      <c r="AB56" s="264" t="s">
        <v>62</v>
      </c>
      <c r="AC56" s="142">
        <f>O56/'Индекс потребительских цен'!X56</f>
        <v>1133.8538554314443</v>
      </c>
      <c r="AD56" s="143">
        <f>P56/'Индекс потребительских цен'!Y56</f>
        <v>1236.3887730680476</v>
      </c>
      <c r="AE56" s="143">
        <f>Q56/'Индекс потребительских цен'!Z56</f>
        <v>1878.4769742049384</v>
      </c>
      <c r="AF56" s="143">
        <f>R56/'Индекс потребительских цен'!AA56</f>
        <v>1439.7543240590705</v>
      </c>
      <c r="AG56" s="143">
        <f>S56/'Индекс потребительских цен'!AB56</f>
        <v>1490.3261790344122</v>
      </c>
      <c r="AH56" s="143">
        <f>T56/'Индекс потребительских цен'!AC56</f>
        <v>2258.8257733042792</v>
      </c>
      <c r="AI56" s="143">
        <f>U56/'Индекс потребительских цен'!AD56</f>
        <v>1679.8766040141252</v>
      </c>
      <c r="AJ56" s="143">
        <f>V56/'Индекс потребительских цен'!AE56</f>
        <v>2077.0326300013999</v>
      </c>
      <c r="AK56" s="143">
        <f>W56/'Индекс потребительских цен'!AF56</f>
        <v>2082.5072317385916</v>
      </c>
      <c r="AL56" s="143">
        <f>X56/'Индекс потребительских цен'!AG56</f>
        <v>3236.6620187837025</v>
      </c>
      <c r="AM56" s="143">
        <f>Y56/'Индекс потребительских цен'!AH56</f>
        <v>3045.4171970997199</v>
      </c>
      <c r="AN56" s="143">
        <f>Z56/'Индекс потребительских цен'!AI56</f>
        <v>1766.2528174717602</v>
      </c>
      <c r="AO56" s="144">
        <f>AA56/'Индекс потребительских цен'!AJ56</f>
        <v>2320.035561051689</v>
      </c>
    </row>
    <row r="57" spans="1:41" ht="15.75">
      <c r="A57" s="264" t="s">
        <v>63</v>
      </c>
      <c r="B57" s="246">
        <v>11998</v>
      </c>
      <c r="C57" s="242">
        <v>11911</v>
      </c>
      <c r="D57" s="242">
        <v>25492</v>
      </c>
      <c r="E57" s="242">
        <v>36437</v>
      </c>
      <c r="F57" s="242">
        <v>35063</v>
      </c>
      <c r="G57" s="242">
        <v>35187</v>
      </c>
      <c r="H57" s="242">
        <v>31080</v>
      </c>
      <c r="I57" s="243">
        <v>28446</v>
      </c>
      <c r="J57" s="243">
        <v>30715</v>
      </c>
      <c r="K57" s="243">
        <v>29658</v>
      </c>
      <c r="L57" s="244">
        <v>31613</v>
      </c>
      <c r="M57" s="245">
        <v>35304</v>
      </c>
      <c r="N57" s="247">
        <v>38028</v>
      </c>
      <c r="O57" s="268">
        <f>B57/'Численность населения'!B57*1000000</f>
        <v>2788.3850909014004</v>
      </c>
      <c r="P57" s="269">
        <f>C57/'Численность населения'!C57*1000000</f>
        <v>2768.4483812560866</v>
      </c>
      <c r="Q57" s="269">
        <f>D57/'Численность населения'!D57*1000000</f>
        <v>5912.2687229573776</v>
      </c>
      <c r="R57" s="269">
        <f>E57/'Численность населения'!E57*1000000</f>
        <v>8437.9030130934898</v>
      </c>
      <c r="S57" s="269">
        <f>F57/'Численность населения'!F57*1000000</f>
        <v>8108.7881474738879</v>
      </c>
      <c r="T57" s="269">
        <f>G57/'Численность населения'!G57*1000000</f>
        <v>8128.6952158584754</v>
      </c>
      <c r="U57" s="269">
        <f>H57/'Численность населения'!H57*1000000</f>
        <v>7178.36954930094</v>
      </c>
      <c r="V57" s="269">
        <f>I57/'Численность населения'!I57*1000000</f>
        <v>6573.6155509476002</v>
      </c>
      <c r="W57" s="269">
        <f>J57/'Численность населения'!J57*1000000</f>
        <v>7109.1687329894366</v>
      </c>
      <c r="X57" s="269">
        <f>K57/'Численность населения'!K57*1000000</f>
        <v>6876.1172125503399</v>
      </c>
      <c r="Y57" s="269">
        <f>L57/'Численность населения'!L57*1000000</f>
        <v>7351.2210798409624</v>
      </c>
      <c r="Z57" s="269">
        <f>M57/'Численность населения'!M57*1000000</f>
        <v>8253.9921532833487</v>
      </c>
      <c r="AA57" s="270">
        <f>N57/'Численность населения'!N57*1000000</f>
        <v>8944.7634746553267</v>
      </c>
      <c r="AB57" s="264" t="s">
        <v>63</v>
      </c>
      <c r="AC57" s="142">
        <f>O57/'Индекс потребительских цен'!X57</f>
        <v>2788.3850909014004</v>
      </c>
      <c r="AD57" s="143">
        <f>P57/'Индекс потребительских цен'!Y57</f>
        <v>2600.947370590085</v>
      </c>
      <c r="AE57" s="143">
        <f>Q57/'Индекс потребительских цен'!Z57</f>
        <v>5176.1768315237123</v>
      </c>
      <c r="AF57" s="143">
        <f>R57/'Индекс потребительских цен'!AA57</f>
        <v>6907.3057372008543</v>
      </c>
      <c r="AG57" s="143">
        <f>S57/'Индекс потребительских цен'!AB57</f>
        <v>6002.2522950913726</v>
      </c>
      <c r="AH57" s="143">
        <f>T57/'Индекс потребительских цен'!AC57</f>
        <v>5276.2081898031347</v>
      </c>
      <c r="AI57" s="143">
        <f>U57/'Индекс потребительских цен'!AD57</f>
        <v>4404.7709864656008</v>
      </c>
      <c r="AJ57" s="143">
        <f>V57/'Индекс потребительских цен'!AE57</f>
        <v>3945.6945460426846</v>
      </c>
      <c r="AK57" s="143">
        <f>W57/'Индекс потребительских цен'!AF57</f>
        <v>4108.5602876374342</v>
      </c>
      <c r="AL57" s="143">
        <f>X57/'Индекс потребительских цен'!AG57</f>
        <v>3833.935538924823</v>
      </c>
      <c r="AM57" s="143">
        <f>Y57/'Индекс потребительских цен'!AH57</f>
        <v>3932.1186738911338</v>
      </c>
      <c r="AN57" s="143">
        <f>Z57/'Индекс потребительских цен'!AI57</f>
        <v>4083.8080144704022</v>
      </c>
      <c r="AO57" s="144">
        <f>AA57/'Индекс потребительских цен'!AJ57</f>
        <v>3957.4168772873109</v>
      </c>
    </row>
    <row r="58" spans="1:41" ht="15.75">
      <c r="A58" s="264" t="s">
        <v>64</v>
      </c>
      <c r="B58" s="246">
        <v>60432</v>
      </c>
      <c r="C58" s="242">
        <v>73141</v>
      </c>
      <c r="D58" s="242">
        <v>77024</v>
      </c>
      <c r="E58" s="242">
        <v>76313</v>
      </c>
      <c r="F58" s="242">
        <v>88263</v>
      </c>
      <c r="G58" s="242">
        <v>107560</v>
      </c>
      <c r="H58" s="242">
        <v>112790</v>
      </c>
      <c r="I58" s="243">
        <v>121514</v>
      </c>
      <c r="J58" s="243">
        <v>135555</v>
      </c>
      <c r="K58" s="243">
        <v>157329</v>
      </c>
      <c r="L58" s="244">
        <v>153398</v>
      </c>
      <c r="M58" s="245">
        <v>167856</v>
      </c>
      <c r="N58" s="247">
        <v>158817</v>
      </c>
      <c r="O58" s="268">
        <f>B58/'Численность населения'!B58*1000000</f>
        <v>17815.880166154191</v>
      </c>
      <c r="P58" s="269">
        <f>C58/'Численность населения'!C58*1000000</f>
        <v>21309.294617801439</v>
      </c>
      <c r="Q58" s="269">
        <f>D58/'Численность населения'!D58*1000000</f>
        <v>22101.191342131457</v>
      </c>
      <c r="R58" s="269">
        <f>E58/'Численность населения'!E58*1000000</f>
        <v>21627.517986325121</v>
      </c>
      <c r="S58" s="269">
        <f>F58/'Численность населения'!F58*1000000</f>
        <v>24766.409292952307</v>
      </c>
      <c r="T58" s="269">
        <f>G58/'Численность населения'!G58*1000000</f>
        <v>29891.154069223754</v>
      </c>
      <c r="U58" s="269">
        <f>H58/'Численность населения'!H58*1000000</f>
        <v>31005.360994326726</v>
      </c>
      <c r="V58" s="269">
        <f>I58/'Численность населения'!I58*1000000</f>
        <v>33054.105921443661</v>
      </c>
      <c r="W58" s="269">
        <f>J58/'Численность населения'!J58*1000000</f>
        <v>36555.619528151918</v>
      </c>
      <c r="X58" s="269">
        <f>K58/'Численность населения'!K58*1000000</f>
        <v>42063.743298579881</v>
      </c>
      <c r="Y58" s="269">
        <f>L58/'Численность населения'!L58*1000000</f>
        <v>40718.340347649973</v>
      </c>
      <c r="Z58" s="269">
        <f>M58/'Численность населения'!M58*1000000</f>
        <v>44262.566124486089</v>
      </c>
      <c r="AA58" s="270">
        <f>N58/'Численность населения'!N58*1000000</f>
        <v>41364.453714276191</v>
      </c>
      <c r="AB58" s="264" t="s">
        <v>64</v>
      </c>
      <c r="AC58" s="142">
        <f>O58/'Индекс потребительских цен'!X58</f>
        <v>17815.880166154191</v>
      </c>
      <c r="AD58" s="143">
        <f>P58/'Индекс потребительских цен'!Y58</f>
        <v>20306.169828284201</v>
      </c>
      <c r="AE58" s="143">
        <f>Q58/'Индекс потребительских цен'!Z58</f>
        <v>19966.617743078084</v>
      </c>
      <c r="AF58" s="143">
        <f>R58/'Индекс потребительских цен'!AA58</f>
        <v>18443.168424403862</v>
      </c>
      <c r="AG58" s="143">
        <f>S58/'Индекс потребительских цен'!AB58</f>
        <v>19436.684965608776</v>
      </c>
      <c r="AH58" s="143">
        <f>T58/'Индекс потребительских цен'!AC58</f>
        <v>20828.008616407838</v>
      </c>
      <c r="AI58" s="143">
        <f>U58/'Индекс потребительских цен'!AD58</f>
        <v>20213.681233376188</v>
      </c>
      <c r="AJ58" s="143">
        <f>V58/'Индекс потребительских цен'!AE58</f>
        <v>20986.894286177612</v>
      </c>
      <c r="AK58" s="143">
        <f>W58/'Индекс потребительских цен'!AF58</f>
        <v>22672.750333828611</v>
      </c>
      <c r="AL58" s="143">
        <f>X58/'Индекс потребительских цен'!AG58</f>
        <v>25455.198174530924</v>
      </c>
      <c r="AM58" s="143">
        <f>Y58/'Индекс потребительских цен'!AH58</f>
        <v>23777.880168216801</v>
      </c>
      <c r="AN58" s="143">
        <f>Z58/'Индекс потребительских цен'!AI58</f>
        <v>24375.298086434181</v>
      </c>
      <c r="AO58" s="144">
        <f>AA58/'Индекс потребительских цен'!AJ58</f>
        <v>21162.499013731362</v>
      </c>
    </row>
    <row r="59" spans="1:41" ht="15.75">
      <c r="A59" s="266" t="s">
        <v>65</v>
      </c>
      <c r="B59" s="246">
        <v>45007</v>
      </c>
      <c r="C59" s="242">
        <v>54261</v>
      </c>
      <c r="D59" s="242">
        <v>49196</v>
      </c>
      <c r="E59" s="242">
        <v>52584</v>
      </c>
      <c r="F59" s="242">
        <v>58668</v>
      </c>
      <c r="G59" s="242">
        <v>72991</v>
      </c>
      <c r="H59" s="242">
        <v>80933</v>
      </c>
      <c r="I59" s="243">
        <v>80803</v>
      </c>
      <c r="J59" s="243">
        <v>92620</v>
      </c>
      <c r="K59" s="243">
        <v>96519</v>
      </c>
      <c r="L59" s="244">
        <v>111318</v>
      </c>
      <c r="M59" s="245">
        <v>116078</v>
      </c>
      <c r="N59" s="247">
        <v>111136</v>
      </c>
      <c r="O59" s="268">
        <f>B59/'Численность населения'!B59*1000000</f>
        <v>29432.152437453322</v>
      </c>
      <c r="P59" s="269">
        <f>C59/'Численность населения'!C59*1000000</f>
        <v>35025.490806139482</v>
      </c>
      <c r="Q59" s="269">
        <f>D59/'Численность населения'!D59*1000000</f>
        <v>31282.210738428297</v>
      </c>
      <c r="R59" s="269">
        <f>E59/'Численность населения'!E59*1000000</f>
        <v>33058.100630306777</v>
      </c>
      <c r="S59" s="269">
        <f>F59/'Численность населения'!F59*1000000</f>
        <v>36560.970472286375</v>
      </c>
      <c r="T59" s="269">
        <f>G59/'Численность населения'!G59*1000000</f>
        <v>45072.476834212874</v>
      </c>
      <c r="U59" s="269">
        <f>H59/'Численность населения'!H59*1000000</f>
        <v>49457.47291642223</v>
      </c>
      <c r="V59" s="269">
        <f>I59/'Численность населения'!I59*1000000</f>
        <v>48954.425606576122</v>
      </c>
      <c r="W59" s="269">
        <f>J59/'Численность населения'!J59*1000000</f>
        <v>55814.177717114559</v>
      </c>
      <c r="X59" s="269">
        <f>K59/'Численность населения'!K59*1000000</f>
        <v>57822.261202130801</v>
      </c>
      <c r="Y59" s="269">
        <f>L59/'Численность населения'!L59*1000000</f>
        <v>66214.797476749751</v>
      </c>
      <c r="Z59" s="269">
        <f>M59/'Численность населения'!M59*1000000</f>
        <v>68484.73728087073</v>
      </c>
      <c r="AA59" s="270">
        <f>N59/'Численность населения'!N59*1000000</f>
        <v>64536.734535073731</v>
      </c>
      <c r="AB59" s="266" t="s">
        <v>65</v>
      </c>
      <c r="AC59" s="142">
        <f>O59/'Индекс потребительских цен'!X59</f>
        <v>29432.152437453322</v>
      </c>
      <c r="AD59" s="143">
        <f>P59/'Индекс потребительских цен'!Y59</f>
        <v>33272.053582349654</v>
      </c>
      <c r="AE59" s="143">
        <f>Q59/'Индекс потребительских цен'!Z59</f>
        <v>28357.828657834332</v>
      </c>
      <c r="AF59" s="143">
        <f>R59/'Индекс потребительских цен'!AA59</f>
        <v>28220.831991972722</v>
      </c>
      <c r="AG59" s="143">
        <f>S59/'Индекс потребительских цен'!AB59</f>
        <v>28843.119810759177</v>
      </c>
      <c r="AH59" s="143">
        <f>T59/'Индекс потребительских цен'!AC59</f>
        <v>31367.225479861128</v>
      </c>
      <c r="AI59" s="143">
        <f>U59/'Индекс потребительских цен'!AD59</f>
        <v>31716.614119765894</v>
      </c>
      <c r="AJ59" s="143">
        <f>V59/'Индекс потребительских цен'!AE59</f>
        <v>30438.253434107497</v>
      </c>
      <c r="AK59" s="143">
        <f>W59/'Индекс потребительских цен'!AF59</f>
        <v>34009.625556474173</v>
      </c>
      <c r="AL59" s="143">
        <f>X59/'Индекс потребительских цен'!AG59</f>
        <v>34447.814307332133</v>
      </c>
      <c r="AM59" s="143">
        <f>Y59/'Индекс потребительских цен'!AH59</f>
        <v>37970.639272724271</v>
      </c>
      <c r="AN59" s="143">
        <f>Z59/'Индекс потребительских цен'!AI59</f>
        <v>37239.074674100841</v>
      </c>
      <c r="AO59" s="144">
        <f>AA59/'Индекс потребительских цен'!AJ59</f>
        <v>32781.241875366941</v>
      </c>
    </row>
    <row r="60" spans="1:41" ht="15.75">
      <c r="A60" s="264" t="s">
        <v>67</v>
      </c>
      <c r="B60" s="246">
        <v>12465</v>
      </c>
      <c r="C60" s="242">
        <v>15606</v>
      </c>
      <c r="D60" s="242">
        <v>13758</v>
      </c>
      <c r="E60" s="242">
        <v>16868</v>
      </c>
      <c r="F60" s="242">
        <v>13343</v>
      </c>
      <c r="G60" s="242">
        <v>19825</v>
      </c>
      <c r="H60" s="242">
        <v>20807</v>
      </c>
      <c r="I60" s="243">
        <v>21120</v>
      </c>
      <c r="J60" s="243">
        <v>16794</v>
      </c>
      <c r="K60" s="243">
        <v>15124</v>
      </c>
      <c r="L60" s="244">
        <v>18885</v>
      </c>
      <c r="M60" s="245">
        <v>29806</v>
      </c>
      <c r="N60" s="247">
        <v>35697</v>
      </c>
      <c r="O60" s="268">
        <f>B60/'Численность населения'!B60*1000000</f>
        <v>3583.20833546534</v>
      </c>
      <c r="P60" s="269">
        <f>C60/'Численность населения'!C60*1000000</f>
        <v>4487.2060284862537</v>
      </c>
      <c r="Q60" s="269">
        <f>D60/'Численность населения'!D60*1000000</f>
        <v>3950.3753832866219</v>
      </c>
      <c r="R60" s="269">
        <f>E60/'Численность населения'!E60*1000000</f>
        <v>4836.4764600249509</v>
      </c>
      <c r="S60" s="269">
        <f>F60/'Численность населения'!F60*1000000</f>
        <v>3819.2006498623364</v>
      </c>
      <c r="T60" s="269">
        <f>G60/'Численность населения'!G60*1000000</f>
        <v>5665.9126406296673</v>
      </c>
      <c r="U60" s="269">
        <f>H60/'Численность населения'!H60*1000000</f>
        <v>5942.2781941208941</v>
      </c>
      <c r="V60" s="269">
        <f>I60/'Численность населения'!I60*1000000</f>
        <v>6038.2899631441305</v>
      </c>
      <c r="W60" s="269">
        <f>J60/'Численность населения'!J60*1000000</f>
        <v>4819.7750255065803</v>
      </c>
      <c r="X60" s="269">
        <f>K60/'Численность населения'!K60*1000000</f>
        <v>4357.1691768021365</v>
      </c>
      <c r="Y60" s="269">
        <f>L60/'Численность населения'!L60*1000000</f>
        <v>5466.6416178596064</v>
      </c>
      <c r="Z60" s="269">
        <f>M60/'Численность населения'!M60*1000000</f>
        <v>8688.0025930507636</v>
      </c>
      <c r="AA60" s="270">
        <f>N60/'Численность населения'!N60*1000000</f>
        <v>10454.988371142861</v>
      </c>
      <c r="AB60" s="264" t="s">
        <v>67</v>
      </c>
      <c r="AC60" s="142">
        <f>O60/'Индекс потребительских цен'!X60</f>
        <v>3583.20833546534</v>
      </c>
      <c r="AD60" s="143">
        <f>P60/'Индекс потребительских цен'!Y60</f>
        <v>4145.2249685785255</v>
      </c>
      <c r="AE60" s="143">
        <f>Q60/'Индекс потребительских цен'!Z60</f>
        <v>3432.05822762038</v>
      </c>
      <c r="AF60" s="143">
        <f>R60/'Индекс потребительских цен'!AA60</f>
        <v>3988.1326724458377</v>
      </c>
      <c r="AG60" s="143">
        <f>S60/'Индекс потребительских цен'!AB60</f>
        <v>2866.6416070211958</v>
      </c>
      <c r="AH60" s="143">
        <f>T60/'Индекс потребительских цен'!AC60</f>
        <v>3798.123833906925</v>
      </c>
      <c r="AI60" s="143">
        <f>U60/'Индекс потребительских цен'!AD60</f>
        <v>3798.7645172393145</v>
      </c>
      <c r="AJ60" s="143">
        <f>V60/'Индекс потребительских цен'!AE60</f>
        <v>3772.6179409486531</v>
      </c>
      <c r="AK60" s="143">
        <f>W60/'Индекс потребительских цен'!AF60</f>
        <v>2910.0416732106701</v>
      </c>
      <c r="AL60" s="143">
        <f>X60/'Индекс потребительских цен'!AG60</f>
        <v>2552.623281461118</v>
      </c>
      <c r="AM60" s="143">
        <f>Y60/'Индекс потребительских цен'!AH60</f>
        <v>3062.9318366551379</v>
      </c>
      <c r="AN60" s="143">
        <f>Z60/'Индекс потребительских цен'!AI60</f>
        <v>4563.8891885009498</v>
      </c>
      <c r="AO60" s="144">
        <f>AA60/'Индекс потребительских цен'!AJ60</f>
        <v>4976.0835176350565</v>
      </c>
    </row>
    <row r="61" spans="1:41" ht="15.75">
      <c r="A61" s="264" t="s">
        <v>69</v>
      </c>
      <c r="B61" s="246">
        <v>403</v>
      </c>
      <c r="C61" s="242">
        <v>403</v>
      </c>
      <c r="D61" s="242">
        <v>832</v>
      </c>
      <c r="E61" s="242">
        <v>767</v>
      </c>
      <c r="F61" s="242">
        <v>708</v>
      </c>
      <c r="G61" s="242">
        <v>617</v>
      </c>
      <c r="H61" s="242">
        <v>1187</v>
      </c>
      <c r="I61" s="243">
        <v>1758</v>
      </c>
      <c r="J61" s="243">
        <v>550</v>
      </c>
      <c r="K61" s="243">
        <v>362</v>
      </c>
      <c r="L61" s="244">
        <v>846</v>
      </c>
      <c r="M61" s="245">
        <v>1751</v>
      </c>
      <c r="N61" s="247">
        <v>898</v>
      </c>
      <c r="O61" s="268">
        <f>B61/'Численность населения'!B61*1000000</f>
        <v>1956.7096204080444</v>
      </c>
      <c r="P61" s="269">
        <f>C61/'Численность населения'!C61*1000000</f>
        <v>1942.3746132120032</v>
      </c>
      <c r="Q61" s="269">
        <f>D61/'Численность населения'!D61*1000000</f>
        <v>3973.5415621940447</v>
      </c>
      <c r="R61" s="269">
        <f>E61/'Численность населения'!E61*1000000</f>
        <v>3635.1744599372496</v>
      </c>
      <c r="S61" s="269">
        <f>F61/'Численность населения'!F61*1000000</f>
        <v>3329.0388105739298</v>
      </c>
      <c r="T61" s="269">
        <f>G61/'Численность населения'!G61*1000000</f>
        <v>2877.3824680200159</v>
      </c>
      <c r="U61" s="269">
        <f>H61/'Численность населения'!H61*1000000</f>
        <v>5493.2341126598913</v>
      </c>
      <c r="V61" s="269">
        <f>I61/'Численность населения'!I61*1000000</f>
        <v>8081.4581561587784</v>
      </c>
      <c r="W61" s="269">
        <f>J61/'Численность населения'!J61*1000000</f>
        <v>2517.5772667350225</v>
      </c>
      <c r="X61" s="269">
        <f>K61/'Численность населения'!K61*1000000</f>
        <v>1649.0224303493014</v>
      </c>
      <c r="Y61" s="269">
        <f>L61/'Численность населения'!L61*1000000</f>
        <v>3835.5692374652604</v>
      </c>
      <c r="Z61" s="269">
        <f>M61/'Численность населения'!M61*1000000</f>
        <v>7913.9096792855344</v>
      </c>
      <c r="AA61" s="270">
        <f>N61/'Численность населения'!N61*1000000</f>
        <v>4260.2045657248036</v>
      </c>
      <c r="AB61" s="264" t="s">
        <v>69</v>
      </c>
      <c r="AC61" s="142">
        <f>O61/'Индекс потребительских цен'!X61</f>
        <v>1956.7096204080444</v>
      </c>
      <c r="AD61" s="143">
        <f>P61/'Индекс потребительских цен'!Y61</f>
        <v>1825.8832611505954</v>
      </c>
      <c r="AE61" s="143">
        <f>Q61/'Индекс потребительских цен'!Z61</f>
        <v>3490.5463554852281</v>
      </c>
      <c r="AF61" s="143">
        <f>R61/'Индекс потребительских цен'!AA61</f>
        <v>3000.3840371924289</v>
      </c>
      <c r="AG61" s="143">
        <f>S61/'Индекс потребительских цен'!AB61</f>
        <v>2494.7404795099233</v>
      </c>
      <c r="AH61" s="143">
        <f>T61/'Индекс потребительских цен'!AC61</f>
        <v>1916.8591046052729</v>
      </c>
      <c r="AI61" s="143">
        <f>U61/'Индекс потребительских цен'!AD61</f>
        <v>3526.8804940583077</v>
      </c>
      <c r="AJ61" s="143">
        <f>V61/'Индекс потребительских цен'!AE61</f>
        <v>5107.920813548908</v>
      </c>
      <c r="AK61" s="143">
        <f>W61/'Индекс потребительских цен'!AF61</f>
        <v>1546.7006927944922</v>
      </c>
      <c r="AL61" s="143">
        <f>X61/'Индекс потребительских цен'!AG61</f>
        <v>993.71719471759616</v>
      </c>
      <c r="AM61" s="143">
        <f>Y61/'Индекс потребительских цен'!AH61</f>
        <v>2219.0398281513008</v>
      </c>
      <c r="AN61" s="143">
        <f>Z61/'Индекс потребительских цен'!AI61</f>
        <v>4227.2487458173109</v>
      </c>
      <c r="AO61" s="144">
        <f>AA61/'Индекс потребительских цен'!AJ61</f>
        <v>1997.723213708927</v>
      </c>
    </row>
    <row r="62" spans="1:41" ht="15.75">
      <c r="A62" s="264" t="s">
        <v>70</v>
      </c>
      <c r="B62" s="246">
        <v>557</v>
      </c>
      <c r="C62" s="242">
        <v>797</v>
      </c>
      <c r="D62" s="242">
        <v>557</v>
      </c>
      <c r="E62" s="242">
        <v>1383</v>
      </c>
      <c r="F62" s="242">
        <v>1915</v>
      </c>
      <c r="G62" s="242">
        <v>989</v>
      </c>
      <c r="H62" s="242">
        <v>991</v>
      </c>
      <c r="I62" s="243">
        <v>2220</v>
      </c>
      <c r="J62" s="243">
        <v>910</v>
      </c>
      <c r="K62" s="243">
        <v>931</v>
      </c>
      <c r="L62" s="244">
        <v>1615</v>
      </c>
      <c r="M62" s="245">
        <v>1414</v>
      </c>
      <c r="N62" s="247">
        <v>1656</v>
      </c>
      <c r="O62" s="268">
        <f>B62/'Численность населения'!B62*1000000</f>
        <v>1810.0400353558987</v>
      </c>
      <c r="P62" s="269">
        <f>C62/'Численность населения'!C62*1000000</f>
        <v>2581.4684895656201</v>
      </c>
      <c r="Q62" s="269">
        <f>D62/'Численность населения'!D62*1000000</f>
        <v>1797.3307863080181</v>
      </c>
      <c r="R62" s="269">
        <f>E62/'Численность населения'!E62*1000000</f>
        <v>4445.3730191893537</v>
      </c>
      <c r="S62" s="269">
        <f>F62/'Численность населения'!F62*1000000</f>
        <v>6122.7491303458155</v>
      </c>
      <c r="T62" s="269">
        <f>G62/'Численность населения'!G62*1000000</f>
        <v>3142.6156476203187</v>
      </c>
      <c r="U62" s="269">
        <f>H62/'Численность населения'!H62*1000000</f>
        <v>3125.2660891284263</v>
      </c>
      <c r="V62" s="269">
        <f>I62/'Численность населения'!I62*1000000</f>
        <v>6934.5744763927723</v>
      </c>
      <c r="W62" s="269">
        <f>J62/'Численность населения'!J62*1000000</f>
        <v>2816.700869462939</v>
      </c>
      <c r="X62" s="269">
        <f>K62/'Численность населения'!K62*1000000</f>
        <v>2856.6869795214511</v>
      </c>
      <c r="Y62" s="269">
        <f>L62/'Численность населения'!L62*1000000</f>
        <v>4910.6952814755805</v>
      </c>
      <c r="Z62" s="269">
        <f>M62/'Численность населения'!M62*1000000</f>
        <v>4265.6273096682526</v>
      </c>
      <c r="AA62" s="270">
        <f>N62/'Численность населения'!N62*1000000</f>
        <v>4917.4340259115515</v>
      </c>
      <c r="AB62" s="264" t="s">
        <v>70</v>
      </c>
      <c r="AC62" s="142">
        <f>O62/'Индекс потребительских цен'!X62</f>
        <v>1810.0400353558987</v>
      </c>
      <c r="AD62" s="143">
        <f>P62/'Индекс потребительских цен'!Y62</f>
        <v>2406.5148592948822</v>
      </c>
      <c r="AE62" s="143">
        <f>Q62/'Индекс потребительских цен'!Z62</f>
        <v>1559.348952648302</v>
      </c>
      <c r="AF62" s="143">
        <f>R62/'Индекс потребительских цен'!AA62</f>
        <v>3658.8254853572653</v>
      </c>
      <c r="AG62" s="143">
        <f>S62/'Индекс потребительских цен'!AB62</f>
        <v>4602.6239789547335</v>
      </c>
      <c r="AH62" s="143">
        <f>T62/'Индекс потребительских цен'!AC62</f>
        <v>2121.5832486223248</v>
      </c>
      <c r="AI62" s="143">
        <f>U62/'Индекс потребительских цен'!AD62</f>
        <v>2022.4986031215449</v>
      </c>
      <c r="AJ62" s="143">
        <f>V62/'Индекс потребительских цен'!AE62</f>
        <v>4370.9665752191813</v>
      </c>
      <c r="AK62" s="143">
        <f>W62/'Индекс потребительских цен'!AF62</f>
        <v>1711.2375092251771</v>
      </c>
      <c r="AL62" s="143">
        <f>X62/'Индекс потребительских цен'!AG62</f>
        <v>1679.924860426567</v>
      </c>
      <c r="AM62" s="143">
        <f>Y62/'Индекс потребительских цен'!AH62</f>
        <v>2748.4728774314181</v>
      </c>
      <c r="AN62" s="143">
        <f>Z62/'Индекс потребительских цен'!AI62</f>
        <v>2214.2775160092237</v>
      </c>
      <c r="AO62" s="144">
        <f>AA62/'Индекс потребительских цен'!AJ62</f>
        <v>2315.3096710797381</v>
      </c>
    </row>
    <row r="63" spans="1:41" ht="15.75">
      <c r="A63" s="264" t="s">
        <v>71</v>
      </c>
      <c r="B63" s="246">
        <v>1234</v>
      </c>
      <c r="C63" s="242">
        <v>1356</v>
      </c>
      <c r="D63" s="242">
        <v>2080</v>
      </c>
      <c r="E63" s="242">
        <v>2931</v>
      </c>
      <c r="F63" s="242">
        <v>2442</v>
      </c>
      <c r="G63" s="242">
        <v>4079</v>
      </c>
      <c r="H63" s="242">
        <v>1326</v>
      </c>
      <c r="I63" s="243">
        <v>1917</v>
      </c>
      <c r="J63" s="243">
        <v>3953</v>
      </c>
      <c r="K63" s="243">
        <v>2151</v>
      </c>
      <c r="L63" s="244">
        <v>13167</v>
      </c>
      <c r="M63" s="245">
        <v>2671</v>
      </c>
      <c r="N63" s="247">
        <v>2766</v>
      </c>
      <c r="O63" s="268">
        <f>B63/'Численность населения'!B63*1000000</f>
        <v>2317.314319087046</v>
      </c>
      <c r="P63" s="269">
        <f>C63/'Численность населения'!C63*1000000</f>
        <v>2547.8664436970366</v>
      </c>
      <c r="Q63" s="269">
        <f>D63/'Численность населения'!D63*1000000</f>
        <v>3905.5165421157385</v>
      </c>
      <c r="R63" s="269">
        <f>E63/'Численность населения'!E63*1000000</f>
        <v>5493.3727171859537</v>
      </c>
      <c r="S63" s="269">
        <f>F63/'Численность населения'!F63*1000000</f>
        <v>4565.0150110853965</v>
      </c>
      <c r="T63" s="269">
        <f>G63/'Численность населения'!G63*1000000</f>
        <v>7605.9736448071844</v>
      </c>
      <c r="U63" s="269">
        <f>H63/'Численность населения'!H63*1000000</f>
        <v>2468.2395644283124</v>
      </c>
      <c r="V63" s="269">
        <f>I63/'Численность населения'!I63*1000000</f>
        <v>3565.9079114047668</v>
      </c>
      <c r="W63" s="269">
        <f>J63/'Численность населения'!J63*1000000</f>
        <v>7363.4602488637211</v>
      </c>
      <c r="X63" s="269">
        <f>K63/'Численность населения'!K63*1000000</f>
        <v>4018.9456573526527</v>
      </c>
      <c r="Y63" s="269">
        <f>L63/'Численность населения'!L63*1000000</f>
        <v>24696.660783383257</v>
      </c>
      <c r="Z63" s="269">
        <f>M63/'Численность населения'!M63*1000000</f>
        <v>5037.8546396924849</v>
      </c>
      <c r="AA63" s="270">
        <f>N63/'Численность населения'!N63*1000000</f>
        <v>5203.0526080160116</v>
      </c>
      <c r="AB63" s="264" t="s">
        <v>71</v>
      </c>
      <c r="AC63" s="142">
        <f>O63/'Индекс потребительских цен'!X63</f>
        <v>2317.314319087046</v>
      </c>
      <c r="AD63" s="143">
        <f>P63/'Индекс потребительских цен'!Y63</f>
        <v>2368.1257028506707</v>
      </c>
      <c r="AE63" s="143">
        <f>Q63/'Индекс потребительских цен'!Z63</f>
        <v>3425.1741596692332</v>
      </c>
      <c r="AF63" s="143">
        <f>R63/'Индекс потребительских цен'!AA63</f>
        <v>4571.3433186543543</v>
      </c>
      <c r="AG63" s="143">
        <f>S63/'Индекс потребительских цен'!AB63</f>
        <v>3439.0773500102964</v>
      </c>
      <c r="AH63" s="143">
        <f>T63/'Индекс потребительских цен'!AC63</f>
        <v>5193.5095188648038</v>
      </c>
      <c r="AI63" s="143">
        <f>U63/'Индекс потребительских цен'!AD63</f>
        <v>1614.0230639246379</v>
      </c>
      <c r="AJ63" s="143">
        <f>V63/'Индекс потребительских цен'!AE63</f>
        <v>2285.6368594638907</v>
      </c>
      <c r="AK63" s="143">
        <f>W63/'Индекс потребительских цен'!AF63</f>
        <v>4488.1615092005859</v>
      </c>
      <c r="AL63" s="143">
        <f>X63/'Индекс потребительских цен'!AG63</f>
        <v>2368.1551520563039</v>
      </c>
      <c r="AM63" s="143">
        <f>Y63/'Индекс потребительских цен'!AH63</f>
        <v>13727.435773291592</v>
      </c>
      <c r="AN63" s="143">
        <f>Z63/'Индекс потребительских цен'!AI63</f>
        <v>2540.6006773023996</v>
      </c>
      <c r="AO63" s="144">
        <f>AA63/'Индекс потребительских цен'!AJ63</f>
        <v>2327.6061028496529</v>
      </c>
    </row>
    <row r="64" spans="1:41" ht="15.75">
      <c r="A64" s="264" t="s">
        <v>72</v>
      </c>
      <c r="B64" s="246">
        <v>4321</v>
      </c>
      <c r="C64" s="242">
        <v>6346</v>
      </c>
      <c r="D64" s="242">
        <v>10706</v>
      </c>
      <c r="E64" s="242">
        <v>5594</v>
      </c>
      <c r="F64" s="242">
        <v>8282</v>
      </c>
      <c r="G64" s="242">
        <v>10616</v>
      </c>
      <c r="H64" s="242">
        <v>8493</v>
      </c>
      <c r="I64" s="243">
        <v>10737</v>
      </c>
      <c r="J64" s="243">
        <v>8390</v>
      </c>
      <c r="K64" s="243">
        <v>8161</v>
      </c>
      <c r="L64" s="244">
        <v>8851</v>
      </c>
      <c r="M64" s="245">
        <v>9706</v>
      </c>
      <c r="N64" s="247">
        <v>7481</v>
      </c>
      <c r="O64" s="268">
        <f>B64/'Численность населения'!B64*1000000</f>
        <v>1782.5451659239739</v>
      </c>
      <c r="P64" s="269">
        <f>C64/'Численность населения'!C64*1000000</f>
        <v>2630.6909522636961</v>
      </c>
      <c r="Q64" s="269">
        <f>D64/'Численность населения'!D64*1000000</f>
        <v>4455.2827935197402</v>
      </c>
      <c r="R64" s="269">
        <f>E64/'Численность населения'!E64*1000000</f>
        <v>2335.9978352140188</v>
      </c>
      <c r="S64" s="269">
        <f>F64/'Численность населения'!F64*1000000</f>
        <v>3468.5736422745499</v>
      </c>
      <c r="T64" s="269">
        <f>G64/'Численность населения'!G64*1000000</f>
        <v>4459.0184866974996</v>
      </c>
      <c r="U64" s="269">
        <f>H64/'Численность населения'!H64*1000000</f>
        <v>3581.6899858174693</v>
      </c>
      <c r="V64" s="269">
        <f>I64/'Численность населения'!I64*1000000</f>
        <v>4553.6668532749754</v>
      </c>
      <c r="W64" s="269">
        <f>J64/'Численность населения'!J64*1000000</f>
        <v>3583.2542867722395</v>
      </c>
      <c r="X64" s="269">
        <f>K64/'Численность населения'!K64*1000000</f>
        <v>3510.1331923717294</v>
      </c>
      <c r="Y64" s="269">
        <f>L64/'Численность населения'!L64*1000000</f>
        <v>3836.9951182462969</v>
      </c>
      <c r="Z64" s="269">
        <f>M64/'Численность населения'!M64*1000000</f>
        <v>4252.7908666211561</v>
      </c>
      <c r="AA64" s="270">
        <f>N64/'Численность населения'!N64*1000000</f>
        <v>3490.9967189950635</v>
      </c>
      <c r="AB64" s="264" t="s">
        <v>72</v>
      </c>
      <c r="AC64" s="142">
        <f>O64/'Индекс потребительских цен'!X64</f>
        <v>1782.5451659239739</v>
      </c>
      <c r="AD64" s="143">
        <f>P64/'Индекс потребительских цен'!Y64</f>
        <v>2509.9617901571378</v>
      </c>
      <c r="AE64" s="143">
        <f>Q64/'Индекс потребительских цен'!Z64</f>
        <v>3966.4257041828232</v>
      </c>
      <c r="AF64" s="143">
        <f>R64/'Индекс потребительских цен'!AA64</f>
        <v>1943.081240325472</v>
      </c>
      <c r="AG64" s="143">
        <f>S64/'Индекс потребительских цен'!AB64</f>
        <v>2594.5655969507525</v>
      </c>
      <c r="AH64" s="143">
        <f>T64/'Индекс потребительских цен'!AC64</f>
        <v>2968.2647026777113</v>
      </c>
      <c r="AI64" s="143">
        <f>U64/'Индекс потребительских цен'!AD64</f>
        <v>2253.3291400856615</v>
      </c>
      <c r="AJ64" s="143">
        <f>V64/'Индекс потребительских цен'!AE64</f>
        <v>2814.4450929950144</v>
      </c>
      <c r="AK64" s="143">
        <f>W64/'Индекс потребительских цен'!AF64</f>
        <v>2127.6497983974787</v>
      </c>
      <c r="AL64" s="143">
        <f>X64/'Индекс потребительских цен'!AG64</f>
        <v>2018.0405302786705</v>
      </c>
      <c r="AM64" s="143">
        <f>Y64/'Индекс потребительских цен'!AH64</f>
        <v>2093.9340297298631</v>
      </c>
      <c r="AN64" s="143">
        <f>Z64/'Индекс потребительских цен'!AI64</f>
        <v>2106.028191150222</v>
      </c>
      <c r="AO64" s="144">
        <f>AA64/'Индекс потребительских цен'!AJ64</f>
        <v>1542.8643121550442</v>
      </c>
    </row>
    <row r="65" spans="1:41" ht="15.75">
      <c r="A65" s="264" t="s">
        <v>73</v>
      </c>
      <c r="B65" s="246">
        <v>8281</v>
      </c>
      <c r="C65" s="242">
        <v>8386</v>
      </c>
      <c r="D65" s="242">
        <v>14328</v>
      </c>
      <c r="E65" s="242">
        <v>17988</v>
      </c>
      <c r="F65" s="242">
        <v>15938</v>
      </c>
      <c r="G65" s="242">
        <v>17570</v>
      </c>
      <c r="H65" s="242">
        <v>25069</v>
      </c>
      <c r="I65" s="243">
        <v>34817</v>
      </c>
      <c r="J65" s="243">
        <v>21713</v>
      </c>
      <c r="K65" s="243">
        <v>20309</v>
      </c>
      <c r="L65" s="244">
        <v>20307</v>
      </c>
      <c r="M65" s="245">
        <v>29016</v>
      </c>
      <c r="N65" s="247">
        <v>24208</v>
      </c>
      <c r="O65" s="268">
        <f>B65/'Численность населения'!B65*1000000</f>
        <v>2925.1364987165216</v>
      </c>
      <c r="P65" s="269">
        <f>C65/'Численность населения'!C65*1000000</f>
        <v>2959.3295103661226</v>
      </c>
      <c r="Q65" s="269">
        <f>D65/'Численность населения'!D65*1000000</f>
        <v>5040.7485131586118</v>
      </c>
      <c r="R65" s="269">
        <f>E65/'Численность населения'!E65*1000000</f>
        <v>6312.3718698699695</v>
      </c>
      <c r="S65" s="269">
        <f>F65/'Численность населения'!F65*1000000</f>
        <v>5580.9406220553255</v>
      </c>
      <c r="T65" s="269">
        <f>G65/'Численность населения'!G65*1000000</f>
        <v>6137.7103790184628</v>
      </c>
      <c r="U65" s="269">
        <f>H65/'Численность населения'!H65*1000000</f>
        <v>8732.120122818842</v>
      </c>
      <c r="V65" s="269">
        <f>I65/'Численность населения'!I65*1000000</f>
        <v>12106.479437031494</v>
      </c>
      <c r="W65" s="269">
        <f>J65/'Численность населения'!J65*1000000</f>
        <v>7551.6622664864162</v>
      </c>
      <c r="X65" s="269">
        <f>K65/'Численность населения'!K65*1000000</f>
        <v>7075.9614513577735</v>
      </c>
      <c r="Y65" s="269">
        <f>L65/'Численность населения'!L65*1000000</f>
        <v>7097.6768538560827</v>
      </c>
      <c r="Z65" s="269">
        <f>M65/'Численность населения'!M65*1000000</f>
        <v>10172.008466857889</v>
      </c>
      <c r="AA65" s="270">
        <f>N65/'Численность населения'!N65*1000000</f>
        <v>8491.249362051396</v>
      </c>
      <c r="AB65" s="264" t="s">
        <v>73</v>
      </c>
      <c r="AC65" s="142">
        <f>O65/'Индекс потребительских цен'!X65</f>
        <v>2925.1364987165216</v>
      </c>
      <c r="AD65" s="143">
        <f>P65/'Индекс потребительских цен'!Y65</f>
        <v>2788.6633154599717</v>
      </c>
      <c r="AE65" s="143">
        <f>Q65/'Индекс потребительских цен'!Z65</f>
        <v>4446.7756182152289</v>
      </c>
      <c r="AF65" s="143">
        <f>R65/'Индекс потребительских цен'!AA65</f>
        <v>5313.5097057470584</v>
      </c>
      <c r="AG65" s="143">
        <f>S65/'Индекс потребительских цен'!AB65</f>
        <v>4291.8136876702683</v>
      </c>
      <c r="AH65" s="143">
        <f>T65/'Индекс потребительских цен'!AC65</f>
        <v>4269.1539878913327</v>
      </c>
      <c r="AI65" s="143">
        <f>U65/'Индекс потребительских цен'!AD65</f>
        <v>5801.6286914788989</v>
      </c>
      <c r="AJ65" s="143">
        <f>V65/'Индекс потребительских цен'!AE65</f>
        <v>7916.1068230760766</v>
      </c>
      <c r="AK65" s="143">
        <f>W65/'Индекс потребительских цен'!AF65</f>
        <v>4734.7131068757553</v>
      </c>
      <c r="AL65" s="143">
        <f>X65/'Индекс потребительских цен'!AG65</f>
        <v>4272.8113069119254</v>
      </c>
      <c r="AM65" s="143">
        <f>Y65/'Индекс потребительских цен'!AH65</f>
        <v>4093.9193123620294</v>
      </c>
      <c r="AN65" s="143">
        <f>Z65/'Индекс потребительских цен'!AI65</f>
        <v>5380.7637765407617</v>
      </c>
      <c r="AO65" s="144">
        <f>AA65/'Индекс потребительских цен'!AJ65</f>
        <v>4007.2084926914099</v>
      </c>
    </row>
    <row r="66" spans="1:41" ht="15.75">
      <c r="A66" s="264" t="s">
        <v>74</v>
      </c>
      <c r="B66" s="246">
        <v>7114</v>
      </c>
      <c r="C66" s="242">
        <v>6014</v>
      </c>
      <c r="D66" s="242">
        <v>7367</v>
      </c>
      <c r="E66" s="242">
        <v>8937</v>
      </c>
      <c r="F66" s="242">
        <v>11305</v>
      </c>
      <c r="G66" s="242">
        <v>16724</v>
      </c>
      <c r="H66" s="242">
        <v>11637</v>
      </c>
      <c r="I66" s="243">
        <v>14095</v>
      </c>
      <c r="J66" s="243">
        <v>13710</v>
      </c>
      <c r="K66" s="243">
        <v>17934</v>
      </c>
      <c r="L66" s="244">
        <v>19825</v>
      </c>
      <c r="M66" s="245">
        <v>20576</v>
      </c>
      <c r="N66" s="247">
        <v>21638</v>
      </c>
      <c r="O66" s="268">
        <f>B66/'Численность населения'!B66*1000000</f>
        <v>2922.5543634550063</v>
      </c>
      <c r="P66" s="269">
        <f>C66/'Численность населения'!C66*1000000</f>
        <v>2478.8203881534314</v>
      </c>
      <c r="Q66" s="269">
        <f>D66/'Численность населения'!D66*1000000</f>
        <v>3040.2073300071393</v>
      </c>
      <c r="R66" s="269">
        <f>E66/'Численность населения'!E66*1000000</f>
        <v>3692.6898623949305</v>
      </c>
      <c r="S66" s="269">
        <f>F66/'Численность населения'!F66*1000000</f>
        <v>4678.0039468201367</v>
      </c>
      <c r="T66" s="269">
        <f>G66/'Численность населения'!G66*1000000</f>
        <v>6928.3337531319185</v>
      </c>
      <c r="U66" s="269">
        <f>H66/'Численность населения'!H66*1000000</f>
        <v>4826.9282618163716</v>
      </c>
      <c r="V66" s="269">
        <f>I66/'Численность населения'!I66*1000000</f>
        <v>5856.9369902449489</v>
      </c>
      <c r="W66" s="269">
        <f>J66/'Численность населения'!J66*1000000</f>
        <v>5710.1707261912743</v>
      </c>
      <c r="X66" s="269">
        <f>K66/'Численность населения'!K66*1000000</f>
        <v>7489.7326264847698</v>
      </c>
      <c r="Y66" s="269">
        <f>L66/'Численность населения'!L66*1000000</f>
        <v>8318.9718296324918</v>
      </c>
      <c r="Z66" s="269">
        <f>M66/'Численность населения'!M66*1000000</f>
        <v>8696.2475455162512</v>
      </c>
      <c r="AA66" s="270">
        <f>N66/'Численность населения'!N66*1000000</f>
        <v>9192.3884746361782</v>
      </c>
      <c r="AB66" s="264" t="s">
        <v>74</v>
      </c>
      <c r="AC66" s="142">
        <f>O66/'Индекс потребительских цен'!X66</f>
        <v>2922.5543634550063</v>
      </c>
      <c r="AD66" s="143">
        <f>P66/'Индекс потребительских цен'!Y66</f>
        <v>2308.6713124275229</v>
      </c>
      <c r="AE66" s="143">
        <f>Q66/'Индекс потребительских цен'!Z66</f>
        <v>2648.5118421456068</v>
      </c>
      <c r="AF66" s="143">
        <f>R66/'Индекс потребительских цен'!AA66</f>
        <v>3060.8273648828381</v>
      </c>
      <c r="AG66" s="143">
        <f>S66/'Индекс потребительских цен'!AB66</f>
        <v>3499.9031193454425</v>
      </c>
      <c r="AH66" s="143">
        <f>T66/'Индекс потребительских цен'!AC66</f>
        <v>4621.9470038193977</v>
      </c>
      <c r="AI66" s="143">
        <f>U66/'Индекс потребительских цен'!AD66</f>
        <v>3019.2991558904087</v>
      </c>
      <c r="AJ66" s="143">
        <f>V66/'Индекс потребительских цен'!AE66</f>
        <v>3569.0028880269965</v>
      </c>
      <c r="AK66" s="143">
        <f>W66/'Индекс потребительских цен'!AF66</f>
        <v>3314.8222369392097</v>
      </c>
      <c r="AL66" s="143">
        <f>X66/'Индекс потребительских цен'!AG66</f>
        <v>4177.4396163925094</v>
      </c>
      <c r="AM66" s="143">
        <f>Y66/'Индекс потребительских цен'!AH66</f>
        <v>4415.2177641530634</v>
      </c>
      <c r="AN66" s="143">
        <f>Z66/'Индекс потребительских цен'!AI66</f>
        <v>4239.4170840700508</v>
      </c>
      <c r="AO66" s="144">
        <f>AA66/'Индекс потребительских цен'!AJ66</f>
        <v>3908.6660112943632</v>
      </c>
    </row>
    <row r="67" spans="1:41" ht="15.75">
      <c r="A67" s="264" t="s">
        <v>75</v>
      </c>
      <c r="B67" s="246">
        <v>9168</v>
      </c>
      <c r="C67" s="242">
        <v>10974</v>
      </c>
      <c r="D67" s="242">
        <v>10385</v>
      </c>
      <c r="E67" s="242">
        <v>15362</v>
      </c>
      <c r="F67" s="242">
        <v>17060</v>
      </c>
      <c r="G67" s="242">
        <v>17005</v>
      </c>
      <c r="H67" s="242">
        <v>18492</v>
      </c>
      <c r="I67" s="243">
        <v>21533</v>
      </c>
      <c r="J67" s="243">
        <v>20922</v>
      </c>
      <c r="K67" s="243">
        <v>25390</v>
      </c>
      <c r="L67" s="244">
        <v>26581</v>
      </c>
      <c r="M67" s="245">
        <v>37155</v>
      </c>
      <c r="N67" s="247">
        <v>47212</v>
      </c>
      <c r="O67" s="268">
        <f>B67/'Численность населения'!B67*1000000</f>
        <v>3313.2052261042118</v>
      </c>
      <c r="P67" s="269">
        <f>C67/'Численность населения'!C67*1000000</f>
        <v>3981.7970843695412</v>
      </c>
      <c r="Q67" s="269">
        <f>D67/'Численность населения'!D67*1000000</f>
        <v>3780.9846871030377</v>
      </c>
      <c r="R67" s="269">
        <f>E67/'Численность населения'!E67*1000000</f>
        <v>5610.1299328296318</v>
      </c>
      <c r="S67" s="269">
        <f>F67/'Численность населения'!F67*1000000</f>
        <v>6250.1534145218247</v>
      </c>
      <c r="T67" s="269">
        <f>G67/'Численность населения'!G67*1000000</f>
        <v>6248.830985382403</v>
      </c>
      <c r="U67" s="269">
        <f>H67/'Численность населения'!H67*1000000</f>
        <v>6815.480413602213</v>
      </c>
      <c r="V67" s="269">
        <f>I67/'Численность населения'!I67*1000000</f>
        <v>7969.6949508856851</v>
      </c>
      <c r="W67" s="269">
        <f>J67/'Численность населения'!J67*1000000</f>
        <v>7793.4384924788583</v>
      </c>
      <c r="X67" s="269">
        <f>K67/'Численность населения'!K67*1000000</f>
        <v>9523.4344377741654</v>
      </c>
      <c r="Y67" s="269">
        <f>L67/'Численность населения'!L67*1000000</f>
        <v>10047.058378848298</v>
      </c>
      <c r="Z67" s="269">
        <f>M67/'Численность населения'!M67*1000000</f>
        <v>14187.476301702383</v>
      </c>
      <c r="AA67" s="270">
        <f>N67/'Численность населения'!N67*1000000</f>
        <v>18298.338258805292</v>
      </c>
      <c r="AB67" s="264" t="s">
        <v>75</v>
      </c>
      <c r="AC67" s="142">
        <f>O67/'Индекс потребительских цен'!X67</f>
        <v>3313.2052261042118</v>
      </c>
      <c r="AD67" s="143">
        <f>P67/'Индекс потребительских цен'!Y67</f>
        <v>3739.8300783033164</v>
      </c>
      <c r="AE67" s="143">
        <f>Q67/'Индекс потребительских цен'!Z67</f>
        <v>3302.8466400095363</v>
      </c>
      <c r="AF67" s="143">
        <f>R67/'Индекс потребительских цен'!AA67</f>
        <v>4591.6618856640616</v>
      </c>
      <c r="AG67" s="143">
        <f>S67/'Индекс потребительских цен'!AB67</f>
        <v>4571.0793738924222</v>
      </c>
      <c r="AH67" s="143">
        <f>T67/'Индекс потребительских цен'!AC67</f>
        <v>4099.4906791018484</v>
      </c>
      <c r="AI67" s="143">
        <f>U67/'Индекс потребительских цен'!AD67</f>
        <v>4277.4668125093758</v>
      </c>
      <c r="AJ67" s="143">
        <f>V67/'Индекс потребительских цен'!AE67</f>
        <v>4900.9052829062239</v>
      </c>
      <c r="AK67" s="143">
        <f>W67/'Индекс потребительских цен'!AF67</f>
        <v>4581.3188704685208</v>
      </c>
      <c r="AL67" s="143">
        <f>X67/'Индекс потребительских цен'!AG67</f>
        <v>5388.6659078085313</v>
      </c>
      <c r="AM67" s="143">
        <f>Y67/'Индекс потребительских цен'!AH67</f>
        <v>5435.9812555137951</v>
      </c>
      <c r="AN67" s="143">
        <f>Z67/'Индекс потребительских цен'!AI67</f>
        <v>7032.0288992741671</v>
      </c>
      <c r="AO67" s="144">
        <f>AA67/'Индекс потребительских цен'!AJ67</f>
        <v>8056.1195995380058</v>
      </c>
    </row>
    <row r="68" spans="1:41" ht="15.75">
      <c r="A68" s="264" t="s">
        <v>76</v>
      </c>
      <c r="B68" s="246">
        <v>6639</v>
      </c>
      <c r="C68" s="242">
        <v>8908</v>
      </c>
      <c r="D68" s="242">
        <v>9811</v>
      </c>
      <c r="E68" s="242">
        <v>16143</v>
      </c>
      <c r="F68" s="242">
        <v>13851</v>
      </c>
      <c r="G68" s="242">
        <v>15073</v>
      </c>
      <c r="H68" s="242">
        <v>13180</v>
      </c>
      <c r="I68" s="243">
        <v>14099</v>
      </c>
      <c r="J68" s="243">
        <v>16137</v>
      </c>
      <c r="K68" s="243">
        <v>16399</v>
      </c>
      <c r="L68" s="244">
        <v>13922</v>
      </c>
      <c r="M68" s="245">
        <v>15679</v>
      </c>
      <c r="N68" s="247">
        <v>41553</v>
      </c>
      <c r="O68" s="268">
        <f>B68/'Численность населения'!B68*1000000</f>
        <v>2492.0899885098847</v>
      </c>
      <c r="P68" s="269">
        <f>C68/'Численность населения'!C68*1000000</f>
        <v>3328.0232408699785</v>
      </c>
      <c r="Q68" s="269">
        <f>D68/'Численность населения'!D68*1000000</f>
        <v>3636.1803465397356</v>
      </c>
      <c r="R68" s="269">
        <f>E68/'Численность населения'!E68*1000000</f>
        <v>5934.2326889723927</v>
      </c>
      <c r="S68" s="269">
        <f>F68/'Численность населения'!F68*1000000</f>
        <v>5056.9587856581129</v>
      </c>
      <c r="T68" s="269">
        <f>G68/'Численность населения'!G68*1000000</f>
        <v>5472.0788926164878</v>
      </c>
      <c r="U68" s="269">
        <f>H68/'Численность населения'!H68*1000000</f>
        <v>4756.5841518411371</v>
      </c>
      <c r="V68" s="269">
        <f>I68/'Численность населения'!I68*1000000</f>
        <v>5063.9285511611588</v>
      </c>
      <c r="W68" s="269">
        <f>J68/'Численность населения'!J68*1000000</f>
        <v>5781.558344404174</v>
      </c>
      <c r="X68" s="269">
        <f>K68/'Численность населения'!K68*1000000</f>
        <v>5865.6323447828636</v>
      </c>
      <c r="Y68" s="269">
        <f>L68/'Численность населения'!L68*1000000</f>
        <v>4986.3843269509389</v>
      </c>
      <c r="Z68" s="269">
        <f>M68/'Численность населения'!M68*1000000</f>
        <v>5633.7188077600804</v>
      </c>
      <c r="AA68" s="270">
        <f>N68/'Численность населения'!N68*1000000</f>
        <v>14862.231162364324</v>
      </c>
      <c r="AB68" s="264" t="s">
        <v>76</v>
      </c>
      <c r="AC68" s="142">
        <f>O68/'Индекс потребительских цен'!X68</f>
        <v>2492.0899885098847</v>
      </c>
      <c r="AD68" s="143">
        <f>P68/'Индекс потребительских цен'!Y68</f>
        <v>3133.4368146784468</v>
      </c>
      <c r="AE68" s="143">
        <f>Q68/'Индекс потребительских цен'!Z68</f>
        <v>3249.4079923569916</v>
      </c>
      <c r="AF68" s="143">
        <f>R68/'Индекс потребительских цен'!AA68</f>
        <v>5014.6776902493202</v>
      </c>
      <c r="AG68" s="143">
        <f>S68/'Индекс потребительских цен'!AB68</f>
        <v>3876.7523594913587</v>
      </c>
      <c r="AH68" s="143">
        <f>T68/'Индекс потребительских цен'!AC68</f>
        <v>3766.3769412344736</v>
      </c>
      <c r="AI68" s="143">
        <f>U68/'Индекс потребительских цен'!AD68</f>
        <v>3135.3276167940185</v>
      </c>
      <c r="AJ68" s="143">
        <f>V68/'Индекс потребительских цен'!AE68</f>
        <v>3287.6147977485316</v>
      </c>
      <c r="AK68" s="143">
        <f>W68/'Индекс потребительских цен'!AF68</f>
        <v>3625.5346138095397</v>
      </c>
      <c r="AL68" s="143">
        <f>X68/'Индекс потребительских цен'!AG68</f>
        <v>3573.5511969621243</v>
      </c>
      <c r="AM68" s="143">
        <f>Y68/'Индекс потребительских цен'!AH68</f>
        <v>2910.4063324221738</v>
      </c>
      <c r="AN68" s="143">
        <f>Z68/'Индекс потребительских цен'!AI68</f>
        <v>3010.9298500386685</v>
      </c>
      <c r="AO68" s="144">
        <f>AA68/'Индекс потребительских цен'!AJ68</f>
        <v>7194.8278857214345</v>
      </c>
    </row>
    <row r="69" spans="1:41" ht="15.75">
      <c r="A69" s="264" t="s">
        <v>77</v>
      </c>
      <c r="B69" s="246">
        <v>4688</v>
      </c>
      <c r="C69" s="242">
        <v>3232</v>
      </c>
      <c r="D69" s="242">
        <v>4525</v>
      </c>
      <c r="E69" s="242">
        <v>3992</v>
      </c>
      <c r="F69" s="242">
        <v>4253</v>
      </c>
      <c r="G69" s="242">
        <v>6200</v>
      </c>
      <c r="H69" s="242">
        <v>6020</v>
      </c>
      <c r="I69" s="243">
        <v>6726</v>
      </c>
      <c r="J69" s="243">
        <v>7618</v>
      </c>
      <c r="K69" s="243">
        <v>7108</v>
      </c>
      <c r="L69" s="244">
        <v>5968</v>
      </c>
      <c r="M69" s="245">
        <v>12694</v>
      </c>
      <c r="N69" s="247">
        <v>8932</v>
      </c>
      <c r="O69" s="268">
        <f>B69/'Численность населения'!B69*1000000</f>
        <v>2367.3515557458772</v>
      </c>
      <c r="P69" s="269">
        <f>C69/'Численность населения'!C69*1000000</f>
        <v>1635.8841721120216</v>
      </c>
      <c r="Q69" s="269">
        <f>D69/'Численность населения'!D69*1000000</f>
        <v>2291.8331727783907</v>
      </c>
      <c r="R69" s="269">
        <f>E69/'Численность населения'!E69*1000000</f>
        <v>2022.3614819167854</v>
      </c>
      <c r="S69" s="269">
        <f>F69/'Численность населения'!F69*1000000</f>
        <v>2152.2963478774855</v>
      </c>
      <c r="T69" s="269">
        <f>G69/'Численность населения'!G69*1000000</f>
        <v>3133.9659226698964</v>
      </c>
      <c r="U69" s="269">
        <f>H69/'Численность населения'!H69*1000000</f>
        <v>3047.2156446683343</v>
      </c>
      <c r="V69" s="269">
        <f>I69/'Численность населения'!I69*1000000</f>
        <v>3420.4951021724164</v>
      </c>
      <c r="W69" s="269">
        <f>J69/'Численность населения'!J69*1000000</f>
        <v>3902.3900474198276</v>
      </c>
      <c r="X69" s="269">
        <f>K69/'Численность населения'!K69*1000000</f>
        <v>3672.5688865006741</v>
      </c>
      <c r="Y69" s="269">
        <f>L69/'Численность населения'!L69*1000000</f>
        <v>3116.1724546645987</v>
      </c>
      <c r="Z69" s="269">
        <f>M69/'Численность населения'!M69*1000000</f>
        <v>6710.6785112380339</v>
      </c>
      <c r="AA69" s="270">
        <f>N69/'Численность населения'!N69*1000000</f>
        <v>4849.6062816843751</v>
      </c>
      <c r="AB69" s="264" t="s">
        <v>77</v>
      </c>
      <c r="AC69" s="142">
        <f>O69/'Индекс потребительских цен'!X69</f>
        <v>2367.3515557458772</v>
      </c>
      <c r="AD69" s="143">
        <f>P69/'Индекс потребительских цен'!Y69</f>
        <v>1558.1333194704462</v>
      </c>
      <c r="AE69" s="143">
        <f>Q69/'Индекс потребительских цен'!Z69</f>
        <v>2042.3897414046478</v>
      </c>
      <c r="AF69" s="143">
        <f>R69/'Индекс потребительских цен'!AA69</f>
        <v>1698.1507450207807</v>
      </c>
      <c r="AG69" s="143">
        <f>S69/'Индекс потребительских цен'!AB69</f>
        <v>1622.1662051863925</v>
      </c>
      <c r="AH69" s="143">
        <f>T69/'Индекс потребительских цен'!AC69</f>
        <v>2130.0763331945755</v>
      </c>
      <c r="AI69" s="143">
        <f>U69/'Индекс потребительских цен'!AD69</f>
        <v>1982.3070368661661</v>
      </c>
      <c r="AJ69" s="143">
        <f>V69/'Индекс потребительских цен'!AE69</f>
        <v>2194.1985486512754</v>
      </c>
      <c r="AK69" s="143">
        <f>W69/'Индекс потребительских цен'!AF69</f>
        <v>2409.5940363043787</v>
      </c>
      <c r="AL69" s="143">
        <f>X69/'Индекс потребительских цен'!AG69</f>
        <v>2189.9442129554627</v>
      </c>
      <c r="AM69" s="143">
        <f>Y69/'Индекс потребительских цен'!AH69</f>
        <v>1772.0449415293804</v>
      </c>
      <c r="AN69" s="143">
        <f>Z69/'Индекс потребительских цен'!AI69</f>
        <v>3488.8456977849332</v>
      </c>
      <c r="AO69" s="144">
        <f>AA69/'Индекс потребительских цен'!AJ69</f>
        <v>2272.6557113900244</v>
      </c>
    </row>
    <row r="70" spans="1:41" ht="15.75">
      <c r="A70" s="264" t="s">
        <v>78</v>
      </c>
      <c r="B70" s="246">
        <v>5020</v>
      </c>
      <c r="C70" s="242">
        <v>6621</v>
      </c>
      <c r="D70" s="242">
        <v>5807</v>
      </c>
      <c r="E70" s="242">
        <v>8332</v>
      </c>
      <c r="F70" s="242">
        <v>7871</v>
      </c>
      <c r="G70" s="242">
        <v>8450</v>
      </c>
      <c r="H70" s="242">
        <v>18463</v>
      </c>
      <c r="I70" s="243">
        <v>9560</v>
      </c>
      <c r="J70" s="243">
        <v>10034</v>
      </c>
      <c r="K70" s="243">
        <v>8205</v>
      </c>
      <c r="L70" s="244">
        <v>9265</v>
      </c>
      <c r="M70" s="245">
        <v>9443</v>
      </c>
      <c r="N70" s="247">
        <v>8219</v>
      </c>
      <c r="O70" s="268">
        <f>B70/'Численность населения'!B70*1000000</f>
        <v>4806.6243326260637</v>
      </c>
      <c r="P70" s="269">
        <f>C70/'Численность населения'!C70*1000000</f>
        <v>6286.8955118155845</v>
      </c>
      <c r="Q70" s="269">
        <f>D70/'Численность населения'!D70*1000000</f>
        <v>5473.1540239981832</v>
      </c>
      <c r="R70" s="269">
        <f>E70/'Численность населения'!E70*1000000</f>
        <v>7807.4414324762201</v>
      </c>
      <c r="S70" s="269">
        <f>F70/'Численность населения'!F70*1000000</f>
        <v>7340.3650131960567</v>
      </c>
      <c r="T70" s="269">
        <f>G70/'Численность населения'!G70*1000000</f>
        <v>7856.0218964529822</v>
      </c>
      <c r="U70" s="269">
        <f>H70/'Численность населения'!H70*1000000</f>
        <v>17129.8521282656</v>
      </c>
      <c r="V70" s="269">
        <f>I70/'Численность населения'!I70*1000000</f>
        <v>8863.4646319019812</v>
      </c>
      <c r="W70" s="269">
        <f>J70/'Численность населения'!J70*1000000</f>
        <v>9309.1780851148706</v>
      </c>
      <c r="X70" s="269">
        <f>K70/'Численность населения'!K70*1000000</f>
        <v>7608.8115694738744</v>
      </c>
      <c r="Y70" s="269">
        <f>L70/'Численность населения'!L70*1000000</f>
        <v>8620.1763298238566</v>
      </c>
      <c r="Z70" s="269">
        <f>M70/'Численность населения'!M70*1000000</f>
        <v>8830.8375127767995</v>
      </c>
      <c r="AA70" s="270">
        <f>N70/'Численность населения'!N70*1000000</f>
        <v>7772.7214265719449</v>
      </c>
      <c r="AB70" s="264" t="s">
        <v>78</v>
      </c>
      <c r="AC70" s="142">
        <f>O70/'Индекс потребительских цен'!X70</f>
        <v>4806.6243326260637</v>
      </c>
      <c r="AD70" s="143">
        <f>P70/'Индекс потребительских цен'!Y70</f>
        <v>5924.8850361093064</v>
      </c>
      <c r="AE70" s="143">
        <f>Q70/'Индекс потребительских цен'!Z70</f>
        <v>4803.9491581447101</v>
      </c>
      <c r="AF70" s="143">
        <f>R70/'Индекс потребительских цен'!AA70</f>
        <v>6428.5387000838537</v>
      </c>
      <c r="AG70" s="143">
        <f>S70/'Индекс потребительских цен'!AB70</f>
        <v>5459.7601372362624</v>
      </c>
      <c r="AH70" s="143">
        <f>T70/'Индекс потребительских цен'!AC70</f>
        <v>5197.2831904243185</v>
      </c>
      <c r="AI70" s="143">
        <f>U70/'Индекс потребительских цен'!AD70</f>
        <v>10765.214487041021</v>
      </c>
      <c r="AJ70" s="143">
        <f>V70/'Индекс потребительских цен'!AE70</f>
        <v>5417.4509730035816</v>
      </c>
      <c r="AK70" s="143">
        <f>W70/'Индекс потребительских цен'!AF70</f>
        <v>5445.3786335193636</v>
      </c>
      <c r="AL70" s="143">
        <f>X70/'Индекс потребительских цен'!AG70</f>
        <v>4286.1650833249978</v>
      </c>
      <c r="AM70" s="143">
        <f>Y70/'Индекс потребительских цен'!AH70</f>
        <v>4656.5813253954675</v>
      </c>
      <c r="AN70" s="143">
        <f>Z70/'Индекс потребительских цен'!AI70</f>
        <v>4438.8011254647845</v>
      </c>
      <c r="AO70" s="144">
        <f>AA70/'Индекс потребительских цен'!AJ70</f>
        <v>3465.4438471722583</v>
      </c>
    </row>
    <row r="71" spans="1:41" ht="15.75">
      <c r="A71" s="264" t="s">
        <v>80</v>
      </c>
      <c r="B71" s="246">
        <v>2373</v>
      </c>
      <c r="C71" s="242">
        <v>2569</v>
      </c>
      <c r="D71" s="242">
        <v>3546</v>
      </c>
      <c r="E71" s="242">
        <v>2721</v>
      </c>
      <c r="F71" s="242">
        <v>2636</v>
      </c>
      <c r="G71" s="242">
        <v>3338</v>
      </c>
      <c r="H71" s="242">
        <v>2605</v>
      </c>
      <c r="I71" s="243">
        <v>4288</v>
      </c>
      <c r="J71" s="243">
        <v>7075</v>
      </c>
      <c r="K71" s="243">
        <v>4370</v>
      </c>
      <c r="L71" s="244">
        <v>5751</v>
      </c>
      <c r="M71" s="245">
        <v>10734</v>
      </c>
      <c r="N71" s="247">
        <v>7346</v>
      </c>
      <c r="O71" s="268">
        <f>B71/'Численность населения'!B71*1000000</f>
        <v>2444.7887776674265</v>
      </c>
      <c r="P71" s="269">
        <f>C71/'Численность населения'!C71*1000000</f>
        <v>2644.4623784309042</v>
      </c>
      <c r="Q71" s="269">
        <f>D71/'Численность населения'!D71*1000000</f>
        <v>3649.6500617538081</v>
      </c>
      <c r="R71" s="269">
        <f>E71/'Численность населения'!E71*1000000</f>
        <v>2796.9799606305287</v>
      </c>
      <c r="S71" s="269">
        <f>F71/'Численность населения'!F71*1000000</f>
        <v>2700.3299606526275</v>
      </c>
      <c r="T71" s="269">
        <f>G71/'Численность населения'!G71*1000000</f>
        <v>3404.7709633625018</v>
      </c>
      <c r="U71" s="269">
        <f>H71/'Численность населения'!H71*1000000</f>
        <v>2649.4875453743812</v>
      </c>
      <c r="V71" s="269">
        <f>I71/'Численность населения'!I71*1000000</f>
        <v>4356.2980406818097</v>
      </c>
      <c r="W71" s="269">
        <f>J71/'Численность населения'!J71*1000000</f>
        <v>7190.8371963967547</v>
      </c>
      <c r="X71" s="269">
        <f>K71/'Численность населения'!K71*1000000</f>
        <v>4438.3325682203204</v>
      </c>
      <c r="Y71" s="269">
        <f>L71/'Численность населения'!L71*1000000</f>
        <v>5834.5330090911575</v>
      </c>
      <c r="Z71" s="269">
        <f>M71/'Численность населения'!M71*1000000</f>
        <v>10908.215103416669</v>
      </c>
      <c r="AA71" s="270">
        <f>N71/'Численность населения'!N71*1000000</f>
        <v>7524.4113167310088</v>
      </c>
      <c r="AB71" s="264" t="s">
        <v>80</v>
      </c>
      <c r="AC71" s="142">
        <f>O71/'Индекс потребительских цен'!X71</f>
        <v>2444.7887776674265</v>
      </c>
      <c r="AD71" s="143">
        <f>P71/'Индекс потребительских цен'!Y71</f>
        <v>2460.6516966882891</v>
      </c>
      <c r="AE71" s="143">
        <f>Q71/'Индекс потребительских цен'!Z71</f>
        <v>3178.5576807411553</v>
      </c>
      <c r="AF71" s="143">
        <f>R71/'Индекс потребительских цен'!AA71</f>
        <v>2266.420912595659</v>
      </c>
      <c r="AG71" s="143">
        <f>S71/'Индекс потребительских цен'!AB71</f>
        <v>1956.4596283307103</v>
      </c>
      <c r="AH71" s="143">
        <f>T71/'Индекс потребительских цен'!AC71</f>
        <v>2228.4060930661535</v>
      </c>
      <c r="AI71" s="143">
        <f>U71/'Индекс потребительских цен'!AD71</f>
        <v>1663.70215556686</v>
      </c>
      <c r="AJ71" s="143">
        <f>V71/'Индекс потребительских цен'!AE71</f>
        <v>2680.2525494259098</v>
      </c>
      <c r="AK71" s="143">
        <f>W71/'Индекс потребительских цен'!AF71</f>
        <v>4213.9526708058784</v>
      </c>
      <c r="AL71" s="143">
        <f>X71/'Индекс потребительских цен'!AG71</f>
        <v>2497.7799206620853</v>
      </c>
      <c r="AM71" s="143">
        <f>Y71/'Индекс потребительских цен'!AH71</f>
        <v>3098.2504033097161</v>
      </c>
      <c r="AN71" s="143">
        <f>Z71/'Индекс потребительских цен'!AI71</f>
        <v>5293.7983788846414</v>
      </c>
      <c r="AO71" s="144">
        <f>AA71/'Индекс потребительских цен'!AJ71</f>
        <v>3243.2946975305244</v>
      </c>
    </row>
    <row r="72" spans="1:41" ht="15.75">
      <c r="A72" s="264" t="s">
        <v>81</v>
      </c>
      <c r="B72" s="246">
        <v>6065</v>
      </c>
      <c r="C72" s="242">
        <v>7713</v>
      </c>
      <c r="D72" s="242">
        <v>9176</v>
      </c>
      <c r="E72" s="242">
        <v>8475</v>
      </c>
      <c r="F72" s="242">
        <v>9025</v>
      </c>
      <c r="G72" s="242">
        <v>11370</v>
      </c>
      <c r="H72" s="242">
        <v>13525</v>
      </c>
      <c r="I72" s="243">
        <v>13048</v>
      </c>
      <c r="J72" s="243">
        <v>14684</v>
      </c>
      <c r="K72" s="243">
        <v>16124</v>
      </c>
      <c r="L72" s="244">
        <v>10122</v>
      </c>
      <c r="M72" s="245">
        <v>14592</v>
      </c>
      <c r="N72" s="247">
        <v>22976</v>
      </c>
      <c r="O72" s="268">
        <f>B72/'Численность населения'!B72*1000000</f>
        <v>5475.9815234153511</v>
      </c>
      <c r="P72" s="269">
        <f>C72/'Численность населения'!C72*1000000</f>
        <v>6994.1737888508542</v>
      </c>
      <c r="Q72" s="269">
        <f>D72/'Численность населения'!D72*1000000</f>
        <v>8362.4811124214193</v>
      </c>
      <c r="R72" s="269">
        <f>E72/'Численность населения'!E72*1000000</f>
        <v>7755.6126384914487</v>
      </c>
      <c r="S72" s="269">
        <f>F72/'Численность населения'!F72*1000000</f>
        <v>8288.1959559113893</v>
      </c>
      <c r="T72" s="269">
        <f>G72/'Численность населения'!G72*1000000</f>
        <v>10477.032078884587</v>
      </c>
      <c r="U72" s="269">
        <f>H72/'Численность населения'!H72*1000000</f>
        <v>12511.586515423711</v>
      </c>
      <c r="V72" s="269">
        <f>I72/'Численность населения'!I72*1000000</f>
        <v>12127.588777333083</v>
      </c>
      <c r="W72" s="269">
        <f>J72/'Численность населения'!J72*1000000</f>
        <v>13732.399634899972</v>
      </c>
      <c r="X72" s="269">
        <f>K72/'Численность населения'!K72*1000000</f>
        <v>15172.073748849674</v>
      </c>
      <c r="Y72" s="269">
        <f>L72/'Численность населения'!L72*1000000</f>
        <v>9579.8567469751815</v>
      </c>
      <c r="Z72" s="269">
        <f>M72/'Численность населения'!M72*1000000</f>
        <v>13917.342886246324</v>
      </c>
      <c r="AA72" s="270">
        <f>N72/'Численность населения'!N72*1000000</f>
        <v>23057.32317885181</v>
      </c>
      <c r="AB72" s="264" t="s">
        <v>81</v>
      </c>
      <c r="AC72" s="142">
        <f>O72/'Индекс потребительских цен'!X72</f>
        <v>5475.9815234153511</v>
      </c>
      <c r="AD72" s="143">
        <f>P72/'Индекс потребительских цен'!Y72</f>
        <v>6537.2219729421959</v>
      </c>
      <c r="AE72" s="143">
        <f>Q72/'Индекс потребительских цен'!Z72</f>
        <v>7416.3899692200457</v>
      </c>
      <c r="AF72" s="143">
        <f>R72/'Индекс потребительских цен'!AA72</f>
        <v>6490.0733098721739</v>
      </c>
      <c r="AG72" s="143">
        <f>S72/'Индекс потребительских цен'!AB72</f>
        <v>6289.2194059132235</v>
      </c>
      <c r="AH72" s="143">
        <f>T72/'Индекс потребительских цен'!AC72</f>
        <v>7194.049638445018</v>
      </c>
      <c r="AI72" s="143">
        <f>U72/'Индекс потребительских цен'!AD72</f>
        <v>8106.3177772880772</v>
      </c>
      <c r="AJ72" s="143">
        <f>V72/'Индекс потребительских цен'!AE72</f>
        <v>7523.4812088034796</v>
      </c>
      <c r="AK72" s="143">
        <f>W72/'Индекс потребительских цен'!AF72</f>
        <v>8292.6535839188073</v>
      </c>
      <c r="AL72" s="143">
        <f>X72/'Индекс потребительских цен'!AG72</f>
        <v>8796.9629078916205</v>
      </c>
      <c r="AM72" s="143">
        <f>Y72/'Индекс потребительских цен'!AH72</f>
        <v>5343.4572221097724</v>
      </c>
      <c r="AN72" s="143">
        <f>Z72/'Индекс потребительских цен'!AI72</f>
        <v>7311.0024303746741</v>
      </c>
      <c r="AO72" s="144">
        <f>AA72/'Индекс потребительских цен'!AJ72</f>
        <v>10784.7742963365</v>
      </c>
    </row>
    <row r="73" spans="1:41" ht="15.75">
      <c r="A73" s="264" t="s">
        <v>82</v>
      </c>
      <c r="B73" s="246">
        <v>3917</v>
      </c>
      <c r="C73" s="242">
        <v>4013</v>
      </c>
      <c r="D73" s="242">
        <v>5033</v>
      </c>
      <c r="E73" s="242">
        <v>4361</v>
      </c>
      <c r="F73" s="242">
        <v>3976</v>
      </c>
      <c r="G73" s="242">
        <v>6075</v>
      </c>
      <c r="H73" s="242">
        <v>3955</v>
      </c>
      <c r="I73" s="243">
        <v>3456</v>
      </c>
      <c r="J73" s="243">
        <v>4648</v>
      </c>
      <c r="K73" s="243">
        <v>5029</v>
      </c>
      <c r="L73" s="244">
        <v>7840</v>
      </c>
      <c r="M73" s="245">
        <v>9457</v>
      </c>
      <c r="N73" s="247">
        <v>5970</v>
      </c>
      <c r="O73" s="268">
        <f>B73/'Численность населения'!B73*1000000</f>
        <v>4087.4593158488442</v>
      </c>
      <c r="P73" s="269">
        <f>C73/'Численность населения'!C73*1000000</f>
        <v>4193.0626911458776</v>
      </c>
      <c r="Q73" s="269">
        <f>D73/'Численность населения'!D73*1000000</f>
        <v>5266.1977696349759</v>
      </c>
      <c r="R73" s="269">
        <f>E73/'Численность населения'!E73*1000000</f>
        <v>4565.583810550781</v>
      </c>
      <c r="S73" s="269">
        <f>F73/'Численность населения'!F73*1000000</f>
        <v>4159.6528321942069</v>
      </c>
      <c r="T73" s="269">
        <f>G73/'Численность населения'!G73*1000000</f>
        <v>6339.4104713495171</v>
      </c>
      <c r="U73" s="269">
        <f>H73/'Численность населения'!H73*1000000</f>
        <v>4114.3829673907849</v>
      </c>
      <c r="V73" s="269">
        <f>I73/'Численность населения'!I73*1000000</f>
        <v>3586.617433700505</v>
      </c>
      <c r="W73" s="269">
        <f>J73/'Численность населения'!J73*1000000</f>
        <v>4813.2434612688203</v>
      </c>
      <c r="X73" s="269">
        <f>K73/'Численность населения'!K73*1000000</f>
        <v>5187.1992012393994</v>
      </c>
      <c r="Y73" s="269">
        <f>L73/'Численность населения'!L73*1000000</f>
        <v>8024.7128401546797</v>
      </c>
      <c r="Z73" s="269">
        <f>M73/'Численность населения'!M73*1000000</f>
        <v>9581.1525750677265</v>
      </c>
      <c r="AA73" s="270">
        <f>N73/'Численность населения'!N73*1000000</f>
        <v>5983.7746492425567</v>
      </c>
      <c r="AB73" s="264" t="s">
        <v>82</v>
      </c>
      <c r="AC73" s="142">
        <f>O73/'Индекс потребительских цен'!X73</f>
        <v>4087.4593158488442</v>
      </c>
      <c r="AD73" s="143">
        <f>P73/'Индекс потребительских цен'!Y73</f>
        <v>3888.5863777667414</v>
      </c>
      <c r="AE73" s="143">
        <f>Q73/'Индекс потребительских цен'!Z73</f>
        <v>4626.1215339749879</v>
      </c>
      <c r="AF73" s="143">
        <f>R73/'Индекс потребительских цен'!AA73</f>
        <v>3703.9741380570863</v>
      </c>
      <c r="AG73" s="143">
        <f>S73/'Индекс потребительских цен'!AB73</f>
        <v>3034.757018443071</v>
      </c>
      <c r="AH73" s="143">
        <f>T73/'Индекс потребительских цен'!AC73</f>
        <v>4048.1770927698039</v>
      </c>
      <c r="AI73" s="143">
        <f>U73/'Индекс потребительских цен'!AD73</f>
        <v>2502.9383141084263</v>
      </c>
      <c r="AJ73" s="143">
        <f>V73/'Индекс потребительских цен'!AE73</f>
        <v>2128.2463174207915</v>
      </c>
      <c r="AK73" s="143">
        <f>W73/'Индекс потребительских цен'!AF73</f>
        <v>2746.2579405498373</v>
      </c>
      <c r="AL73" s="143">
        <f>X73/'Индекс потребительских цен'!AG73</f>
        <v>2849.9019700794224</v>
      </c>
      <c r="AM73" s="143">
        <f>Y73/'Индекс потребительских цен'!AH73</f>
        <v>4186.953372496072</v>
      </c>
      <c r="AN73" s="143">
        <f>Z73/'Индекс потребительских цен'!AI73</f>
        <v>4570.7573690230929</v>
      </c>
      <c r="AO73" s="144">
        <f>AA73/'Индекс потребительских цен'!AJ73</f>
        <v>2526.4204777421096</v>
      </c>
    </row>
    <row r="74" spans="1:41" ht="15.75">
      <c r="A74" s="265" t="s">
        <v>83</v>
      </c>
      <c r="B74" s="246">
        <v>1386</v>
      </c>
      <c r="C74" s="242">
        <v>1245</v>
      </c>
      <c r="D74" s="242">
        <v>1596</v>
      </c>
      <c r="E74" s="242">
        <v>1056</v>
      </c>
      <c r="F74" s="242">
        <v>1607</v>
      </c>
      <c r="G74" s="242">
        <v>2128</v>
      </c>
      <c r="H74" s="242">
        <v>2167</v>
      </c>
      <c r="I74" s="243">
        <v>9465</v>
      </c>
      <c r="J74" s="243">
        <v>3201</v>
      </c>
      <c r="K74" s="243">
        <v>2370</v>
      </c>
      <c r="L74" s="244">
        <v>2309</v>
      </c>
      <c r="M74" s="245">
        <v>4764</v>
      </c>
      <c r="N74" s="247">
        <v>4808</v>
      </c>
      <c r="O74" s="268">
        <f>B74/'Численность населения'!B74*1000000</f>
        <v>4298.847437440294</v>
      </c>
      <c r="P74" s="269">
        <f>C74/'Численность населения'!C74*1000000</f>
        <v>3879.6286774673035</v>
      </c>
      <c r="Q74" s="269">
        <f>D74/'Численность населения'!D74*1000000</f>
        <v>4982.0197782439318</v>
      </c>
      <c r="R74" s="269">
        <f>E74/'Численность населения'!E74*1000000</f>
        <v>3297.8769916866017</v>
      </c>
      <c r="S74" s="269">
        <f>F74/'Численность населения'!F74*1000000</f>
        <v>5044.4805785928193</v>
      </c>
      <c r="T74" s="269">
        <f>G74/'Численность населения'!G74*1000000</f>
        <v>6719.4624430045596</v>
      </c>
      <c r="U74" s="269">
        <f>H74/'Численность населения'!H74*1000000</f>
        <v>6870.1612443012855</v>
      </c>
      <c r="V74" s="269">
        <f>I74/'Численность населения'!I74*1000000</f>
        <v>30034.079875103922</v>
      </c>
      <c r="W74" s="269">
        <f>J74/'Численность населения'!J74*1000000</f>
        <v>10157.422597647388</v>
      </c>
      <c r="X74" s="269">
        <f>K74/'Численность населения'!K74*1000000</f>
        <v>7550.9449832413629</v>
      </c>
      <c r="Y74" s="269">
        <f>L74/'Численность населения'!L74*1000000</f>
        <v>7392.5613352073542</v>
      </c>
      <c r="Z74" s="269">
        <f>M74/'Численность населения'!M74*1000000</f>
        <v>15260.133382022255</v>
      </c>
      <c r="AA74" s="270">
        <f>N74/'Численность населения'!N74*1000000</f>
        <v>16542.119097752638</v>
      </c>
      <c r="AB74" s="265" t="s">
        <v>83</v>
      </c>
      <c r="AC74" s="142">
        <f>O74/'Индекс потребительских цен'!X74</f>
        <v>4298.847437440294</v>
      </c>
      <c r="AD74" s="143">
        <f>P74/'Индекс потребительских цен'!Y74</f>
        <v>3666.9458199123851</v>
      </c>
      <c r="AE74" s="143">
        <f>Q74/'Индекс потребительских цен'!Z74</f>
        <v>4459.6111204499575</v>
      </c>
      <c r="AF74" s="143">
        <f>R74/'Индекс потребительских цен'!AA74</f>
        <v>2777.8917284362169</v>
      </c>
      <c r="AG74" s="143">
        <f>S74/'Индекс потребительских цен'!AB74</f>
        <v>3940.9233559067225</v>
      </c>
      <c r="AH74" s="143">
        <f>T74/'Индекс потребительских цен'!AC74</f>
        <v>4661.2300997083303</v>
      </c>
      <c r="AI74" s="143">
        <f>U74/'Индекс потребительских цен'!AD74</f>
        <v>4510.9024989826767</v>
      </c>
      <c r="AJ74" s="143">
        <f>V74/'Индекс потребительских цен'!AE74</f>
        <v>19316.464380167807</v>
      </c>
      <c r="AK74" s="143">
        <f>W74/'Индекс потребительских цен'!AF74</f>
        <v>6316.1189884676214</v>
      </c>
      <c r="AL74" s="143">
        <f>X74/'Индекс потребительских цен'!AG74</f>
        <v>4579.4901587194636</v>
      </c>
      <c r="AM74" s="143">
        <f>Y74/'Индекс потребительских цен'!AH74</f>
        <v>4338.9468593219353</v>
      </c>
      <c r="AN74" s="143">
        <f>Z74/'Индекс потребительских цен'!AI74</f>
        <v>8395.0639581103296</v>
      </c>
      <c r="AO74" s="144">
        <f>AA74/'Индекс потребительских цен'!AJ74</f>
        <v>8108.6370217768508</v>
      </c>
    </row>
    <row r="75" spans="1:41" ht="15.75">
      <c r="A75" s="265" t="s">
        <v>84</v>
      </c>
      <c r="B75" s="246">
        <v>8417</v>
      </c>
      <c r="C75" s="242">
        <v>31407</v>
      </c>
      <c r="D75" s="242">
        <v>11518</v>
      </c>
      <c r="E75" s="242">
        <v>7511</v>
      </c>
      <c r="F75" s="242">
        <v>13281</v>
      </c>
      <c r="G75" s="242">
        <v>9885</v>
      </c>
      <c r="H75" s="242">
        <v>10998</v>
      </c>
      <c r="I75" s="243">
        <v>16566</v>
      </c>
      <c r="J75" s="243">
        <v>23300</v>
      </c>
      <c r="K75" s="243">
        <v>11378</v>
      </c>
      <c r="L75" s="244">
        <v>21935</v>
      </c>
      <c r="M75" s="245">
        <v>13675</v>
      </c>
      <c r="N75" s="247">
        <v>19919</v>
      </c>
      <c r="O75" s="268">
        <f>B75/'Численность населения'!B75*1000000</f>
        <v>4295.7882697471268</v>
      </c>
      <c r="P75" s="269">
        <f>C75/'Численность населения'!C75*1000000</f>
        <v>16089.536243080223</v>
      </c>
      <c r="Q75" s="269">
        <f>D75/'Численность населения'!D75*1000000</f>
        <v>5910.0823912076366</v>
      </c>
      <c r="R75" s="269">
        <f>E75/'Численность населения'!E75*1000000</f>
        <v>3865.8924930863268</v>
      </c>
      <c r="S75" s="269">
        <f>F75/'Численность населения'!F75*1000000</f>
        <v>6860.3360381753082</v>
      </c>
      <c r="T75" s="269">
        <f>G75/'Численность населения'!G75*1000000</f>
        <v>5118.6904437648291</v>
      </c>
      <c r="U75" s="269">
        <f>H75/'Численность населения'!H75*1000000</f>
        <v>5710.0965597161467</v>
      </c>
      <c r="V75" s="269">
        <f>I75/'Численность населения'!I75*1000000</f>
        <v>8636.7797730642578</v>
      </c>
      <c r="W75" s="269">
        <f>J75/'Численность населения'!J75*1000000</f>
        <v>12212.527327495431</v>
      </c>
      <c r="X75" s="269">
        <f>K75/'Численность населения'!K75*1000000</f>
        <v>5990.6502051026355</v>
      </c>
      <c r="Y75" s="269">
        <f>L75/'Численность населения'!L75*1000000</f>
        <v>11625.164625792655</v>
      </c>
      <c r="Z75" s="269">
        <f>M75/'Численность населения'!M75*1000000</f>
        <v>7311.160867993849</v>
      </c>
      <c r="AA75" s="270">
        <f>N75/'Численность населения'!N75*1000000</f>
        <v>10878.647834155643</v>
      </c>
      <c r="AB75" s="265" t="s">
        <v>84</v>
      </c>
      <c r="AC75" s="142">
        <f>O75/'Индекс потребительских цен'!X75</f>
        <v>4295.7882697471268</v>
      </c>
      <c r="AD75" s="143">
        <f>P75/'Индекс потребительских цен'!Y75</f>
        <v>15239.189470619645</v>
      </c>
      <c r="AE75" s="143">
        <f>Q75/'Индекс потребительских цен'!Z75</f>
        <v>5279.8803122383306</v>
      </c>
      <c r="AF75" s="143">
        <f>R75/'Индекс потребительских цен'!AA75</f>
        <v>3250.5090254646616</v>
      </c>
      <c r="AG75" s="143">
        <f>S75/'Индекс потребительских цен'!AB75</f>
        <v>5150.7177056841583</v>
      </c>
      <c r="AH75" s="143">
        <f>T75/'Индекс потребительских цен'!AC75</f>
        <v>3434.0951915067567</v>
      </c>
      <c r="AI75" s="143">
        <f>U75/'Индекс потребительских цен'!AD75</f>
        <v>3653.6629471963765</v>
      </c>
      <c r="AJ75" s="143">
        <f>V75/'Индекс потребительских цен'!AE75</f>
        <v>5429.6824095050033</v>
      </c>
      <c r="AK75" s="143">
        <f>W75/'Индекс потребительских цен'!AF75</f>
        <v>7366.769166499098</v>
      </c>
      <c r="AL75" s="143">
        <f>X75/'Индекс потребительских цен'!AG75</f>
        <v>3503.2912363014834</v>
      </c>
      <c r="AM75" s="143">
        <f>Y75/'Индекс потребительских цен'!AH75</f>
        <v>6473.9707680104048</v>
      </c>
      <c r="AN75" s="143">
        <f>Z75/'Индекс потребительских цен'!AI75</f>
        <v>3792.4115395302756</v>
      </c>
      <c r="AO75" s="144">
        <f>AA75/'Индекс потребительских цен'!AJ75</f>
        <v>5068.6444563319874</v>
      </c>
    </row>
    <row r="76" spans="1:41" ht="15.75">
      <c r="A76" s="265" t="s">
        <v>85</v>
      </c>
      <c r="B76" s="246">
        <v>4437</v>
      </c>
      <c r="C76" s="242">
        <v>3773</v>
      </c>
      <c r="D76" s="242">
        <v>5521</v>
      </c>
      <c r="E76" s="242">
        <v>8362</v>
      </c>
      <c r="F76" s="242">
        <v>6899</v>
      </c>
      <c r="G76" s="242">
        <v>8593</v>
      </c>
      <c r="H76" s="242">
        <v>8886</v>
      </c>
      <c r="I76" s="243">
        <v>6866</v>
      </c>
      <c r="J76" s="243">
        <v>11941</v>
      </c>
      <c r="K76" s="243">
        <v>10645</v>
      </c>
      <c r="L76" s="244">
        <v>10059</v>
      </c>
      <c r="M76" s="245">
        <v>10772</v>
      </c>
      <c r="N76" s="247">
        <v>16026</v>
      </c>
      <c r="O76" s="268">
        <f>B76/'Численность населения'!B76*1000000</f>
        <v>3296.2942876861825</v>
      </c>
      <c r="P76" s="269">
        <f>C76/'Численность населения'!C76*1000000</f>
        <v>2810.0515387136174</v>
      </c>
      <c r="Q76" s="269">
        <f>D76/'Численность населения'!D76*1000000</f>
        <v>4113.1538227149495</v>
      </c>
      <c r="R76" s="269">
        <f>E76/'Численность населения'!E76*1000000</f>
        <v>6235.6589910342827</v>
      </c>
      <c r="S76" s="269">
        <f>F76/'Численность населения'!F76*1000000</f>
        <v>5151.9369610218146</v>
      </c>
      <c r="T76" s="269">
        <f>G76/'Численность населения'!G76*1000000</f>
        <v>6429.8311841948716</v>
      </c>
      <c r="U76" s="269">
        <f>H76/'Численность населения'!H76*1000000</f>
        <v>6661.5539277754415</v>
      </c>
      <c r="V76" s="269">
        <f>I76/'Численность населения'!I76*1000000</f>
        <v>5159.3104287803262</v>
      </c>
      <c r="W76" s="269">
        <f>J76/'Численность населения'!J76*1000000</f>
        <v>9012.8441142527627</v>
      </c>
      <c r="X76" s="269">
        <f>K76/'Численность населения'!K76*1000000</f>
        <v>8073.219436095671</v>
      </c>
      <c r="Y76" s="269">
        <f>L76/'Численность населения'!L76*1000000</f>
        <v>7688.1040366558773</v>
      </c>
      <c r="Z76" s="269">
        <f>M76/'Численность населения'!M76*1000000</f>
        <v>8285.8224132573159</v>
      </c>
      <c r="AA76" s="270">
        <f>N76/'Численность населения'!N76*1000000</f>
        <v>12438.422976233811</v>
      </c>
      <c r="AB76" s="265" t="s">
        <v>85</v>
      </c>
      <c r="AC76" s="142">
        <f>O76/'Индекс потребительских цен'!X76</f>
        <v>3296.2942876861825</v>
      </c>
      <c r="AD76" s="143">
        <f>P76/'Индекс потребительских цен'!Y76</f>
        <v>2603.8283346123217</v>
      </c>
      <c r="AE76" s="143">
        <f>Q76/'Индекс потребительских цен'!Z76</f>
        <v>3615.3471316426458</v>
      </c>
      <c r="AF76" s="143">
        <f>R76/'Индекс потребительских цен'!AA76</f>
        <v>5154.1938976691281</v>
      </c>
      <c r="AG76" s="143">
        <f>S76/'Индекс потребительских цен'!AB76</f>
        <v>3810.6705535378264</v>
      </c>
      <c r="AH76" s="143">
        <f>T76/'Индекс потребительских цен'!AC76</f>
        <v>4206.1333967478904</v>
      </c>
      <c r="AI76" s="143">
        <f>U76/'Индекс потребительских цен'!AD76</f>
        <v>4108.3406878012811</v>
      </c>
      <c r="AJ76" s="143">
        <f>V76/'Индекс потребительских цен'!AE76</f>
        <v>3102.7508090100932</v>
      </c>
      <c r="AK76" s="143">
        <f>W76/'Индекс потребительских цен'!AF76</f>
        <v>5213.7574895145171</v>
      </c>
      <c r="AL76" s="143">
        <f>X76/'Индекс потребительских цен'!AG76</f>
        <v>4481.1002029100609</v>
      </c>
      <c r="AM76" s="143">
        <f>Y76/'Индекс потребительских цен'!AH76</f>
        <v>4068.0067206606582</v>
      </c>
      <c r="AN76" s="143">
        <f>Z76/'Индекс потребительских цен'!AI76</f>
        <v>4126.7671905958114</v>
      </c>
      <c r="AO76" s="144">
        <f>AA76/'Индекс потребительских цен'!AJ76</f>
        <v>5591.1341023643463</v>
      </c>
    </row>
    <row r="77" spans="1:41" ht="15.75">
      <c r="A77" s="265" t="s">
        <v>86</v>
      </c>
      <c r="B77" s="246">
        <v>3160</v>
      </c>
      <c r="C77" s="242">
        <v>1870</v>
      </c>
      <c r="D77" s="242">
        <v>3240</v>
      </c>
      <c r="E77" s="242">
        <v>2727</v>
      </c>
      <c r="F77" s="242">
        <v>2705</v>
      </c>
      <c r="G77" s="242">
        <v>3335</v>
      </c>
      <c r="H77" s="242">
        <v>3255</v>
      </c>
      <c r="I77" s="243">
        <v>4180</v>
      </c>
      <c r="J77" s="243">
        <v>4898</v>
      </c>
      <c r="K77" s="243">
        <v>4325</v>
      </c>
      <c r="L77" s="244">
        <v>6693</v>
      </c>
      <c r="M77" s="245">
        <v>6892</v>
      </c>
      <c r="N77" s="247">
        <v>8291</v>
      </c>
      <c r="O77" s="268">
        <f>B77/'Численность населения'!B77*1000000</f>
        <v>3799.072353092517</v>
      </c>
      <c r="P77" s="269">
        <f>C77/'Численность населения'!C77*1000000</f>
        <v>2266.3507511074213</v>
      </c>
      <c r="Q77" s="269">
        <f>D77/'Численность населения'!D77*1000000</f>
        <v>3954.8850153801086</v>
      </c>
      <c r="R77" s="269">
        <f>E77/'Численность населения'!E77*1000000</f>
        <v>3349.7483696540066</v>
      </c>
      <c r="S77" s="269">
        <f>F77/'Численность населения'!F77*1000000</f>
        <v>3337.149568452895</v>
      </c>
      <c r="T77" s="269">
        <f>G77/'Численность населения'!G77*1000000</f>
        <v>4128.5942600779172</v>
      </c>
      <c r="U77" s="269">
        <f>H77/'Численность населения'!H77*1000000</f>
        <v>4049.9178818494001</v>
      </c>
      <c r="V77" s="269">
        <f>I77/'Численность населения'!I77*1000000</f>
        <v>5224.4253132155463</v>
      </c>
      <c r="W77" s="269">
        <f>J77/'Численность населения'!J77*1000000</f>
        <v>6154.743160733291</v>
      </c>
      <c r="X77" s="269">
        <f>K77/'Численность населения'!K77*1000000</f>
        <v>5463.4868541558499</v>
      </c>
      <c r="Y77" s="269">
        <f>L77/'Численность населения'!L77*1000000</f>
        <v>8515.8739045021011</v>
      </c>
      <c r="Z77" s="269">
        <f>M77/'Численность населения'!M77*1000000</f>
        <v>8867.9128752007255</v>
      </c>
      <c r="AA77" s="270">
        <f>N77/'Численность населения'!N77*1000000</f>
        <v>10910.8902291537</v>
      </c>
      <c r="AB77" s="265" t="s">
        <v>86</v>
      </c>
      <c r="AC77" s="142">
        <f>O77/'Индекс потребительских цен'!X77</f>
        <v>3799.072353092517</v>
      </c>
      <c r="AD77" s="143">
        <f>P77/'Индекс потребительских цен'!Y77</f>
        <v>2105.8825042811941</v>
      </c>
      <c r="AE77" s="143">
        <f>Q77/'Индекс потребительских цен'!Z77</f>
        <v>3429.0012456784516</v>
      </c>
      <c r="AF77" s="143">
        <f>R77/'Индекс потребительских цен'!AA77</f>
        <v>2696.9356804438971</v>
      </c>
      <c r="AG77" s="143">
        <f>S77/'Индекс потребительских цен'!AB77</f>
        <v>2431.0461321475555</v>
      </c>
      <c r="AH77" s="143">
        <f>T77/'Индекс потребительских цен'!AC77</f>
        <v>2666.7827826292291</v>
      </c>
      <c r="AI77" s="143">
        <f>U77/'Индекс потребительских цен'!AD77</f>
        <v>2492.5806114283405</v>
      </c>
      <c r="AJ77" s="143">
        <f>V77/'Индекс потребительских цен'!AE77</f>
        <v>3161.3884763719716</v>
      </c>
      <c r="AK77" s="143">
        <f>W77/'Индекс потребительских цен'!AF77</f>
        <v>3561.9162244013287</v>
      </c>
      <c r="AL77" s="143">
        <f>X77/'Индекс потребительских цен'!AG77</f>
        <v>3018.2011414051453</v>
      </c>
      <c r="AM77" s="143">
        <f>Y77/'Индекс потребительских цен'!AH77</f>
        <v>4389.2846478014653</v>
      </c>
      <c r="AN77" s="143">
        <f>Z77/'Индекс потребительских цен'!AI77</f>
        <v>4301.0576220582871</v>
      </c>
      <c r="AO77" s="144">
        <f>AA77/'Индекс потребительских цен'!AJ77</f>
        <v>4713.9936361623986</v>
      </c>
    </row>
    <row r="78" spans="1:41" ht="15.75">
      <c r="A78" s="265" t="s">
        <v>87</v>
      </c>
      <c r="B78" s="246">
        <v>852</v>
      </c>
      <c r="C78" s="242">
        <v>820</v>
      </c>
      <c r="D78" s="242">
        <v>1068</v>
      </c>
      <c r="E78" s="242">
        <v>1378</v>
      </c>
      <c r="F78" s="242">
        <v>1557</v>
      </c>
      <c r="G78" s="242">
        <v>1665</v>
      </c>
      <c r="H78" s="242">
        <v>1648</v>
      </c>
      <c r="I78" s="243">
        <v>967</v>
      </c>
      <c r="J78" s="243">
        <v>1967</v>
      </c>
      <c r="K78" s="243">
        <v>2234</v>
      </c>
      <c r="L78" s="244">
        <v>3424</v>
      </c>
      <c r="M78" s="245">
        <v>2320</v>
      </c>
      <c r="N78" s="247">
        <v>5259</v>
      </c>
      <c r="O78" s="268">
        <f>B78/'Численность населения'!B78*1000000</f>
        <v>5400.3688984388373</v>
      </c>
      <c r="P78" s="269">
        <f>C78/'Численность населения'!C78*1000000</f>
        <v>5273.006707007311</v>
      </c>
      <c r="Q78" s="269">
        <f>D78/'Численность населения'!D78*1000000</f>
        <v>6961.1920063615389</v>
      </c>
      <c r="R78" s="269">
        <f>E78/'Численность населения'!E78*1000000</f>
        <v>9105.6265900155286</v>
      </c>
      <c r="S78" s="269">
        <f>F78/'Численность населения'!F78*1000000</f>
        <v>10436.286371161799</v>
      </c>
      <c r="T78" s="269">
        <f>G78/'Численность населения'!G78*1000000</f>
        <v>11310.526601815118</v>
      </c>
      <c r="U78" s="269">
        <f>H78/'Численность населения'!H78*1000000</f>
        <v>11290.919305553653</v>
      </c>
      <c r="V78" s="269">
        <f>I78/'Численность населения'!I78*1000000</f>
        <v>6676.7934820133951</v>
      </c>
      <c r="W78" s="269">
        <f>J78/'Численность населения'!J78*1000000</f>
        <v>13787.737535310487</v>
      </c>
      <c r="X78" s="269">
        <f>K78/'Численность населения'!K78*1000000</f>
        <v>15878.7697862692</v>
      </c>
      <c r="Y78" s="269">
        <f>L78/'Численность населения'!L78*1000000</f>
        <v>24528.626282308443</v>
      </c>
      <c r="Z78" s="269">
        <f>M78/'Численность населения'!M78*1000000</f>
        <v>16762.884661237997</v>
      </c>
      <c r="AA78" s="270">
        <f>N78/'Численность населения'!N78*1000000</f>
        <v>38923.551746341902</v>
      </c>
      <c r="AB78" s="265" t="s">
        <v>87</v>
      </c>
      <c r="AC78" s="142">
        <f>O78/'Индекс потребительских цен'!X78</f>
        <v>5400.3688984388373</v>
      </c>
      <c r="AD78" s="143">
        <f>P78/'Индекс потребительских цен'!Y78</f>
        <v>4827.8764942385196</v>
      </c>
      <c r="AE78" s="143">
        <f>Q78/'Индекс потребительских цен'!Z78</f>
        <v>5866.1303613225436</v>
      </c>
      <c r="AF78" s="143">
        <f>R78/'Индекс потребительских цен'!AA78</f>
        <v>7039.0101911892516</v>
      </c>
      <c r="AG78" s="143">
        <f>S78/'Индекс потребительских цен'!AB78</f>
        <v>7482.5291535004644</v>
      </c>
      <c r="AH78" s="143">
        <f>T78/'Индекс потребительских цен'!AC78</f>
        <v>7169.4237986891249</v>
      </c>
      <c r="AI78" s="143">
        <f>U78/'Индекс потребительских цен'!AD78</f>
        <v>6903.6319924897816</v>
      </c>
      <c r="AJ78" s="143">
        <f>V78/'Индекс потребительских цен'!AE78</f>
        <v>3959.6573631493911</v>
      </c>
      <c r="AK78" s="143">
        <f>W78/'Индекс потребительских цен'!AF78</f>
        <v>7809.7294617982807</v>
      </c>
      <c r="AL78" s="143">
        <f>X78/'Индекс потребительских цен'!AG78</f>
        <v>8768.7861516708253</v>
      </c>
      <c r="AM78" s="143">
        <f>Y78/'Индекс потребительских цен'!AH78</f>
        <v>12900.500321163254</v>
      </c>
      <c r="AN78" s="143">
        <f>Z78/'Индекс потребительских цен'!AI78</f>
        <v>8119.5553564491547</v>
      </c>
      <c r="AO78" s="144">
        <f>AA78/'Индекс потребительских цен'!AJ78</f>
        <v>16930.380955900902</v>
      </c>
    </row>
    <row r="79" spans="1:41" ht="15.75">
      <c r="A79" s="265" t="s">
        <v>88</v>
      </c>
      <c r="B79" s="246">
        <v>2115</v>
      </c>
      <c r="C79" s="242">
        <v>10446</v>
      </c>
      <c r="D79" s="242">
        <v>4564</v>
      </c>
      <c r="E79" s="242">
        <v>4846</v>
      </c>
      <c r="F79" s="242">
        <v>5437</v>
      </c>
      <c r="G79" s="242">
        <v>3342</v>
      </c>
      <c r="H79" s="242">
        <v>6477</v>
      </c>
      <c r="I79" s="243">
        <v>5855</v>
      </c>
      <c r="J79" s="243">
        <v>5302</v>
      </c>
      <c r="K79" s="243">
        <v>9279</v>
      </c>
      <c r="L79" s="244">
        <v>6331</v>
      </c>
      <c r="M79" s="245">
        <v>6907</v>
      </c>
      <c r="N79" s="247">
        <v>8571</v>
      </c>
      <c r="O79" s="268">
        <f>B79/'Численность населения'!B79*1000000</f>
        <v>4238.4090034628698</v>
      </c>
      <c r="P79" s="269">
        <f>C79/'Численность населения'!C79*1000000</f>
        <v>21057.512044671115</v>
      </c>
      <c r="Q79" s="269">
        <f>D79/'Численность населения'!D79*1000000</f>
        <v>9232.3065999664213</v>
      </c>
      <c r="R79" s="269">
        <f>E79/'Численность населения'!E79*1000000</f>
        <v>9846.3113921375789</v>
      </c>
      <c r="S79" s="269">
        <f>F79/'Численность населения'!F79*1000000</f>
        <v>11102.534571622273</v>
      </c>
      <c r="T79" s="269">
        <f>G79/'Численность населения'!G79*1000000</f>
        <v>6850.5786709631393</v>
      </c>
      <c r="U79" s="269">
        <f>H79/'Численность населения'!H79*1000000</f>
        <v>13291.143136808278</v>
      </c>
      <c r="V79" s="269">
        <f>I79/'Численность населения'!I79*1000000</f>
        <v>11979.221013047223</v>
      </c>
      <c r="W79" s="269">
        <f>J79/'Численность населения'!J79*1000000</f>
        <v>10822.395950276581</v>
      </c>
      <c r="X79" s="269">
        <f>K79/'Численность населения'!K79*1000000</f>
        <v>18977.516990594071</v>
      </c>
      <c r="Y79" s="269">
        <f>L79/'Численность населения'!L79*1000000</f>
        <v>13001.628540741243</v>
      </c>
      <c r="Z79" s="269">
        <f>M79/'Численность населения'!M79*1000000</f>
        <v>14244.232807724511</v>
      </c>
      <c r="AA79" s="270">
        <f>N79/'Численность населения'!N79*1000000</f>
        <v>18501.010205667513</v>
      </c>
      <c r="AB79" s="265" t="s">
        <v>88</v>
      </c>
      <c r="AC79" s="142">
        <f>O79/'Индекс потребительских цен'!X79</f>
        <v>4238.4090034628698</v>
      </c>
      <c r="AD79" s="143">
        <f>P79/'Индекс потребительских цен'!Y79</f>
        <v>19798.337762947642</v>
      </c>
      <c r="AE79" s="143">
        <f>Q79/'Индекс потребительских цен'!Z79</f>
        <v>8192.7731349560327</v>
      </c>
      <c r="AF79" s="143">
        <f>R79/'Индекс потребительских цен'!AA79</f>
        <v>8203.5889595752651</v>
      </c>
      <c r="AG79" s="143">
        <f>S79/'Индекс потребительских цен'!AB79</f>
        <v>8519.2747073250557</v>
      </c>
      <c r="AH79" s="143">
        <f>T79/'Индекс потребительских цен'!AC79</f>
        <v>4751.1154011801336</v>
      </c>
      <c r="AI79" s="143">
        <f>U79/'Индекс потребительских цен'!AD79</f>
        <v>8799.0374581481701</v>
      </c>
      <c r="AJ79" s="143">
        <f>V79/'Индекс потребительских цен'!AE79</f>
        <v>7762.8380295809675</v>
      </c>
      <c r="AK79" s="143">
        <f>W79/'Индекс потребительских цен'!AF79</f>
        <v>6820.8385007314246</v>
      </c>
      <c r="AL79" s="143">
        <f>X79/'Индекс потребительских цен'!AG79</f>
        <v>11552.807117980612</v>
      </c>
      <c r="AM79" s="143">
        <f>Y79/'Индекс потребительских цен'!AH79</f>
        <v>7538.007905192052</v>
      </c>
      <c r="AN79" s="143">
        <f>Z79/'Индекс потребительских цен'!AI79</f>
        <v>7776.306700401572</v>
      </c>
      <c r="AO79" s="144">
        <f>AA79/'Индекс потребительских цен'!AJ79</f>
        <v>9012.3985412234815</v>
      </c>
    </row>
    <row r="80" spans="1:41" ht="15.75">
      <c r="A80" s="264" t="s">
        <v>89</v>
      </c>
      <c r="B80" s="246">
        <v>401</v>
      </c>
      <c r="C80" s="242">
        <v>429</v>
      </c>
      <c r="D80" s="242">
        <v>319</v>
      </c>
      <c r="E80" s="242">
        <v>4387</v>
      </c>
      <c r="F80" s="242">
        <v>4471</v>
      </c>
      <c r="G80" s="242">
        <v>943</v>
      </c>
      <c r="H80" s="242">
        <v>754</v>
      </c>
      <c r="I80" s="243">
        <v>831</v>
      </c>
      <c r="J80" s="243">
        <v>827</v>
      </c>
      <c r="K80" s="243">
        <v>424</v>
      </c>
      <c r="L80" s="244">
        <v>724</v>
      </c>
      <c r="M80" s="245">
        <v>569</v>
      </c>
      <c r="N80" s="247">
        <v>836</v>
      </c>
      <c r="O80" s="268">
        <f>B80/'Численность населения'!B80*1000000</f>
        <v>2266.8045969214418</v>
      </c>
      <c r="P80" s="269">
        <f>C80/'Численность населения'!C80*1000000</f>
        <v>2446.4378382385644</v>
      </c>
      <c r="Q80" s="269">
        <f>D80/'Численность населения'!D80*1000000</f>
        <v>1838.1823315527743</v>
      </c>
      <c r="R80" s="269">
        <f>E80/'Численность населения'!E80*1000000</f>
        <v>25576.595695063079</v>
      </c>
      <c r="S80" s="269">
        <f>F80/'Численность населения'!F80*1000000</f>
        <v>26397.515527950312</v>
      </c>
      <c r="T80" s="269">
        <f>G80/'Численность населения'!G80*1000000</f>
        <v>5638.5020598769452</v>
      </c>
      <c r="U80" s="269">
        <f>H80/'Численность населения'!H80*1000000</f>
        <v>4565.021281233162</v>
      </c>
      <c r="V80" s="269">
        <f>I80/'Численность населения'!I80*1000000</f>
        <v>5094.5651840725868</v>
      </c>
      <c r="W80" s="269">
        <f>J80/'Численность населения'!J80*1000000</f>
        <v>5137.7947864118678</v>
      </c>
      <c r="X80" s="269">
        <f>K80/'Численность населения'!K80*1000000</f>
        <v>2664.8398267854113</v>
      </c>
      <c r="Y80" s="269">
        <f>L80/'Численность населения'!L80*1000000</f>
        <v>4599.6874245562321</v>
      </c>
      <c r="Z80" s="269">
        <f>M80/'Численность населения'!M80*1000000</f>
        <v>3667.0640930622239</v>
      </c>
      <c r="AA80" s="270">
        <f>N80/'Численность населения'!N80*1000000</f>
        <v>5628.909432463186</v>
      </c>
      <c r="AB80" s="264" t="s">
        <v>89</v>
      </c>
      <c r="AC80" s="142">
        <f>O80/'Индекс потребительских цен'!X80</f>
        <v>2266.8045969214418</v>
      </c>
      <c r="AD80" s="143">
        <f>P80/'Индекс потребительских цен'!Y80</f>
        <v>2247.1184332126063</v>
      </c>
      <c r="AE80" s="143">
        <f>Q80/'Индекс потребительских цен'!Z80</f>
        <v>1585.9661094479454</v>
      </c>
      <c r="AF80" s="143">
        <f>R80/'Индекс потребительских цен'!AA80</f>
        <v>20334.723361223816</v>
      </c>
      <c r="AG80" s="143">
        <f>S80/'Индекс потребительских цен'!AB80</f>
        <v>18773.948751948079</v>
      </c>
      <c r="AH80" s="143">
        <f>T80/'Индекс потребительских цен'!AC80</f>
        <v>3611.0853600214496</v>
      </c>
      <c r="AI80" s="143">
        <f>U80/'Индекс потребительских цен'!AD80</f>
        <v>2741.2961604937759</v>
      </c>
      <c r="AJ80" s="143">
        <f>V80/'Индекс потребительских цен'!AE80</f>
        <v>2984.6706110812347</v>
      </c>
      <c r="AK80" s="143">
        <f>W80/'Индекс потребительских цен'!AF80</f>
        <v>2878.1763625064018</v>
      </c>
      <c r="AL80" s="143">
        <f>X80/'Индекс потребительских цен'!AG80</f>
        <v>1425.5489195884736</v>
      </c>
      <c r="AM80" s="143">
        <f>Y80/'Индекс потребительских цен'!AH80</f>
        <v>2319.9985420846019</v>
      </c>
      <c r="AN80" s="143">
        <f>Z80/'Индекс потребительских цен'!AI80</f>
        <v>1705.4866977924396</v>
      </c>
      <c r="AO80" s="144">
        <f>AA80/'Индекс потребительских цен'!AJ80</f>
        <v>2315.9114396552459</v>
      </c>
    </row>
    <row r="81" spans="1:41" ht="16.5" thickBot="1">
      <c r="A81" s="267" t="s">
        <v>90</v>
      </c>
      <c r="B81" s="248">
        <v>2064</v>
      </c>
      <c r="C81" s="249">
        <v>341</v>
      </c>
      <c r="D81" s="249">
        <v>589</v>
      </c>
      <c r="E81" s="249">
        <v>507</v>
      </c>
      <c r="F81" s="249">
        <v>6637</v>
      </c>
      <c r="G81" s="249">
        <v>866</v>
      </c>
      <c r="H81" s="249">
        <v>651</v>
      </c>
      <c r="I81" s="250">
        <v>1793</v>
      </c>
      <c r="J81" s="250">
        <v>426</v>
      </c>
      <c r="K81" s="250">
        <v>374</v>
      </c>
      <c r="L81" s="251">
        <v>445</v>
      </c>
      <c r="M81" s="252">
        <v>3214</v>
      </c>
      <c r="N81" s="253">
        <v>1407</v>
      </c>
      <c r="O81" s="268">
        <f>B81/'Численность населения'!B81*1000000</f>
        <v>40659.535488446309</v>
      </c>
      <c r="P81" s="269">
        <f>C81/'Численность населения'!C81*1000000</f>
        <v>6730.2188801389466</v>
      </c>
      <c r="Q81" s="269">
        <f>D81/'Численность населения'!D81*1000000</f>
        <v>11575.347850011791</v>
      </c>
      <c r="R81" s="269">
        <f>E81/'Численность населения'!E81*1000000</f>
        <v>10006.315623273073</v>
      </c>
      <c r="S81" s="269">
        <f>F81/'Численность населения'!F81*1000000</f>
        <v>131300.941679196</v>
      </c>
      <c r="T81" s="269">
        <f>G81/'Численность населения'!G81*1000000</f>
        <v>17199.94438817057</v>
      </c>
      <c r="U81" s="269">
        <f>H81/'Численность населения'!H81*1000000</f>
        <v>13022.60452090418</v>
      </c>
      <c r="V81" s="269">
        <f>I81/'Численность населения'!I81*1000000</f>
        <v>36160.129071291725</v>
      </c>
      <c r="W81" s="269">
        <f>J81/'Численность населения'!J81*1000000</f>
        <v>8605.3652230122825</v>
      </c>
      <c r="X81" s="269">
        <f>K81/'Численность населения'!K81*1000000</f>
        <v>7483.741870935467</v>
      </c>
      <c r="Y81" s="269">
        <f>L81/'Численность населения'!L81*1000000</f>
        <v>8916.4061873847877</v>
      </c>
      <c r="Z81" s="269">
        <f>M81/'Численность населения'!M81*1000000</f>
        <v>64558.894423911297</v>
      </c>
      <c r="AA81" s="270">
        <f>N81/'Численность населения'!N81*1000000</f>
        <v>29390.261734171661</v>
      </c>
      <c r="AB81" s="267" t="s">
        <v>90</v>
      </c>
      <c r="AC81" s="145">
        <f>O81/'Индекс потребительских цен'!X81</f>
        <v>40659.535488446309</v>
      </c>
      <c r="AD81" s="146">
        <f>P81/'Индекс потребительских цен'!Y81</f>
        <v>6382.9845221348123</v>
      </c>
      <c r="AE81" s="146">
        <f>Q81/'Индекс потребительских цен'!Z81</f>
        <v>10357.710337802604</v>
      </c>
      <c r="AF81" s="146">
        <f>R81/'Индекс потребительских цен'!AA81</f>
        <v>8507.9135560165341</v>
      </c>
      <c r="AG81" s="146">
        <f>S81/'Индекс потребительских цен'!AB81</f>
        <v>107355.70636661764</v>
      </c>
      <c r="AH81" s="146">
        <f>T81/'Индекс потребительских цен'!AC81</f>
        <v>12662.710167371131</v>
      </c>
      <c r="AI81" s="146">
        <f>U81/'Индекс потребительских цен'!AD81</f>
        <v>9054.8975936569823</v>
      </c>
      <c r="AJ81" s="146">
        <f>V81/'Индекс потребительских цен'!AE81</f>
        <v>24450.955057944844</v>
      </c>
      <c r="AK81" s="146">
        <f>W81/'Индекс потребительских цен'!AF81</f>
        <v>5547.0192661902702</v>
      </c>
      <c r="AL81" s="146">
        <f>X81/'Индекс потребительских цен'!AG81</f>
        <v>4648.314457032212</v>
      </c>
      <c r="AM81" s="146">
        <f>Y81/'Индекс потребительских цен'!AH81</f>
        <v>5434.3767536968226</v>
      </c>
      <c r="AN81" s="146">
        <f>Z81/'Индекс потребительских цен'!AI81</f>
        <v>37204.420265545472</v>
      </c>
      <c r="AO81" s="147">
        <f>AA81/'Индекс потребительских цен'!AJ81</f>
        <v>16028.401157594693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01E99-F13E-402C-9127-7BB4D8D96E5E}">
  <dimension ref="A1:N94"/>
  <sheetViews>
    <sheetView zoomScale="70" zoomScaleNormal="70" workbookViewId="0">
      <selection activeCell="B2" sqref="B2"/>
    </sheetView>
  </sheetViews>
  <sheetFormatPr defaultRowHeight="15"/>
  <cols>
    <col min="1" max="1" width="31.7109375" customWidth="1"/>
    <col min="2" max="2" width="12.42578125" customWidth="1"/>
    <col min="3" max="4" width="12.5703125" customWidth="1"/>
    <col min="5" max="5" width="13" customWidth="1"/>
    <col min="6" max="6" width="12.5703125" customWidth="1"/>
    <col min="7" max="7" width="13.85546875" customWidth="1"/>
    <col min="8" max="8" width="13.42578125" customWidth="1"/>
    <col min="9" max="9" width="12.7109375" customWidth="1"/>
    <col min="10" max="10" width="14.140625" customWidth="1"/>
    <col min="11" max="11" width="12.5703125" customWidth="1"/>
    <col min="12" max="12" width="12.7109375" customWidth="1"/>
    <col min="13" max="13" width="13" customWidth="1"/>
    <col min="14" max="14" width="12.28515625" customWidth="1"/>
  </cols>
  <sheetData>
    <row r="1" spans="1:14" ht="15.75">
      <c r="A1" s="19" t="s">
        <v>91</v>
      </c>
      <c r="B1">
        <v>2010</v>
      </c>
      <c r="C1" s="27">
        <v>2011</v>
      </c>
      <c r="D1" s="27">
        <v>2012</v>
      </c>
      <c r="E1" s="27">
        <v>2013</v>
      </c>
      <c r="F1" s="27">
        <v>2014</v>
      </c>
      <c r="G1" s="27">
        <v>2015</v>
      </c>
      <c r="H1" s="27">
        <v>2016</v>
      </c>
      <c r="I1" s="27">
        <v>2017</v>
      </c>
      <c r="J1" s="27">
        <v>2018</v>
      </c>
      <c r="K1" s="27">
        <v>2019</v>
      </c>
      <c r="L1" s="27">
        <v>2020</v>
      </c>
      <c r="M1" s="27">
        <v>2021</v>
      </c>
      <c r="N1" s="27">
        <v>2022</v>
      </c>
    </row>
    <row r="2" spans="1:14">
      <c r="A2" s="15" t="s">
        <v>2</v>
      </c>
      <c r="B2" s="52">
        <v>1532067</v>
      </c>
      <c r="C2" s="52">
        <v>1534213</v>
      </c>
      <c r="D2" s="52">
        <v>1538529</v>
      </c>
      <c r="E2" s="52">
        <v>1542546</v>
      </c>
      <c r="F2" s="52">
        <v>1546022</v>
      </c>
      <c r="G2" s="52">
        <v>1549037</v>
      </c>
      <c r="H2" s="52">
        <v>1551500</v>
      </c>
      <c r="I2" s="52">
        <v>1551370</v>
      </c>
      <c r="J2" s="52">
        <v>1548647</v>
      </c>
      <c r="K2" s="52">
        <v>1548284</v>
      </c>
      <c r="L2" s="52">
        <v>1545205</v>
      </c>
      <c r="M2" s="52">
        <v>1536588</v>
      </c>
      <c r="N2" s="52">
        <v>1525496</v>
      </c>
    </row>
    <row r="3" spans="1:14">
      <c r="A3" s="16" t="s">
        <v>3</v>
      </c>
      <c r="B3" s="52">
        <v>1280947</v>
      </c>
      <c r="C3" s="52">
        <v>1269885</v>
      </c>
      <c r="D3" s="52">
        <v>1259041</v>
      </c>
      <c r="E3" s="52">
        <v>1248132</v>
      </c>
      <c r="F3" s="52">
        <v>1237769</v>
      </c>
      <c r="G3" s="52">
        <v>1229340</v>
      </c>
      <c r="H3" s="52">
        <v>1223135</v>
      </c>
      <c r="I3" s="52">
        <v>1215756</v>
      </c>
      <c r="J3" s="52">
        <v>1205584</v>
      </c>
      <c r="K3" s="52">
        <v>1196339</v>
      </c>
      <c r="L3" s="52">
        <v>1187587</v>
      </c>
      <c r="M3" s="52">
        <v>1175726</v>
      </c>
      <c r="N3" s="52">
        <v>1158570</v>
      </c>
    </row>
    <row r="4" spans="1:14">
      <c r="A4" s="16" t="s">
        <v>4</v>
      </c>
      <c r="B4" s="52">
        <v>1445451</v>
      </c>
      <c r="C4" s="52">
        <v>1436531</v>
      </c>
      <c r="D4" s="52">
        <v>1426837</v>
      </c>
      <c r="E4" s="52">
        <v>1417531</v>
      </c>
      <c r="F4" s="52">
        <v>1409467</v>
      </c>
      <c r="G4" s="52">
        <v>1401390</v>
      </c>
      <c r="H4" s="52">
        <v>1393383</v>
      </c>
      <c r="I4" s="52">
        <v>1383968</v>
      </c>
      <c r="J4" s="52">
        <v>1372071</v>
      </c>
      <c r="K4" s="52">
        <v>1362110</v>
      </c>
      <c r="L4" s="52">
        <v>1350256</v>
      </c>
      <c r="M4" s="52">
        <v>1332879</v>
      </c>
      <c r="N4" s="52">
        <v>1333872</v>
      </c>
    </row>
    <row r="5" spans="1:14">
      <c r="A5" s="15" t="s">
        <v>5</v>
      </c>
      <c r="B5" s="52">
        <v>2334852</v>
      </c>
      <c r="C5" s="52">
        <v>2333158</v>
      </c>
      <c r="D5" s="52">
        <v>2330942</v>
      </c>
      <c r="E5" s="52">
        <v>2329668</v>
      </c>
      <c r="F5" s="52">
        <v>2330053</v>
      </c>
      <c r="G5" s="52">
        <v>2332312</v>
      </c>
      <c r="H5" s="52">
        <v>2334443</v>
      </c>
      <c r="I5" s="52">
        <v>2334588</v>
      </c>
      <c r="J5" s="52">
        <v>2330795</v>
      </c>
      <c r="K5" s="52">
        <v>2326013</v>
      </c>
      <c r="L5" s="52">
        <v>2314906</v>
      </c>
      <c r="M5" s="52">
        <v>2296643</v>
      </c>
      <c r="N5" s="52">
        <v>2293949</v>
      </c>
    </row>
    <row r="6" spans="1:14">
      <c r="A6" s="16" t="s">
        <v>6</v>
      </c>
      <c r="B6" s="52">
        <v>1063948</v>
      </c>
      <c r="C6" s="52">
        <v>1057074</v>
      </c>
      <c r="D6" s="52">
        <v>1051501</v>
      </c>
      <c r="E6" s="52">
        <v>1046046</v>
      </c>
      <c r="F6" s="52">
        <v>1040020</v>
      </c>
      <c r="G6" s="52">
        <v>1033374</v>
      </c>
      <c r="H6" s="52">
        <v>1026504</v>
      </c>
      <c r="I6" s="52">
        <v>1018908</v>
      </c>
      <c r="J6" s="52">
        <v>1009413</v>
      </c>
      <c r="K6" s="52">
        <v>1000657</v>
      </c>
      <c r="L6" s="52">
        <v>992082</v>
      </c>
      <c r="M6" s="52">
        <v>981974</v>
      </c>
      <c r="N6" s="52">
        <v>919419</v>
      </c>
    </row>
    <row r="7" spans="1:14">
      <c r="A7" s="16" t="s">
        <v>7</v>
      </c>
      <c r="B7" s="52">
        <v>1012093</v>
      </c>
      <c r="C7" s="52">
        <v>1008710</v>
      </c>
      <c r="D7" s="52">
        <v>1006907</v>
      </c>
      <c r="E7" s="52">
        <v>1005065</v>
      </c>
      <c r="F7" s="52">
        <v>1007515</v>
      </c>
      <c r="G7" s="52">
        <v>1010129</v>
      </c>
      <c r="H7" s="52">
        <v>1012171</v>
      </c>
      <c r="I7" s="52">
        <v>1013363</v>
      </c>
      <c r="J7" s="52">
        <v>1010768</v>
      </c>
      <c r="K7" s="52">
        <v>1005978</v>
      </c>
      <c r="L7" s="52">
        <v>1001777</v>
      </c>
      <c r="M7" s="52">
        <v>1006912</v>
      </c>
      <c r="N7" s="52">
        <v>1072053</v>
      </c>
    </row>
    <row r="8" spans="1:14">
      <c r="A8" s="16" t="s">
        <v>8</v>
      </c>
      <c r="B8" s="52">
        <v>669665</v>
      </c>
      <c r="C8" s="52">
        <v>664078</v>
      </c>
      <c r="D8" s="52">
        <v>660334</v>
      </c>
      <c r="E8" s="52">
        <v>657647</v>
      </c>
      <c r="F8" s="52">
        <v>655389</v>
      </c>
      <c r="G8" s="52">
        <v>652920</v>
      </c>
      <c r="H8" s="52">
        <v>649804</v>
      </c>
      <c r="I8" s="52">
        <v>645740</v>
      </c>
      <c r="J8" s="52">
        <v>640296</v>
      </c>
      <c r="K8" s="52">
        <v>635325</v>
      </c>
      <c r="L8" s="52">
        <v>630903</v>
      </c>
      <c r="M8" s="52">
        <v>624599</v>
      </c>
      <c r="N8" s="52">
        <v>574947</v>
      </c>
    </row>
    <row r="9" spans="1:14">
      <c r="A9" s="15" t="s">
        <v>9</v>
      </c>
      <c r="B9" s="52">
        <v>1130319</v>
      </c>
      <c r="C9" s="52">
        <v>1123605</v>
      </c>
      <c r="D9" s="52">
        <v>1120412</v>
      </c>
      <c r="E9" s="52">
        <v>1119089</v>
      </c>
      <c r="F9" s="52">
        <v>1118147</v>
      </c>
      <c r="G9" s="52">
        <v>1118698</v>
      </c>
      <c r="H9" s="52">
        <v>1121456</v>
      </c>
      <c r="I9" s="52">
        <v>1119065</v>
      </c>
      <c r="J9" s="52">
        <v>1111139</v>
      </c>
      <c r="K9" s="52">
        <v>1105524</v>
      </c>
      <c r="L9" s="52">
        <v>1100248</v>
      </c>
      <c r="M9" s="52">
        <v>1090036</v>
      </c>
      <c r="N9" s="52">
        <v>1072594</v>
      </c>
    </row>
    <row r="10" spans="1:14">
      <c r="A10" s="15" t="s">
        <v>10</v>
      </c>
      <c r="B10" s="52">
        <v>1174539</v>
      </c>
      <c r="C10" s="52">
        <v>1168971</v>
      </c>
      <c r="D10" s="52">
        <v>1164075</v>
      </c>
      <c r="E10" s="52">
        <v>1161051</v>
      </c>
      <c r="F10" s="52">
        <v>1158866</v>
      </c>
      <c r="G10" s="52">
        <v>1156979</v>
      </c>
      <c r="H10" s="52">
        <v>1156157</v>
      </c>
      <c r="I10" s="52">
        <v>1153211</v>
      </c>
      <c r="J10" s="52">
        <v>1147118</v>
      </c>
      <c r="K10" s="52">
        <v>1141703</v>
      </c>
      <c r="L10" s="52">
        <v>1133782</v>
      </c>
      <c r="M10" s="52">
        <v>1120936</v>
      </c>
      <c r="N10" s="52">
        <v>1132202</v>
      </c>
    </row>
    <row r="11" spans="1:14">
      <c r="A11" s="16" t="s">
        <v>11</v>
      </c>
      <c r="B11" s="52">
        <v>7065211</v>
      </c>
      <c r="C11" s="52">
        <v>6912801</v>
      </c>
      <c r="D11" s="52">
        <v>7001567</v>
      </c>
      <c r="E11" s="52">
        <v>7090852</v>
      </c>
      <c r="F11" s="52">
        <v>7182344</v>
      </c>
      <c r="G11" s="52">
        <v>7274857</v>
      </c>
      <c r="H11" s="52">
        <v>7371058</v>
      </c>
      <c r="I11" s="52">
        <v>7463427</v>
      </c>
      <c r="J11" s="52">
        <v>7551516</v>
      </c>
      <c r="K11" s="52">
        <v>7645255</v>
      </c>
      <c r="L11" s="52">
        <v>7699681</v>
      </c>
      <c r="M11" s="52">
        <v>7738688</v>
      </c>
      <c r="N11" s="52">
        <v>8566996</v>
      </c>
    </row>
    <row r="12" spans="1:14">
      <c r="A12" s="16" t="s">
        <v>12</v>
      </c>
      <c r="B12" s="52">
        <v>789368</v>
      </c>
      <c r="C12" s="52">
        <v>783437</v>
      </c>
      <c r="D12" s="52">
        <v>778553</v>
      </c>
      <c r="E12" s="52">
        <v>772902</v>
      </c>
      <c r="F12" s="52">
        <v>767604</v>
      </c>
      <c r="G12" s="52">
        <v>762475</v>
      </c>
      <c r="H12" s="52">
        <v>757268</v>
      </c>
      <c r="I12" s="52">
        <v>751031</v>
      </c>
      <c r="J12" s="52">
        <v>743356</v>
      </c>
      <c r="K12" s="52">
        <v>736483</v>
      </c>
      <c r="L12" s="52">
        <v>729091</v>
      </c>
      <c r="M12" s="52">
        <v>719389</v>
      </c>
      <c r="N12" s="52">
        <v>705149</v>
      </c>
    </row>
    <row r="13" spans="1:14">
      <c r="A13" s="16" t="s">
        <v>13</v>
      </c>
      <c r="B13" s="52">
        <v>1156822</v>
      </c>
      <c r="C13" s="52">
        <v>1150147</v>
      </c>
      <c r="D13" s="52">
        <v>1146554</v>
      </c>
      <c r="E13" s="52">
        <v>1142747</v>
      </c>
      <c r="F13" s="52">
        <v>1138141</v>
      </c>
      <c r="G13" s="52">
        <v>1132771</v>
      </c>
      <c r="H13" s="52">
        <v>1128421</v>
      </c>
      <c r="I13" s="52">
        <v>1124107</v>
      </c>
      <c r="J13" s="52">
        <v>1117805</v>
      </c>
      <c r="K13" s="52">
        <v>1111492</v>
      </c>
      <c r="L13" s="52">
        <v>1103552</v>
      </c>
      <c r="M13" s="52">
        <v>1091705</v>
      </c>
      <c r="N13" s="52">
        <v>1093748</v>
      </c>
    </row>
    <row r="14" spans="1:14">
      <c r="A14" s="16" t="s">
        <v>14</v>
      </c>
      <c r="B14" s="52">
        <v>987952</v>
      </c>
      <c r="C14" s="52">
        <v>981685</v>
      </c>
      <c r="D14" s="52">
        <v>977835</v>
      </c>
      <c r="E14" s="52">
        <v>971541</v>
      </c>
      <c r="F14" s="52">
        <v>966343</v>
      </c>
      <c r="G14" s="52">
        <v>961710</v>
      </c>
      <c r="H14" s="52">
        <v>955915</v>
      </c>
      <c r="I14" s="52">
        <v>951273</v>
      </c>
      <c r="J14" s="52">
        <v>945856</v>
      </c>
      <c r="K14" s="52">
        <v>938625</v>
      </c>
      <c r="L14" s="52">
        <v>928007</v>
      </c>
      <c r="M14" s="52">
        <v>915491</v>
      </c>
      <c r="N14" s="52">
        <v>879970</v>
      </c>
    </row>
    <row r="15" spans="1:14">
      <c r="A15" s="15" t="s">
        <v>15</v>
      </c>
      <c r="B15" s="52">
        <v>1094675</v>
      </c>
      <c r="C15" s="52">
        <v>1086122</v>
      </c>
      <c r="D15" s="52">
        <v>1079147</v>
      </c>
      <c r="E15" s="52">
        <v>1072341</v>
      </c>
      <c r="F15" s="52">
        <v>1065677</v>
      </c>
      <c r="G15" s="52">
        <v>1056358</v>
      </c>
      <c r="H15" s="52">
        <v>1045311</v>
      </c>
      <c r="I15" s="52">
        <v>1036939</v>
      </c>
      <c r="J15" s="52">
        <v>1024759</v>
      </c>
      <c r="K15" s="52">
        <v>1011357</v>
      </c>
      <c r="L15" s="52">
        <v>1000584</v>
      </c>
      <c r="M15" s="52">
        <v>987701</v>
      </c>
      <c r="N15" s="52">
        <v>972710</v>
      </c>
    </row>
    <row r="16" spans="1:14">
      <c r="A16" s="16" t="s">
        <v>16</v>
      </c>
      <c r="B16" s="52">
        <v>1357707</v>
      </c>
      <c r="C16" s="52">
        <v>1346143</v>
      </c>
      <c r="D16" s="52">
        <v>1338130</v>
      </c>
      <c r="E16" s="52">
        <v>1329655</v>
      </c>
      <c r="F16" s="52">
        <v>1320160</v>
      </c>
      <c r="G16" s="52">
        <v>1309907</v>
      </c>
      <c r="H16" s="52">
        <v>1300771</v>
      </c>
      <c r="I16" s="52">
        <v>1290336</v>
      </c>
      <c r="J16" s="52">
        <v>1276754</v>
      </c>
      <c r="K16" s="52">
        <v>1265007</v>
      </c>
      <c r="L16" s="52">
        <v>1252999</v>
      </c>
      <c r="M16" s="52">
        <v>1237903</v>
      </c>
      <c r="N16" s="52">
        <v>1218611</v>
      </c>
    </row>
    <row r="17" spans="1:14">
      <c r="A17" s="16" t="s">
        <v>17</v>
      </c>
      <c r="B17" s="52">
        <v>1557492</v>
      </c>
      <c r="C17" s="52">
        <v>1547438</v>
      </c>
      <c r="D17" s="52">
        <v>1538490</v>
      </c>
      <c r="E17" s="52">
        <v>1526966</v>
      </c>
      <c r="F17" s="52">
        <v>1517533</v>
      </c>
      <c r="G17" s="52">
        <v>1510008</v>
      </c>
      <c r="H17" s="52">
        <v>1502930</v>
      </c>
      <c r="I17" s="52">
        <v>1495636</v>
      </c>
      <c r="J17" s="52">
        <v>1485337</v>
      </c>
      <c r="K17" s="52">
        <v>1472472</v>
      </c>
      <c r="L17" s="52">
        <v>1457621</v>
      </c>
      <c r="M17" s="52">
        <v>1440843</v>
      </c>
      <c r="N17" s="52">
        <v>1489080</v>
      </c>
    </row>
    <row r="18" spans="1:14">
      <c r="A18" s="16" t="s">
        <v>18</v>
      </c>
      <c r="B18" s="52">
        <v>1275547</v>
      </c>
      <c r="C18" s="52">
        <v>1271018</v>
      </c>
      <c r="D18" s="52">
        <v>1271351</v>
      </c>
      <c r="E18" s="52">
        <v>1271719</v>
      </c>
      <c r="F18" s="52">
        <v>1271697</v>
      </c>
      <c r="G18" s="52">
        <v>1271771</v>
      </c>
      <c r="H18" s="52">
        <v>1271324</v>
      </c>
      <c r="I18" s="52">
        <v>1268210</v>
      </c>
      <c r="J18" s="52">
        <v>1262648</v>
      </c>
      <c r="K18" s="52">
        <v>1256501</v>
      </c>
      <c r="L18" s="52">
        <v>1247407</v>
      </c>
      <c r="M18" s="52">
        <v>1234403</v>
      </c>
      <c r="N18" s="52">
        <v>1200121</v>
      </c>
    </row>
    <row r="19" spans="1:14">
      <c r="A19" s="16" t="s">
        <v>19</v>
      </c>
      <c r="B19" s="52">
        <v>11461631</v>
      </c>
      <c r="C19" s="52">
        <v>11816671</v>
      </c>
      <c r="D19" s="52">
        <v>11918052</v>
      </c>
      <c r="E19" s="52">
        <v>12043893</v>
      </c>
      <c r="F19" s="52">
        <v>12152926</v>
      </c>
      <c r="G19" s="52">
        <v>12263861</v>
      </c>
      <c r="H19" s="52">
        <v>12355395</v>
      </c>
      <c r="I19" s="52">
        <v>12443566</v>
      </c>
      <c r="J19" s="52">
        <v>12560873</v>
      </c>
      <c r="K19" s="52">
        <v>12646679</v>
      </c>
      <c r="L19" s="52">
        <v>12666565</v>
      </c>
      <c r="M19" s="52">
        <v>12645258</v>
      </c>
      <c r="N19" s="52">
        <v>13059651</v>
      </c>
    </row>
    <row r="20" spans="1:14">
      <c r="A20" s="16" t="s">
        <v>21</v>
      </c>
      <c r="B20" s="52">
        <v>645650</v>
      </c>
      <c r="C20" s="52">
        <v>641130</v>
      </c>
      <c r="D20" s="52">
        <v>638307</v>
      </c>
      <c r="E20" s="52">
        <v>635666</v>
      </c>
      <c r="F20" s="52">
        <v>633468</v>
      </c>
      <c r="G20" s="52">
        <v>631204</v>
      </c>
      <c r="H20" s="52">
        <v>628478</v>
      </c>
      <c r="I20" s="52">
        <v>624783</v>
      </c>
      <c r="J20" s="52">
        <v>620269</v>
      </c>
      <c r="K20" s="52">
        <v>616059</v>
      </c>
      <c r="L20" s="52">
        <v>611566</v>
      </c>
      <c r="M20" s="52">
        <v>606069</v>
      </c>
      <c r="N20" s="52">
        <v>530131</v>
      </c>
    </row>
    <row r="21" spans="1:14">
      <c r="A21" s="16" t="s">
        <v>22</v>
      </c>
      <c r="B21" s="52">
        <v>905595</v>
      </c>
      <c r="C21" s="52">
        <v>894526</v>
      </c>
      <c r="D21" s="52">
        <v>885237</v>
      </c>
      <c r="E21" s="52">
        <v>876347</v>
      </c>
      <c r="F21" s="52">
        <v>868239</v>
      </c>
      <c r="G21" s="52">
        <v>860627</v>
      </c>
      <c r="H21" s="52">
        <v>853692</v>
      </c>
      <c r="I21" s="52">
        <v>845712</v>
      </c>
      <c r="J21" s="52">
        <v>835553</v>
      </c>
      <c r="K21" s="52">
        <v>825353</v>
      </c>
      <c r="L21" s="52">
        <v>817031</v>
      </c>
      <c r="M21" s="52">
        <v>808533</v>
      </c>
      <c r="N21" s="52">
        <v>730398</v>
      </c>
    </row>
    <row r="22" spans="1:14">
      <c r="A22" s="16" t="s">
        <v>23</v>
      </c>
      <c r="B22" s="52">
        <v>1231186</v>
      </c>
      <c r="C22" s="52">
        <v>1219207</v>
      </c>
      <c r="D22" s="52">
        <v>1207914</v>
      </c>
      <c r="E22" s="52">
        <v>1197040</v>
      </c>
      <c r="F22" s="52">
        <v>1187554</v>
      </c>
      <c r="G22" s="52">
        <v>1178701</v>
      </c>
      <c r="H22" s="52">
        <v>1169914</v>
      </c>
      <c r="I22" s="52">
        <v>1160389</v>
      </c>
      <c r="J22" s="52">
        <v>1149574</v>
      </c>
      <c r="K22" s="52">
        <v>1140327</v>
      </c>
      <c r="L22" s="52">
        <v>1131793</v>
      </c>
      <c r="M22" s="52">
        <v>1120687</v>
      </c>
      <c r="N22" s="52">
        <v>1010859</v>
      </c>
    </row>
    <row r="23" spans="1:14">
      <c r="A23" s="16" t="s">
        <v>24</v>
      </c>
      <c r="B23" s="52">
        <v>1204777</v>
      </c>
      <c r="C23" s="52">
        <v>1199868</v>
      </c>
      <c r="D23" s="52">
        <v>1197371</v>
      </c>
      <c r="E23" s="52">
        <v>1194783</v>
      </c>
      <c r="F23" s="52">
        <v>1192190</v>
      </c>
      <c r="G23" s="52">
        <v>1189347</v>
      </c>
      <c r="H23" s="52">
        <v>1185773</v>
      </c>
      <c r="I23" s="52">
        <v>1180274</v>
      </c>
      <c r="J23" s="52">
        <v>1172201</v>
      </c>
      <c r="K23" s="52">
        <v>1164079</v>
      </c>
      <c r="L23" s="52">
        <v>1155744</v>
      </c>
      <c r="M23" s="52">
        <v>1145271</v>
      </c>
      <c r="N23" s="52">
        <v>1133603</v>
      </c>
    </row>
    <row r="24" spans="1:14">
      <c r="A24" s="16" t="s">
        <v>25</v>
      </c>
      <c r="B24" s="52">
        <v>940227</v>
      </c>
      <c r="C24" s="52">
        <v>944310</v>
      </c>
      <c r="D24" s="52">
        <v>950784</v>
      </c>
      <c r="E24" s="52">
        <v>958951</v>
      </c>
      <c r="F24" s="52">
        <v>966036</v>
      </c>
      <c r="G24" s="52">
        <v>972691</v>
      </c>
      <c r="H24" s="52">
        <v>981350</v>
      </c>
      <c r="I24" s="52">
        <v>990429</v>
      </c>
      <c r="J24" s="52">
        <v>998392</v>
      </c>
      <c r="K24" s="52">
        <v>1007349</v>
      </c>
      <c r="L24" s="52">
        <v>1015568</v>
      </c>
      <c r="M24" s="52">
        <v>1023151</v>
      </c>
      <c r="N24" s="52">
        <v>1031661</v>
      </c>
    </row>
    <row r="25" spans="1:14">
      <c r="A25" s="16" t="s">
        <v>26</v>
      </c>
      <c r="B25" s="52">
        <v>1711743</v>
      </c>
      <c r="C25" s="52">
        <v>1726244</v>
      </c>
      <c r="D25" s="52">
        <v>1742521</v>
      </c>
      <c r="E25" s="52">
        <v>1757528</v>
      </c>
      <c r="F25" s="52">
        <v>1769732</v>
      </c>
      <c r="G25" s="52">
        <v>1777198</v>
      </c>
      <c r="H25" s="52">
        <v>1785386</v>
      </c>
      <c r="I25" s="52">
        <v>1802866</v>
      </c>
      <c r="J25" s="52">
        <v>1830841</v>
      </c>
      <c r="K25" s="52">
        <v>1861869</v>
      </c>
      <c r="L25" s="52">
        <v>1884292</v>
      </c>
      <c r="M25" s="52">
        <v>1902148</v>
      </c>
      <c r="N25" s="52">
        <v>2014894</v>
      </c>
    </row>
    <row r="26" spans="1:14">
      <c r="A26" s="16" t="s">
        <v>27</v>
      </c>
      <c r="B26" s="52">
        <v>796921</v>
      </c>
      <c r="C26" s="52">
        <v>791012</v>
      </c>
      <c r="D26" s="52">
        <v>784174</v>
      </c>
      <c r="E26" s="52">
        <v>775728</v>
      </c>
      <c r="F26" s="52">
        <v>768669</v>
      </c>
      <c r="G26" s="52">
        <v>764226</v>
      </c>
      <c r="H26" s="52">
        <v>759896</v>
      </c>
      <c r="I26" s="52">
        <v>755588</v>
      </c>
      <c r="J26" s="52">
        <v>750806</v>
      </c>
      <c r="K26" s="52">
        <v>744729</v>
      </c>
      <c r="L26" s="52">
        <v>737134</v>
      </c>
      <c r="M26" s="52">
        <v>728658</v>
      </c>
      <c r="N26" s="52">
        <v>661969</v>
      </c>
    </row>
    <row r="27" spans="1:14">
      <c r="A27" s="16" t="s">
        <v>28</v>
      </c>
      <c r="B27" s="52">
        <v>636247</v>
      </c>
      <c r="C27" s="52">
        <v>631273</v>
      </c>
      <c r="D27" s="52">
        <v>627801</v>
      </c>
      <c r="E27" s="52">
        <v>624143</v>
      </c>
      <c r="F27" s="52">
        <v>620566</v>
      </c>
      <c r="G27" s="52">
        <v>617197</v>
      </c>
      <c r="H27" s="52">
        <v>614106</v>
      </c>
      <c r="I27" s="52">
        <v>609499</v>
      </c>
      <c r="J27" s="52">
        <v>603386</v>
      </c>
      <c r="K27" s="52">
        <v>598401</v>
      </c>
      <c r="L27" s="52">
        <v>594460</v>
      </c>
      <c r="M27" s="52">
        <v>589271</v>
      </c>
      <c r="N27" s="52">
        <v>578752</v>
      </c>
    </row>
    <row r="28" spans="1:14">
      <c r="A28" s="15" t="s">
        <v>29</v>
      </c>
      <c r="B28" s="52">
        <v>676582</v>
      </c>
      <c r="C28" s="52">
        <v>669098</v>
      </c>
      <c r="D28" s="52">
        <v>664214</v>
      </c>
      <c r="E28" s="52">
        <v>659033</v>
      </c>
      <c r="F28" s="52">
        <v>653833</v>
      </c>
      <c r="G28" s="52">
        <v>648741</v>
      </c>
      <c r="H28" s="52">
        <v>644269</v>
      </c>
      <c r="I28" s="52">
        <v>639355</v>
      </c>
      <c r="J28" s="52">
        <v>633098</v>
      </c>
      <c r="K28" s="52">
        <v>627882</v>
      </c>
      <c r="L28" s="52">
        <v>623182</v>
      </c>
      <c r="M28" s="52">
        <v>616802</v>
      </c>
      <c r="N28" s="52">
        <v>592342</v>
      </c>
    </row>
    <row r="29" spans="1:14">
      <c r="A29" s="15" t="s">
        <v>30</v>
      </c>
      <c r="B29" s="52">
        <v>4866052</v>
      </c>
      <c r="C29" s="52">
        <v>4926281</v>
      </c>
      <c r="D29" s="52">
        <v>4990609</v>
      </c>
      <c r="E29" s="52">
        <v>5079971</v>
      </c>
      <c r="F29" s="52">
        <v>5161816</v>
      </c>
      <c r="G29" s="52">
        <v>5208690</v>
      </c>
      <c r="H29" s="52">
        <v>5253634</v>
      </c>
      <c r="I29" s="52">
        <v>5316757</v>
      </c>
      <c r="J29" s="52">
        <v>5367912</v>
      </c>
      <c r="K29" s="52">
        <v>5390977</v>
      </c>
      <c r="L29" s="52">
        <v>5391203</v>
      </c>
      <c r="M29" s="52">
        <v>5380922</v>
      </c>
      <c r="N29" s="52">
        <v>5603980</v>
      </c>
    </row>
    <row r="30" spans="1:14">
      <c r="A30" s="15" t="s">
        <v>32</v>
      </c>
      <c r="B30" s="52">
        <v>439847</v>
      </c>
      <c r="C30" s="52">
        <v>441193</v>
      </c>
      <c r="D30" s="52">
        <v>443426</v>
      </c>
      <c r="E30" s="52">
        <v>445405</v>
      </c>
      <c r="F30" s="52">
        <v>447787</v>
      </c>
      <c r="G30" s="52">
        <v>450325</v>
      </c>
      <c r="H30" s="52">
        <v>452422</v>
      </c>
      <c r="I30" s="52">
        <v>453371</v>
      </c>
      <c r="J30" s="52">
        <v>454060</v>
      </c>
      <c r="K30" s="52">
        <v>458915</v>
      </c>
      <c r="L30" s="52">
        <v>463128</v>
      </c>
      <c r="M30" s="52">
        <v>465754</v>
      </c>
      <c r="N30" s="52">
        <v>498134</v>
      </c>
    </row>
    <row r="31" spans="1:14">
      <c r="A31" s="15" t="s">
        <v>33</v>
      </c>
      <c r="B31" s="52">
        <v>289286</v>
      </c>
      <c r="C31" s="52">
        <v>287796</v>
      </c>
      <c r="D31" s="52">
        <v>285415</v>
      </c>
      <c r="E31" s="52">
        <v>283081</v>
      </c>
      <c r="F31" s="52">
        <v>281292</v>
      </c>
      <c r="G31" s="52">
        <v>279649</v>
      </c>
      <c r="H31" s="52">
        <v>278268</v>
      </c>
      <c r="I31" s="52">
        <v>276607</v>
      </c>
      <c r="J31" s="52">
        <v>274029</v>
      </c>
      <c r="K31" s="52">
        <v>271891</v>
      </c>
      <c r="L31" s="52">
        <v>270560</v>
      </c>
      <c r="M31" s="52">
        <v>268870</v>
      </c>
      <c r="N31" s="52">
        <v>265458</v>
      </c>
    </row>
    <row r="32" spans="1:14">
      <c r="A32" s="15" t="s">
        <v>34</v>
      </c>
      <c r="B32" s="52">
        <v>5222110</v>
      </c>
      <c r="C32" s="52">
        <v>5257231</v>
      </c>
      <c r="D32" s="52">
        <v>5307322</v>
      </c>
      <c r="E32" s="52">
        <v>5367226</v>
      </c>
      <c r="F32" s="52">
        <v>5428801</v>
      </c>
      <c r="G32" s="52">
        <v>5483566</v>
      </c>
      <c r="H32" s="52">
        <v>5542374</v>
      </c>
      <c r="I32" s="52">
        <v>5587182</v>
      </c>
      <c r="J32" s="52">
        <v>5625827</v>
      </c>
      <c r="K32" s="52">
        <v>5661848</v>
      </c>
      <c r="L32" s="52">
        <v>5679704</v>
      </c>
      <c r="M32" s="52">
        <v>5685662</v>
      </c>
      <c r="N32" s="52">
        <v>5825692</v>
      </c>
    </row>
    <row r="33" spans="1:14">
      <c r="A33" s="16" t="s">
        <v>35</v>
      </c>
      <c r="B33" s="52">
        <v>1010461</v>
      </c>
      <c r="C33" s="52">
        <v>1012386</v>
      </c>
      <c r="D33" s="52">
        <v>1014406</v>
      </c>
      <c r="E33" s="52">
        <v>1015178</v>
      </c>
      <c r="F33" s="52">
        <v>1018902</v>
      </c>
      <c r="G33" s="52">
        <v>1019956</v>
      </c>
      <c r="H33" s="52">
        <v>1018746</v>
      </c>
      <c r="I33" s="52">
        <v>1018190</v>
      </c>
      <c r="J33" s="52">
        <v>1015790</v>
      </c>
      <c r="K33" s="52">
        <v>1009924</v>
      </c>
      <c r="L33" s="52">
        <v>1001780</v>
      </c>
      <c r="M33" s="52">
        <v>993603</v>
      </c>
      <c r="N33" s="52">
        <v>954164</v>
      </c>
    </row>
    <row r="34" spans="1:14">
      <c r="A34" s="15" t="s">
        <v>36</v>
      </c>
      <c r="B34" s="52">
        <v>2610835</v>
      </c>
      <c r="C34" s="52">
        <v>2601165</v>
      </c>
      <c r="D34" s="52">
        <v>2588914</v>
      </c>
      <c r="E34" s="52">
        <v>2576064</v>
      </c>
      <c r="F34" s="52">
        <v>2563261</v>
      </c>
      <c r="G34" s="52">
        <v>2551667</v>
      </c>
      <c r="H34" s="52">
        <v>2540570</v>
      </c>
      <c r="I34" s="52">
        <v>2528239</v>
      </c>
      <c r="J34" s="52">
        <v>2514392</v>
      </c>
      <c r="K34" s="52">
        <v>2499272</v>
      </c>
      <c r="L34" s="52">
        <v>2482796</v>
      </c>
      <c r="M34" s="52">
        <v>2462168</v>
      </c>
      <c r="N34" s="52">
        <v>2481432</v>
      </c>
    </row>
    <row r="35" spans="1:14">
      <c r="A35" s="16" t="s">
        <v>37</v>
      </c>
      <c r="B35" s="52">
        <v>4279999</v>
      </c>
      <c r="C35" s="52">
        <v>4267933</v>
      </c>
      <c r="D35" s="52">
        <v>4257628</v>
      </c>
      <c r="E35" s="52">
        <v>4250072</v>
      </c>
      <c r="F35" s="52">
        <v>4243806</v>
      </c>
      <c r="G35" s="52">
        <v>4239040</v>
      </c>
      <c r="H35" s="52">
        <v>4233678</v>
      </c>
      <c r="I35" s="52">
        <v>4225903</v>
      </c>
      <c r="J35" s="52">
        <v>4211386</v>
      </c>
      <c r="K35" s="52">
        <v>4200071</v>
      </c>
      <c r="L35" s="52">
        <v>4189653</v>
      </c>
      <c r="M35" s="52">
        <v>4167625</v>
      </c>
      <c r="N35" s="52">
        <v>4178435</v>
      </c>
    </row>
    <row r="36" spans="1:14">
      <c r="A36" s="16" t="s">
        <v>39</v>
      </c>
      <c r="B36" s="52">
        <v>2891481</v>
      </c>
      <c r="C36" s="52">
        <v>2922326</v>
      </c>
      <c r="D36" s="52">
        <v>2938242</v>
      </c>
      <c r="E36" s="52">
        <v>2954976</v>
      </c>
      <c r="F36" s="52">
        <v>2977144</v>
      </c>
      <c r="G36" s="52">
        <v>3003015</v>
      </c>
      <c r="H36" s="52">
        <v>3028780</v>
      </c>
      <c r="I36" s="52">
        <v>3052892</v>
      </c>
      <c r="J36" s="52">
        <v>3075006</v>
      </c>
      <c r="K36" s="52">
        <v>3098492</v>
      </c>
      <c r="L36" s="52">
        <v>3122080</v>
      </c>
      <c r="M36" s="52">
        <v>3143580</v>
      </c>
      <c r="N36" s="52">
        <v>3198342</v>
      </c>
    </row>
    <row r="37" spans="1:14">
      <c r="A37" s="16" t="s">
        <v>41</v>
      </c>
      <c r="B37" s="52">
        <v>859684</v>
      </c>
      <c r="C37" s="52">
        <v>859426</v>
      </c>
      <c r="D37" s="52">
        <v>859005</v>
      </c>
      <c r="E37" s="52">
        <v>858671</v>
      </c>
      <c r="F37" s="52">
        <v>859552</v>
      </c>
      <c r="G37" s="52">
        <v>861482</v>
      </c>
      <c r="H37" s="52">
        <v>863354</v>
      </c>
      <c r="I37" s="52">
        <v>865140</v>
      </c>
      <c r="J37" s="52">
        <v>866023</v>
      </c>
      <c r="K37" s="52">
        <v>867284</v>
      </c>
      <c r="L37" s="52">
        <v>868771</v>
      </c>
      <c r="M37" s="52">
        <v>869839</v>
      </c>
      <c r="N37" s="52">
        <v>903801</v>
      </c>
    </row>
    <row r="38" spans="1:14">
      <c r="A38" s="16" t="s">
        <v>42</v>
      </c>
      <c r="B38" s="52">
        <v>475597</v>
      </c>
      <c r="C38" s="52">
        <v>476038</v>
      </c>
      <c r="D38" s="52">
        <v>473260</v>
      </c>
      <c r="E38" s="52">
        <v>470841</v>
      </c>
      <c r="F38" s="52">
        <v>469449</v>
      </c>
      <c r="G38" s="52">
        <v>468428</v>
      </c>
      <c r="H38" s="52">
        <v>467115</v>
      </c>
      <c r="I38" s="52">
        <v>466368</v>
      </c>
      <c r="J38" s="52">
        <v>465934</v>
      </c>
      <c r="K38" s="52">
        <v>465546</v>
      </c>
      <c r="L38" s="52">
        <v>465443</v>
      </c>
      <c r="M38" s="52">
        <v>464787</v>
      </c>
      <c r="N38" s="52">
        <v>468770</v>
      </c>
    </row>
    <row r="39" spans="1:14" ht="24">
      <c r="A39" s="16" t="s">
        <v>43</v>
      </c>
      <c r="B39" s="52">
        <v>712102</v>
      </c>
      <c r="C39" s="52">
        <v>710756</v>
      </c>
      <c r="D39" s="52">
        <v>707577</v>
      </c>
      <c r="E39" s="52">
        <v>705050</v>
      </c>
      <c r="F39" s="52">
        <v>704624</v>
      </c>
      <c r="G39" s="52">
        <v>704507</v>
      </c>
      <c r="H39" s="52">
        <v>703504</v>
      </c>
      <c r="I39" s="52">
        <v>702512</v>
      </c>
      <c r="J39" s="52">
        <v>700508</v>
      </c>
      <c r="K39" s="52">
        <v>698044</v>
      </c>
      <c r="L39" s="52">
        <v>694966</v>
      </c>
      <c r="M39" s="52">
        <v>690611</v>
      </c>
      <c r="N39" s="52">
        <v>683070</v>
      </c>
    </row>
    <row r="40" spans="1:14">
      <c r="A40" s="16" t="s">
        <v>44</v>
      </c>
      <c r="B40" s="52">
        <v>1262505</v>
      </c>
      <c r="C40" s="52">
        <v>1288639</v>
      </c>
      <c r="D40" s="52">
        <v>1313466</v>
      </c>
      <c r="E40" s="52">
        <v>1335602</v>
      </c>
      <c r="F40" s="52">
        <v>1358353</v>
      </c>
      <c r="G40" s="52">
        <v>1382220</v>
      </c>
      <c r="H40" s="52">
        <v>1404518</v>
      </c>
      <c r="I40" s="52">
        <v>1425923</v>
      </c>
      <c r="J40" s="52">
        <v>1446966</v>
      </c>
      <c r="K40" s="52">
        <v>1467838</v>
      </c>
      <c r="L40" s="52">
        <v>1488359</v>
      </c>
      <c r="M40" s="52">
        <v>1507189</v>
      </c>
      <c r="N40" s="52">
        <v>1523906</v>
      </c>
    </row>
    <row r="41" spans="1:14">
      <c r="A41" s="16" t="s">
        <v>45</v>
      </c>
      <c r="B41" s="52">
        <v>2781610</v>
      </c>
      <c r="C41" s="52">
        <v>2786277</v>
      </c>
      <c r="D41" s="52">
        <v>2788907</v>
      </c>
      <c r="E41" s="52">
        <v>2792646</v>
      </c>
      <c r="F41" s="52">
        <v>2796990</v>
      </c>
      <c r="G41" s="52">
        <v>2800535</v>
      </c>
      <c r="H41" s="52">
        <v>2802990</v>
      </c>
      <c r="I41" s="52">
        <v>2802528</v>
      </c>
      <c r="J41" s="52">
        <v>2797958</v>
      </c>
      <c r="K41" s="52">
        <v>2799408</v>
      </c>
      <c r="L41" s="52">
        <v>2798184</v>
      </c>
      <c r="M41" s="52">
        <v>2786500</v>
      </c>
      <c r="N41" s="52">
        <v>2896829</v>
      </c>
    </row>
    <row r="42" spans="1:14">
      <c r="A42" s="16" t="s">
        <v>47</v>
      </c>
      <c r="B42" s="52">
        <v>4070315</v>
      </c>
      <c r="C42" s="52">
        <v>4068165</v>
      </c>
      <c r="D42" s="52">
        <v>4062601</v>
      </c>
      <c r="E42" s="52">
        <v>4065327</v>
      </c>
      <c r="F42" s="52">
        <v>4070841</v>
      </c>
      <c r="G42" s="52">
        <v>4071525</v>
      </c>
      <c r="H42" s="52">
        <v>4069018</v>
      </c>
      <c r="I42" s="52">
        <v>4065132</v>
      </c>
      <c r="J42" s="52">
        <v>4057148</v>
      </c>
      <c r="K42" s="52">
        <v>4044578</v>
      </c>
      <c r="L42" s="52">
        <v>4025968</v>
      </c>
      <c r="M42" s="52">
        <v>4007732</v>
      </c>
      <c r="N42" s="52">
        <v>4084610</v>
      </c>
    </row>
    <row r="43" spans="1:14">
      <c r="A43" s="16" t="s">
        <v>48</v>
      </c>
      <c r="B43" s="52">
        <v>697435</v>
      </c>
      <c r="C43" s="52">
        <v>693958</v>
      </c>
      <c r="D43" s="52">
        <v>691391</v>
      </c>
      <c r="E43" s="52">
        <v>689517</v>
      </c>
      <c r="F43" s="52">
        <v>688060</v>
      </c>
      <c r="G43" s="52">
        <v>686650</v>
      </c>
      <c r="H43" s="52">
        <v>685275</v>
      </c>
      <c r="I43" s="52">
        <v>683508</v>
      </c>
      <c r="J43" s="52">
        <v>681356</v>
      </c>
      <c r="K43" s="52">
        <v>679899</v>
      </c>
      <c r="L43" s="52">
        <v>677375</v>
      </c>
      <c r="M43" s="52">
        <v>673394</v>
      </c>
      <c r="N43" s="52">
        <v>674336</v>
      </c>
    </row>
    <row r="44" spans="1:14">
      <c r="A44" s="16" t="s">
        <v>49</v>
      </c>
      <c r="B44" s="52">
        <v>836224</v>
      </c>
      <c r="C44" s="52">
        <v>829358</v>
      </c>
      <c r="D44" s="52">
        <v>822010</v>
      </c>
      <c r="E44" s="52">
        <v>815360</v>
      </c>
      <c r="F44" s="52">
        <v>810521</v>
      </c>
      <c r="G44" s="52">
        <v>808171</v>
      </c>
      <c r="H44" s="52">
        <v>807997</v>
      </c>
      <c r="I44" s="52">
        <v>806799</v>
      </c>
      <c r="J44" s="52">
        <v>800280</v>
      </c>
      <c r="K44" s="52">
        <v>792850</v>
      </c>
      <c r="L44" s="52">
        <v>784581</v>
      </c>
      <c r="M44" s="52">
        <v>774819</v>
      </c>
      <c r="N44" s="52">
        <v>776407</v>
      </c>
    </row>
    <row r="45" spans="1:14">
      <c r="A45" s="16" t="s">
        <v>50</v>
      </c>
      <c r="B45" s="52">
        <v>3785971</v>
      </c>
      <c r="C45" s="52">
        <v>3795337</v>
      </c>
      <c r="D45" s="52">
        <v>3812613</v>
      </c>
      <c r="E45" s="52">
        <v>3830134</v>
      </c>
      <c r="F45" s="52">
        <v>3846633</v>
      </c>
      <c r="G45" s="52">
        <v>3861883</v>
      </c>
      <c r="H45" s="52">
        <v>3876991</v>
      </c>
      <c r="I45" s="52">
        <v>3889768</v>
      </c>
      <c r="J45" s="52">
        <v>3896456</v>
      </c>
      <c r="K45" s="52">
        <v>3900758</v>
      </c>
      <c r="L45" s="52">
        <v>3898504</v>
      </c>
      <c r="M45" s="52">
        <v>3890257</v>
      </c>
      <c r="N45" s="52">
        <v>4000854</v>
      </c>
    </row>
    <row r="46" spans="1:14">
      <c r="A46" s="16" t="s">
        <v>51</v>
      </c>
      <c r="B46" s="52">
        <v>1522753</v>
      </c>
      <c r="C46" s="52">
        <v>1519240</v>
      </c>
      <c r="D46" s="52">
        <v>1517891</v>
      </c>
      <c r="E46" s="52">
        <v>1517371</v>
      </c>
      <c r="F46" s="52">
        <v>1517261</v>
      </c>
      <c r="G46" s="52">
        <v>1517318</v>
      </c>
      <c r="H46" s="52">
        <v>1516995</v>
      </c>
      <c r="I46" s="52">
        <v>1514935</v>
      </c>
      <c r="J46" s="52">
        <v>1510216</v>
      </c>
      <c r="K46" s="52">
        <v>1504172</v>
      </c>
      <c r="L46" s="52">
        <v>1497155</v>
      </c>
      <c r="M46" s="52">
        <v>1488908</v>
      </c>
      <c r="N46" s="52">
        <v>1445599</v>
      </c>
    </row>
    <row r="47" spans="1:14">
      <c r="A47" s="16" t="s">
        <v>52</v>
      </c>
      <c r="B47" s="52">
        <v>1253185</v>
      </c>
      <c r="C47" s="52">
        <v>1248765</v>
      </c>
      <c r="D47" s="52">
        <v>1245222</v>
      </c>
      <c r="E47" s="52">
        <v>1241707</v>
      </c>
      <c r="F47" s="52">
        <v>1239028</v>
      </c>
      <c r="G47" s="52">
        <v>1237350</v>
      </c>
      <c r="H47" s="52">
        <v>1236246</v>
      </c>
      <c r="I47" s="52">
        <v>1233490</v>
      </c>
      <c r="J47" s="52">
        <v>1227256</v>
      </c>
      <c r="K47" s="52">
        <v>1220605</v>
      </c>
      <c r="L47" s="52">
        <v>1212847</v>
      </c>
      <c r="M47" s="52">
        <v>1203152</v>
      </c>
      <c r="N47" s="52">
        <v>1178543</v>
      </c>
    </row>
    <row r="48" spans="1:14">
      <c r="A48" s="16" t="s">
        <v>53</v>
      </c>
      <c r="B48" s="52">
        <v>2641102</v>
      </c>
      <c r="C48" s="52">
        <v>2632312</v>
      </c>
      <c r="D48" s="52">
        <v>2632767</v>
      </c>
      <c r="E48" s="52">
        <v>2635308</v>
      </c>
      <c r="F48" s="52">
        <v>2636593</v>
      </c>
      <c r="G48" s="52">
        <v>2635720</v>
      </c>
      <c r="H48" s="52">
        <v>2633253</v>
      </c>
      <c r="I48" s="52">
        <v>2627609</v>
      </c>
      <c r="J48" s="52">
        <v>2616961</v>
      </c>
      <c r="K48" s="52">
        <v>2605030</v>
      </c>
      <c r="L48" s="52">
        <v>2589261</v>
      </c>
      <c r="M48" s="52">
        <v>2568056</v>
      </c>
      <c r="N48" s="52">
        <v>2516751</v>
      </c>
    </row>
    <row r="49" spans="1:14">
      <c r="A49" s="16" t="s">
        <v>54</v>
      </c>
      <c r="B49" s="52">
        <v>1345725</v>
      </c>
      <c r="C49" s="52">
        <v>1333336</v>
      </c>
      <c r="D49" s="52">
        <v>1323495</v>
      </c>
      <c r="E49" s="52">
        <v>1315003</v>
      </c>
      <c r="F49" s="52">
        <v>1307639</v>
      </c>
      <c r="G49" s="52">
        <v>1300911</v>
      </c>
      <c r="H49" s="52">
        <v>1294579</v>
      </c>
      <c r="I49" s="52">
        <v>1287461</v>
      </c>
      <c r="J49" s="52">
        <v>1277673</v>
      </c>
      <c r="K49" s="52">
        <v>1267255</v>
      </c>
      <c r="L49" s="52">
        <v>1256287</v>
      </c>
      <c r="M49" s="52">
        <v>1242477</v>
      </c>
      <c r="N49" s="52">
        <v>1143644</v>
      </c>
    </row>
    <row r="50" spans="1:14">
      <c r="A50" s="16" t="s">
        <v>55</v>
      </c>
      <c r="B50" s="52">
        <v>3317230</v>
      </c>
      <c r="C50" s="52">
        <v>3302298</v>
      </c>
      <c r="D50" s="52">
        <v>3293394</v>
      </c>
      <c r="E50" s="52">
        <v>3285668</v>
      </c>
      <c r="F50" s="52">
        <v>3275850</v>
      </c>
      <c r="G50" s="52">
        <v>3265235</v>
      </c>
      <c r="H50" s="52">
        <v>3253990</v>
      </c>
      <c r="I50" s="52">
        <v>3241232</v>
      </c>
      <c r="J50" s="52">
        <v>3224687</v>
      </c>
      <c r="K50" s="52">
        <v>3208785</v>
      </c>
      <c r="L50" s="52">
        <v>3189749</v>
      </c>
      <c r="M50" s="52">
        <v>3160403</v>
      </c>
      <c r="N50" s="52">
        <v>3095367</v>
      </c>
    </row>
    <row r="51" spans="1:14">
      <c r="A51" s="16" t="s">
        <v>56</v>
      </c>
      <c r="B51" s="52">
        <v>2036770</v>
      </c>
      <c r="C51" s="52">
        <v>2027581</v>
      </c>
      <c r="D51" s="52">
        <v>2019875</v>
      </c>
      <c r="E51" s="52">
        <v>2012326</v>
      </c>
      <c r="F51" s="52">
        <v>2004838</v>
      </c>
      <c r="G51" s="52">
        <v>1997936</v>
      </c>
      <c r="H51" s="52">
        <v>1992174</v>
      </c>
      <c r="I51" s="52">
        <v>1983654</v>
      </c>
      <c r="J51" s="52">
        <v>1970364</v>
      </c>
      <c r="K51" s="52">
        <v>1959921</v>
      </c>
      <c r="L51" s="52">
        <v>1949874</v>
      </c>
      <c r="M51" s="52">
        <v>1933747</v>
      </c>
      <c r="N51" s="52">
        <v>1848579</v>
      </c>
    </row>
    <row r="52" spans="1:14">
      <c r="A52" s="15" t="s">
        <v>57</v>
      </c>
      <c r="B52" s="52">
        <v>1388210</v>
      </c>
      <c r="C52" s="52">
        <v>1380272</v>
      </c>
      <c r="D52" s="52">
        <v>1372598</v>
      </c>
      <c r="E52" s="52">
        <v>1364622</v>
      </c>
      <c r="F52" s="52">
        <v>1358102</v>
      </c>
      <c r="G52" s="52">
        <v>1352161</v>
      </c>
      <c r="H52" s="52">
        <v>1345115</v>
      </c>
      <c r="I52" s="52">
        <v>1336591</v>
      </c>
      <c r="J52" s="52">
        <v>1324878</v>
      </c>
      <c r="K52" s="52">
        <v>1311833</v>
      </c>
      <c r="L52" s="52">
        <v>1298230</v>
      </c>
      <c r="M52" s="52">
        <v>1282480</v>
      </c>
      <c r="N52" s="52">
        <v>1253856</v>
      </c>
    </row>
    <row r="53" spans="1:14">
      <c r="A53" s="15" t="s">
        <v>58</v>
      </c>
      <c r="B53" s="52">
        <v>3218110</v>
      </c>
      <c r="C53" s="52">
        <v>3214688</v>
      </c>
      <c r="D53" s="52">
        <v>3213677</v>
      </c>
      <c r="E53" s="52">
        <v>3212238</v>
      </c>
      <c r="F53" s="52">
        <v>3211931</v>
      </c>
      <c r="G53" s="52">
        <v>3209325</v>
      </c>
      <c r="H53" s="52">
        <v>3204827</v>
      </c>
      <c r="I53" s="52">
        <v>3198596</v>
      </c>
      <c r="J53" s="52">
        <v>3188276</v>
      </c>
      <c r="K53" s="52">
        <v>3181285</v>
      </c>
      <c r="L53" s="52">
        <v>3166848</v>
      </c>
      <c r="M53" s="52">
        <v>3142942</v>
      </c>
      <c r="N53" s="52">
        <v>3153533</v>
      </c>
    </row>
    <row r="54" spans="1:14">
      <c r="A54" s="15" t="s">
        <v>59</v>
      </c>
      <c r="B54" s="52">
        <v>2527358</v>
      </c>
      <c r="C54" s="52">
        <v>2514018</v>
      </c>
      <c r="D54" s="52">
        <v>2506029</v>
      </c>
      <c r="E54" s="52">
        <v>2499928</v>
      </c>
      <c r="F54" s="52">
        <v>2494788</v>
      </c>
      <c r="G54" s="52">
        <v>2490277</v>
      </c>
      <c r="H54" s="52">
        <v>2483394</v>
      </c>
      <c r="I54" s="52">
        <v>2471105</v>
      </c>
      <c r="J54" s="52">
        <v>2451882</v>
      </c>
      <c r="K54" s="52">
        <v>2431355</v>
      </c>
      <c r="L54" s="52">
        <v>2408503</v>
      </c>
      <c r="M54" s="52">
        <v>2378035</v>
      </c>
      <c r="N54" s="52">
        <v>2417978</v>
      </c>
    </row>
    <row r="55" spans="1:14">
      <c r="A55" s="15" t="s">
        <v>60</v>
      </c>
      <c r="B55" s="52">
        <v>1296084</v>
      </c>
      <c r="C55" s="52">
        <v>1286286</v>
      </c>
      <c r="D55" s="52">
        <v>1278291</v>
      </c>
      <c r="E55" s="52">
        <v>1271024</v>
      </c>
      <c r="F55" s="52">
        <v>1265055</v>
      </c>
      <c r="G55" s="52">
        <v>1260085</v>
      </c>
      <c r="H55" s="52">
        <v>1255254</v>
      </c>
      <c r="I55" s="52">
        <v>1249752</v>
      </c>
      <c r="J55" s="52">
        <v>1242516</v>
      </c>
      <c r="K55" s="52">
        <v>1234120</v>
      </c>
      <c r="L55" s="52">
        <v>1224071</v>
      </c>
      <c r="M55" s="52">
        <v>1211143</v>
      </c>
      <c r="N55" s="52">
        <v>1186333</v>
      </c>
    </row>
    <row r="56" spans="1:14">
      <c r="A56" s="16" t="s">
        <v>62</v>
      </c>
      <c r="B56" s="52">
        <v>913698</v>
      </c>
      <c r="C56" s="52">
        <v>902538</v>
      </c>
      <c r="D56" s="52">
        <v>891011</v>
      </c>
      <c r="E56" s="52">
        <v>881453</v>
      </c>
      <c r="F56" s="52">
        <v>873481</v>
      </c>
      <c r="G56" s="52">
        <v>865855</v>
      </c>
      <c r="H56" s="52">
        <v>858001</v>
      </c>
      <c r="I56" s="52">
        <v>849823</v>
      </c>
      <c r="J56" s="52">
        <v>840118</v>
      </c>
      <c r="K56" s="52">
        <v>830933</v>
      </c>
      <c r="L56" s="52">
        <v>822867</v>
      </c>
      <c r="M56" s="52">
        <v>812039</v>
      </c>
      <c r="N56" s="52">
        <v>766958</v>
      </c>
    </row>
    <row r="57" spans="1:14">
      <c r="A57" s="16" t="s">
        <v>63</v>
      </c>
      <c r="B57" s="52">
        <v>4302849</v>
      </c>
      <c r="C57" s="52">
        <v>4302410</v>
      </c>
      <c r="D57" s="52">
        <v>4311712</v>
      </c>
      <c r="E57" s="52">
        <v>4318253</v>
      </c>
      <c r="F57" s="52">
        <v>4324074</v>
      </c>
      <c r="G57" s="52">
        <v>4328739</v>
      </c>
      <c r="H57" s="52">
        <v>4329674</v>
      </c>
      <c r="I57" s="52">
        <v>4327299</v>
      </c>
      <c r="J57" s="52">
        <v>4320477</v>
      </c>
      <c r="K57" s="52">
        <v>4313190</v>
      </c>
      <c r="L57" s="52">
        <v>4300374</v>
      </c>
      <c r="M57" s="52">
        <v>4277203</v>
      </c>
      <c r="N57" s="52">
        <v>4251426</v>
      </c>
    </row>
    <row r="58" spans="1:14">
      <c r="A58" s="16" t="s">
        <v>64</v>
      </c>
      <c r="B58" s="52">
        <v>3392030</v>
      </c>
      <c r="C58" s="52">
        <v>3432352</v>
      </c>
      <c r="D58" s="52">
        <v>3485061</v>
      </c>
      <c r="E58" s="52">
        <v>3528514</v>
      </c>
      <c r="F58" s="52">
        <v>3563819</v>
      </c>
      <c r="G58" s="52">
        <v>3598389</v>
      </c>
      <c r="H58" s="52">
        <v>3637758</v>
      </c>
      <c r="I58" s="52">
        <v>3676215</v>
      </c>
      <c r="J58" s="52">
        <v>3708185</v>
      </c>
      <c r="K58" s="52">
        <v>3740252</v>
      </c>
      <c r="L58" s="52">
        <v>3767295</v>
      </c>
      <c r="M58" s="52">
        <v>3792279</v>
      </c>
      <c r="N58" s="52">
        <v>3839456</v>
      </c>
    </row>
    <row r="59" spans="1:14" ht="24">
      <c r="A59" s="17" t="s">
        <v>65</v>
      </c>
      <c r="B59" s="52">
        <v>1529178</v>
      </c>
      <c r="C59" s="52">
        <v>1549186</v>
      </c>
      <c r="D59" s="52">
        <v>1572651</v>
      </c>
      <c r="E59" s="52">
        <v>1590654</v>
      </c>
      <c r="F59" s="52">
        <v>1604662</v>
      </c>
      <c r="G59" s="52">
        <v>1619414</v>
      </c>
      <c r="H59" s="52">
        <v>1636416</v>
      </c>
      <c r="I59" s="52">
        <v>1650576</v>
      </c>
      <c r="J59" s="52">
        <v>1659435</v>
      </c>
      <c r="K59" s="52">
        <v>1669236</v>
      </c>
      <c r="L59" s="52">
        <v>1681165</v>
      </c>
      <c r="M59" s="52">
        <v>1694947</v>
      </c>
      <c r="N59" s="52">
        <v>1722058</v>
      </c>
    </row>
    <row r="60" spans="1:14">
      <c r="A60" s="16" t="s">
        <v>67</v>
      </c>
      <c r="B60" s="52">
        <v>3478726</v>
      </c>
      <c r="C60" s="52">
        <v>3477888</v>
      </c>
      <c r="D60" s="52">
        <v>3482707</v>
      </c>
      <c r="E60" s="52">
        <v>3487663</v>
      </c>
      <c r="F60" s="52">
        <v>3493663</v>
      </c>
      <c r="G60" s="52">
        <v>3498995</v>
      </c>
      <c r="H60" s="52">
        <v>3501519</v>
      </c>
      <c r="I60" s="52">
        <v>3497679</v>
      </c>
      <c r="J60" s="52">
        <v>3484395</v>
      </c>
      <c r="K60" s="52">
        <v>3471061</v>
      </c>
      <c r="L60" s="52">
        <v>3454589</v>
      </c>
      <c r="M60" s="52">
        <v>3430708</v>
      </c>
      <c r="N60" s="52">
        <v>3414351</v>
      </c>
    </row>
    <row r="61" spans="1:14">
      <c r="A61" s="16" t="s">
        <v>69</v>
      </c>
      <c r="B61" s="52">
        <v>205958</v>
      </c>
      <c r="C61" s="52">
        <v>207478</v>
      </c>
      <c r="D61" s="52">
        <v>209385</v>
      </c>
      <c r="E61" s="52">
        <v>210994</v>
      </c>
      <c r="F61" s="52">
        <v>212674</v>
      </c>
      <c r="G61" s="52">
        <v>214431</v>
      </c>
      <c r="H61" s="52">
        <v>216084</v>
      </c>
      <c r="I61" s="52">
        <v>217535</v>
      </c>
      <c r="J61" s="52">
        <v>218464</v>
      </c>
      <c r="K61" s="52">
        <v>219524</v>
      </c>
      <c r="L61" s="52">
        <v>220567</v>
      </c>
      <c r="M61" s="52">
        <v>221256</v>
      </c>
      <c r="N61" s="52">
        <v>210788</v>
      </c>
    </row>
    <row r="62" spans="1:14">
      <c r="A62" s="16" t="s">
        <v>70</v>
      </c>
      <c r="B62" s="52">
        <v>307728</v>
      </c>
      <c r="C62" s="52">
        <v>308739</v>
      </c>
      <c r="D62" s="52">
        <v>309904</v>
      </c>
      <c r="E62" s="52">
        <v>311110</v>
      </c>
      <c r="F62" s="52">
        <v>312768</v>
      </c>
      <c r="G62" s="52">
        <v>314706</v>
      </c>
      <c r="H62" s="52">
        <v>317093</v>
      </c>
      <c r="I62" s="52">
        <v>320135</v>
      </c>
      <c r="J62" s="52">
        <v>323073</v>
      </c>
      <c r="K62" s="52">
        <v>325902</v>
      </c>
      <c r="L62" s="52">
        <v>328874</v>
      </c>
      <c r="M62" s="52">
        <v>331487</v>
      </c>
      <c r="N62" s="52">
        <v>336761</v>
      </c>
    </row>
    <row r="63" spans="1:14">
      <c r="A63" s="16" t="s">
        <v>71</v>
      </c>
      <c r="B63" s="52">
        <v>532513</v>
      </c>
      <c r="C63" s="52">
        <v>532210</v>
      </c>
      <c r="D63" s="52">
        <v>532580</v>
      </c>
      <c r="E63" s="52">
        <v>533552</v>
      </c>
      <c r="F63" s="52">
        <v>534938</v>
      </c>
      <c r="G63" s="52">
        <v>536289</v>
      </c>
      <c r="H63" s="52">
        <v>537225</v>
      </c>
      <c r="I63" s="52">
        <v>537591</v>
      </c>
      <c r="J63" s="52">
        <v>536840</v>
      </c>
      <c r="K63" s="52">
        <v>535215</v>
      </c>
      <c r="L63" s="52">
        <v>533149</v>
      </c>
      <c r="M63" s="52">
        <v>530186</v>
      </c>
      <c r="N63" s="52">
        <v>531611</v>
      </c>
    </row>
    <row r="64" spans="1:14">
      <c r="A64" s="16" t="s">
        <v>72</v>
      </c>
      <c r="B64" s="52">
        <v>2424062</v>
      </c>
      <c r="C64" s="52">
        <v>2412294</v>
      </c>
      <c r="D64" s="52">
        <v>2402990</v>
      </c>
      <c r="E64" s="52">
        <v>2394694</v>
      </c>
      <c r="F64" s="52">
        <v>2387725</v>
      </c>
      <c r="G64" s="52">
        <v>2380793</v>
      </c>
      <c r="H64" s="52">
        <v>2371227</v>
      </c>
      <c r="I64" s="52">
        <v>2357880</v>
      </c>
      <c r="J64" s="52">
        <v>2341447</v>
      </c>
      <c r="K64" s="52">
        <v>2324983</v>
      </c>
      <c r="L64" s="52">
        <v>2306753</v>
      </c>
      <c r="M64" s="52">
        <v>2282266</v>
      </c>
      <c r="N64" s="52">
        <v>2142941</v>
      </c>
    </row>
    <row r="65" spans="1:14">
      <c r="A65" s="16" t="s">
        <v>73</v>
      </c>
      <c r="B65" s="52">
        <v>2830979</v>
      </c>
      <c r="C65" s="52">
        <v>2833750</v>
      </c>
      <c r="D65" s="52">
        <v>2842435</v>
      </c>
      <c r="E65" s="52">
        <v>2849642</v>
      </c>
      <c r="F65" s="52">
        <v>2855791</v>
      </c>
      <c r="G65" s="52">
        <v>2862631</v>
      </c>
      <c r="H65" s="52">
        <v>2870895</v>
      </c>
      <c r="I65" s="52">
        <v>2875898</v>
      </c>
      <c r="J65" s="52">
        <v>2875261</v>
      </c>
      <c r="K65" s="52">
        <v>2870140</v>
      </c>
      <c r="L65" s="52">
        <v>2861077</v>
      </c>
      <c r="M65" s="52">
        <v>2852534</v>
      </c>
      <c r="N65" s="52">
        <v>2850935</v>
      </c>
    </row>
    <row r="66" spans="1:14">
      <c r="A66" s="16" t="s">
        <v>74</v>
      </c>
      <c r="B66" s="52">
        <v>2434172</v>
      </c>
      <c r="C66" s="52">
        <v>2426154</v>
      </c>
      <c r="D66" s="52">
        <v>2423190</v>
      </c>
      <c r="E66" s="52">
        <v>2420187</v>
      </c>
      <c r="F66" s="52">
        <v>2416629</v>
      </c>
      <c r="G66" s="52">
        <v>2413856</v>
      </c>
      <c r="H66" s="52">
        <v>2410850</v>
      </c>
      <c r="I66" s="52">
        <v>2406548</v>
      </c>
      <c r="J66" s="52">
        <v>2400979</v>
      </c>
      <c r="K66" s="52">
        <v>2394478</v>
      </c>
      <c r="L66" s="52">
        <v>2383107</v>
      </c>
      <c r="M66" s="52">
        <v>2366078</v>
      </c>
      <c r="N66" s="52">
        <v>2353904</v>
      </c>
    </row>
    <row r="67" spans="1:14">
      <c r="A67" s="16" t="s">
        <v>75</v>
      </c>
      <c r="B67" s="52">
        <v>2767109</v>
      </c>
      <c r="C67" s="52">
        <v>2756042</v>
      </c>
      <c r="D67" s="52">
        <v>2746639</v>
      </c>
      <c r="E67" s="52">
        <v>2738261</v>
      </c>
      <c r="F67" s="52">
        <v>2729533</v>
      </c>
      <c r="G67" s="52">
        <v>2721309</v>
      </c>
      <c r="H67" s="52">
        <v>2713235</v>
      </c>
      <c r="I67" s="52">
        <v>2701860</v>
      </c>
      <c r="J67" s="52">
        <v>2684566</v>
      </c>
      <c r="K67" s="52">
        <v>2666055</v>
      </c>
      <c r="L67" s="52">
        <v>2645650</v>
      </c>
      <c r="M67" s="52">
        <v>2618859</v>
      </c>
      <c r="N67" s="52">
        <v>2580125</v>
      </c>
    </row>
    <row r="68" spans="1:14">
      <c r="A68" s="16" t="s">
        <v>76</v>
      </c>
      <c r="B68" s="52">
        <v>2664029</v>
      </c>
      <c r="C68" s="52">
        <v>2676664</v>
      </c>
      <c r="D68" s="52">
        <v>2698161</v>
      </c>
      <c r="E68" s="52">
        <v>2720318</v>
      </c>
      <c r="F68" s="52">
        <v>2738998</v>
      </c>
      <c r="G68" s="52">
        <v>2754529</v>
      </c>
      <c r="H68" s="52">
        <v>2770896</v>
      </c>
      <c r="I68" s="52">
        <v>2784202</v>
      </c>
      <c r="J68" s="52">
        <v>2791116</v>
      </c>
      <c r="K68" s="52">
        <v>2795777</v>
      </c>
      <c r="L68" s="52">
        <v>2792003</v>
      </c>
      <c r="M68" s="52">
        <v>2783064</v>
      </c>
      <c r="N68" s="52">
        <v>2795879</v>
      </c>
    </row>
    <row r="69" spans="1:14">
      <c r="A69" s="16" t="s">
        <v>77</v>
      </c>
      <c r="B69" s="52">
        <v>1980272</v>
      </c>
      <c r="C69" s="52">
        <v>1975690</v>
      </c>
      <c r="D69" s="52">
        <v>1974402</v>
      </c>
      <c r="E69" s="52">
        <v>1973930</v>
      </c>
      <c r="F69" s="52">
        <v>1976029</v>
      </c>
      <c r="G69" s="52">
        <v>1978324</v>
      </c>
      <c r="H69" s="52">
        <v>1975574</v>
      </c>
      <c r="I69" s="52">
        <v>1966382</v>
      </c>
      <c r="J69" s="52">
        <v>1952137</v>
      </c>
      <c r="K69" s="52">
        <v>1935430</v>
      </c>
      <c r="L69" s="52">
        <v>1915170</v>
      </c>
      <c r="M69" s="52">
        <v>1891612</v>
      </c>
      <c r="N69" s="52">
        <v>1841799</v>
      </c>
    </row>
    <row r="70" spans="1:14">
      <c r="A70" s="16" t="s">
        <v>78</v>
      </c>
      <c r="B70" s="52">
        <v>1044392</v>
      </c>
      <c r="C70" s="52">
        <v>1053143</v>
      </c>
      <c r="D70" s="52">
        <v>1060997</v>
      </c>
      <c r="E70" s="52">
        <v>1067187</v>
      </c>
      <c r="F70" s="52">
        <v>1072290</v>
      </c>
      <c r="G70" s="52">
        <v>1075608</v>
      </c>
      <c r="H70" s="52">
        <v>1077826</v>
      </c>
      <c r="I70" s="52">
        <v>1078585</v>
      </c>
      <c r="J70" s="52">
        <v>1077861</v>
      </c>
      <c r="K70" s="52">
        <v>1078355</v>
      </c>
      <c r="L70" s="52">
        <v>1074804</v>
      </c>
      <c r="M70" s="52">
        <v>1069321</v>
      </c>
      <c r="N70" s="52">
        <v>1057416</v>
      </c>
    </row>
    <row r="71" spans="1:14">
      <c r="A71" s="16" t="s">
        <v>80</v>
      </c>
      <c r="B71" s="52">
        <v>970636</v>
      </c>
      <c r="C71" s="52">
        <v>971464</v>
      </c>
      <c r="D71" s="52">
        <v>971600</v>
      </c>
      <c r="E71" s="52">
        <v>972835</v>
      </c>
      <c r="F71" s="52">
        <v>976177</v>
      </c>
      <c r="G71" s="52">
        <v>980389</v>
      </c>
      <c r="H71" s="52">
        <v>983209</v>
      </c>
      <c r="I71" s="52">
        <v>984322</v>
      </c>
      <c r="J71" s="52">
        <v>983891</v>
      </c>
      <c r="K71" s="52">
        <v>984604</v>
      </c>
      <c r="L71" s="52">
        <v>985683</v>
      </c>
      <c r="M71" s="52">
        <v>984029</v>
      </c>
      <c r="N71" s="52">
        <v>976289</v>
      </c>
    </row>
    <row r="72" spans="1:14">
      <c r="A72" s="16" t="s">
        <v>81</v>
      </c>
      <c r="B72" s="52">
        <v>1107564</v>
      </c>
      <c r="C72" s="52">
        <v>1102775</v>
      </c>
      <c r="D72" s="52">
        <v>1097282</v>
      </c>
      <c r="E72" s="52">
        <v>1092757</v>
      </c>
      <c r="F72" s="52">
        <v>1088898</v>
      </c>
      <c r="G72" s="52">
        <v>1085231</v>
      </c>
      <c r="H72" s="52">
        <v>1080998</v>
      </c>
      <c r="I72" s="52">
        <v>1075894</v>
      </c>
      <c r="J72" s="52">
        <v>1069296</v>
      </c>
      <c r="K72" s="52">
        <v>1062742</v>
      </c>
      <c r="L72" s="52">
        <v>1056592</v>
      </c>
      <c r="M72" s="52">
        <v>1048476</v>
      </c>
      <c r="N72" s="52">
        <v>996473</v>
      </c>
    </row>
    <row r="73" spans="1:14">
      <c r="A73" s="16" t="s">
        <v>82</v>
      </c>
      <c r="B73" s="52">
        <v>958297</v>
      </c>
      <c r="C73" s="52">
        <v>957057</v>
      </c>
      <c r="D73" s="52">
        <v>955718</v>
      </c>
      <c r="E73" s="52">
        <v>955190</v>
      </c>
      <c r="F73" s="52">
        <v>955849</v>
      </c>
      <c r="G73" s="52">
        <v>958291</v>
      </c>
      <c r="H73" s="52">
        <v>961262</v>
      </c>
      <c r="I73" s="52">
        <v>963582</v>
      </c>
      <c r="J73" s="52">
        <v>965669</v>
      </c>
      <c r="K73" s="52">
        <v>969502</v>
      </c>
      <c r="L73" s="52">
        <v>976982</v>
      </c>
      <c r="M73" s="52">
        <v>987042</v>
      </c>
      <c r="N73" s="52">
        <v>997698</v>
      </c>
    </row>
    <row r="74" spans="1:14">
      <c r="A74" s="15" t="s">
        <v>83</v>
      </c>
      <c r="B74" s="52">
        <v>322412</v>
      </c>
      <c r="C74" s="52">
        <v>320907</v>
      </c>
      <c r="D74" s="52">
        <v>320352</v>
      </c>
      <c r="E74" s="52">
        <v>320206</v>
      </c>
      <c r="F74" s="52">
        <v>318566</v>
      </c>
      <c r="G74" s="52">
        <v>316692</v>
      </c>
      <c r="H74" s="52">
        <v>315422</v>
      </c>
      <c r="I74" s="52">
        <v>315142</v>
      </c>
      <c r="J74" s="52">
        <v>315139</v>
      </c>
      <c r="K74" s="52">
        <v>313868</v>
      </c>
      <c r="L74" s="52">
        <v>312341</v>
      </c>
      <c r="M74" s="52">
        <v>312186</v>
      </c>
      <c r="N74" s="52">
        <v>290652</v>
      </c>
    </row>
    <row r="75" spans="1:14">
      <c r="A75" s="15" t="s">
        <v>84</v>
      </c>
      <c r="B75" s="52">
        <v>1959361</v>
      </c>
      <c r="C75" s="52">
        <v>1952014</v>
      </c>
      <c r="D75" s="52">
        <v>1948873</v>
      </c>
      <c r="E75" s="52">
        <v>1942889</v>
      </c>
      <c r="F75" s="52">
        <v>1935911</v>
      </c>
      <c r="G75" s="52">
        <v>1931158</v>
      </c>
      <c r="H75" s="52">
        <v>1926062</v>
      </c>
      <c r="I75" s="52">
        <v>1918076</v>
      </c>
      <c r="J75" s="52">
        <v>1907877</v>
      </c>
      <c r="K75" s="52">
        <v>1899293</v>
      </c>
      <c r="L75" s="52">
        <v>1886855</v>
      </c>
      <c r="M75" s="52">
        <v>1870428</v>
      </c>
      <c r="N75" s="52">
        <v>1831018</v>
      </c>
    </row>
    <row r="76" spans="1:14">
      <c r="A76" s="15" t="s">
        <v>85</v>
      </c>
      <c r="B76" s="52">
        <v>1346057</v>
      </c>
      <c r="C76" s="52">
        <v>1342680</v>
      </c>
      <c r="D76" s="52">
        <v>1342279</v>
      </c>
      <c r="E76" s="52">
        <v>1340997</v>
      </c>
      <c r="F76" s="52">
        <v>1339108</v>
      </c>
      <c r="G76" s="52">
        <v>1336427</v>
      </c>
      <c r="H76" s="52">
        <v>1333923</v>
      </c>
      <c r="I76" s="52">
        <v>1330798</v>
      </c>
      <c r="J76" s="52">
        <v>1324887</v>
      </c>
      <c r="K76" s="52">
        <v>1318557</v>
      </c>
      <c r="L76" s="52">
        <v>1308385</v>
      </c>
      <c r="M76" s="52">
        <v>1300052</v>
      </c>
      <c r="N76" s="52">
        <v>1288427</v>
      </c>
    </row>
    <row r="77" spans="1:14">
      <c r="A77" s="15" t="s">
        <v>86</v>
      </c>
      <c r="B77" s="52">
        <v>831782</v>
      </c>
      <c r="C77" s="52">
        <v>825115</v>
      </c>
      <c r="D77" s="52">
        <v>819240</v>
      </c>
      <c r="E77" s="52">
        <v>814091</v>
      </c>
      <c r="F77" s="52">
        <v>810572</v>
      </c>
      <c r="G77" s="52">
        <v>807781</v>
      </c>
      <c r="H77" s="52">
        <v>803720</v>
      </c>
      <c r="I77" s="52">
        <v>800088</v>
      </c>
      <c r="J77" s="52">
        <v>795809</v>
      </c>
      <c r="K77" s="52">
        <v>791619</v>
      </c>
      <c r="L77" s="52">
        <v>785944</v>
      </c>
      <c r="M77" s="52">
        <v>777184</v>
      </c>
      <c r="N77" s="52">
        <v>759883</v>
      </c>
    </row>
    <row r="78" spans="1:14">
      <c r="A78" s="15" t="s">
        <v>87</v>
      </c>
      <c r="B78" s="52">
        <v>157767</v>
      </c>
      <c r="C78" s="52">
        <v>155509</v>
      </c>
      <c r="D78" s="52">
        <v>153422</v>
      </c>
      <c r="E78" s="52">
        <v>151335</v>
      </c>
      <c r="F78" s="52">
        <v>149191</v>
      </c>
      <c r="G78" s="52">
        <v>147208</v>
      </c>
      <c r="H78" s="52">
        <v>145958</v>
      </c>
      <c r="I78" s="52">
        <v>144830</v>
      </c>
      <c r="J78" s="52">
        <v>142663</v>
      </c>
      <c r="K78" s="52">
        <v>140691</v>
      </c>
      <c r="L78" s="52">
        <v>139592</v>
      </c>
      <c r="M78" s="52">
        <v>138401</v>
      </c>
      <c r="N78" s="52">
        <v>135111</v>
      </c>
    </row>
    <row r="79" spans="1:14">
      <c r="A79" s="15" t="s">
        <v>88</v>
      </c>
      <c r="B79" s="52">
        <v>499008</v>
      </c>
      <c r="C79" s="52">
        <v>496070</v>
      </c>
      <c r="D79" s="52">
        <v>494351</v>
      </c>
      <c r="E79" s="52">
        <v>492164</v>
      </c>
      <c r="F79" s="52">
        <v>489708</v>
      </c>
      <c r="G79" s="52">
        <v>487842</v>
      </c>
      <c r="H79" s="52">
        <v>487317</v>
      </c>
      <c r="I79" s="52">
        <v>488763</v>
      </c>
      <c r="J79" s="52">
        <v>489910</v>
      </c>
      <c r="K79" s="52">
        <v>488947</v>
      </c>
      <c r="L79" s="52">
        <v>486939</v>
      </c>
      <c r="M79" s="52">
        <v>484898</v>
      </c>
      <c r="N79" s="52">
        <v>463272</v>
      </c>
    </row>
    <row r="80" spans="1:14">
      <c r="A80" s="16" t="s">
        <v>89</v>
      </c>
      <c r="B80" s="52">
        <v>176901</v>
      </c>
      <c r="C80" s="52">
        <v>175357</v>
      </c>
      <c r="D80" s="52">
        <v>173541</v>
      </c>
      <c r="E80" s="52">
        <v>171524</v>
      </c>
      <c r="F80" s="52">
        <v>169372</v>
      </c>
      <c r="G80" s="52">
        <v>167243</v>
      </c>
      <c r="H80" s="52">
        <v>165169</v>
      </c>
      <c r="I80" s="52">
        <v>163115</v>
      </c>
      <c r="J80" s="52">
        <v>160964</v>
      </c>
      <c r="K80" s="52">
        <v>159109</v>
      </c>
      <c r="L80" s="52">
        <v>157402</v>
      </c>
      <c r="M80" s="52">
        <v>155165</v>
      </c>
      <c r="N80" s="52">
        <v>148519</v>
      </c>
    </row>
    <row r="81" spans="1:14" ht="15.75" thickBot="1">
      <c r="A81" s="18" t="s">
        <v>90</v>
      </c>
      <c r="B81" s="52">
        <v>50763</v>
      </c>
      <c r="C81" s="52">
        <v>50667</v>
      </c>
      <c r="D81" s="52">
        <v>50884</v>
      </c>
      <c r="E81" s="52">
        <v>50668</v>
      </c>
      <c r="F81" s="52">
        <v>50548</v>
      </c>
      <c r="G81" s="52">
        <v>50349</v>
      </c>
      <c r="H81" s="52">
        <v>49990</v>
      </c>
      <c r="I81" s="52">
        <v>49585</v>
      </c>
      <c r="J81" s="52">
        <v>49504</v>
      </c>
      <c r="K81" s="52">
        <v>49975</v>
      </c>
      <c r="L81" s="52">
        <v>49908</v>
      </c>
      <c r="M81" s="52">
        <v>49784</v>
      </c>
      <c r="N81" s="52">
        <v>47873</v>
      </c>
    </row>
    <row r="82" spans="1:14" ht="15.75" thickTop="1"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</row>
    <row r="86" spans="1:14">
      <c r="A86" s="13" t="s">
        <v>0</v>
      </c>
      <c r="B86" s="52">
        <v>142849468</v>
      </c>
      <c r="C86" s="52">
        <v>142960908</v>
      </c>
      <c r="D86" s="52">
        <v>143201721</v>
      </c>
      <c r="E86" s="52">
        <v>143506995</v>
      </c>
      <c r="F86" s="52">
        <v>146090613</v>
      </c>
      <c r="G86" s="52">
        <v>146405999</v>
      </c>
      <c r="H86" s="52">
        <v>146674541</v>
      </c>
      <c r="I86" s="52">
        <v>146842401</v>
      </c>
      <c r="J86" s="52">
        <v>146830575</v>
      </c>
      <c r="K86" s="52">
        <v>146764655</v>
      </c>
      <c r="L86" s="52">
        <v>146459803</v>
      </c>
      <c r="M86" s="52">
        <v>145864296</v>
      </c>
      <c r="N86" s="52">
        <v>146713743</v>
      </c>
    </row>
    <row r="87" spans="1:14">
      <c r="A87" s="14" t="s">
        <v>1</v>
      </c>
      <c r="B87" s="53">
        <v>38390287</v>
      </c>
      <c r="C87" s="53">
        <v>38491687</v>
      </c>
      <c r="D87" s="53">
        <v>38608260</v>
      </c>
      <c r="E87" s="53">
        <v>38749394</v>
      </c>
      <c r="F87" s="53">
        <v>38885676</v>
      </c>
      <c r="G87" s="53">
        <v>39027899</v>
      </c>
      <c r="H87" s="53">
        <v>39156950</v>
      </c>
      <c r="I87" s="53">
        <v>39260498</v>
      </c>
      <c r="J87" s="53">
        <v>39344736</v>
      </c>
      <c r="K87" s="53">
        <v>39405807</v>
      </c>
      <c r="L87" s="53">
        <v>39342258</v>
      </c>
      <c r="M87" s="53">
        <v>39177680</v>
      </c>
      <c r="N87" s="53">
        <v>40269144</v>
      </c>
    </row>
    <row r="88" spans="1:14" ht="24">
      <c r="A88" s="14" t="s">
        <v>20</v>
      </c>
      <c r="B88" s="53">
        <v>13614983</v>
      </c>
      <c r="C88" s="53">
        <v>13642951</v>
      </c>
      <c r="D88" s="53">
        <v>13688936</v>
      </c>
      <c r="E88" s="53">
        <v>13759195</v>
      </c>
      <c r="F88" s="53">
        <v>13822107</v>
      </c>
      <c r="G88" s="53">
        <v>13848625</v>
      </c>
      <c r="H88" s="53">
        <v>13876502</v>
      </c>
      <c r="I88" s="53">
        <v>13925656</v>
      </c>
      <c r="J88" s="53">
        <v>13962037</v>
      </c>
      <c r="K88" s="53">
        <v>13977031</v>
      </c>
      <c r="L88" s="53">
        <v>13961976</v>
      </c>
      <c r="M88" s="53">
        <v>13921514</v>
      </c>
      <c r="N88" s="53">
        <v>13888591</v>
      </c>
    </row>
    <row r="89" spans="1:14">
      <c r="A89" s="14" t="s">
        <v>31</v>
      </c>
      <c r="B89" s="53">
        <v>13852539</v>
      </c>
      <c r="C89" s="53">
        <v>13867704</v>
      </c>
      <c r="D89" s="53">
        <v>13897112</v>
      </c>
      <c r="E89" s="53">
        <v>13937027</v>
      </c>
      <c r="F89" s="53">
        <v>13983851</v>
      </c>
      <c r="G89" s="53">
        <v>14024204</v>
      </c>
      <c r="H89" s="53">
        <v>16398203</v>
      </c>
      <c r="I89" s="53">
        <v>16435155</v>
      </c>
      <c r="J89" s="53">
        <v>16448201</v>
      </c>
      <c r="K89" s="53">
        <v>16460317</v>
      </c>
      <c r="L89" s="53">
        <v>16474286</v>
      </c>
      <c r="M89" s="53">
        <v>16458693</v>
      </c>
      <c r="N89" s="53">
        <v>16680128</v>
      </c>
    </row>
    <row r="90" spans="1:14" ht="24">
      <c r="A90" s="14" t="s">
        <v>38</v>
      </c>
      <c r="B90" s="53">
        <v>9396111</v>
      </c>
      <c r="C90" s="53">
        <v>9465975</v>
      </c>
      <c r="D90" s="53">
        <v>9516833</v>
      </c>
      <c r="E90" s="53">
        <v>9565422</v>
      </c>
      <c r="F90" s="53">
        <v>9624565</v>
      </c>
      <c r="G90" s="53">
        <v>9688522</v>
      </c>
      <c r="H90" s="53">
        <v>9746886</v>
      </c>
      <c r="I90" s="53">
        <v>9799625</v>
      </c>
      <c r="J90" s="53">
        <v>9845114</v>
      </c>
      <c r="K90" s="53">
        <v>9898841</v>
      </c>
      <c r="L90" s="53">
        <v>9949117</v>
      </c>
      <c r="M90" s="53">
        <v>9982318</v>
      </c>
      <c r="N90" s="53">
        <v>10189916</v>
      </c>
    </row>
    <row r="91" spans="1:14">
      <c r="A91" s="14" t="s">
        <v>46</v>
      </c>
      <c r="B91" s="53">
        <v>29936473</v>
      </c>
      <c r="C91" s="53">
        <v>29845615</v>
      </c>
      <c r="D91" s="53">
        <v>29791856</v>
      </c>
      <c r="E91" s="53">
        <v>29755535</v>
      </c>
      <c r="F91" s="53">
        <v>29727143</v>
      </c>
      <c r="G91" s="53">
        <v>29694547</v>
      </c>
      <c r="H91" s="53">
        <v>29655109</v>
      </c>
      <c r="I91" s="53">
        <v>29589635</v>
      </c>
      <c r="J91" s="53">
        <v>29469954</v>
      </c>
      <c r="K91" s="53">
        <v>29342448</v>
      </c>
      <c r="L91" s="53">
        <v>29179255</v>
      </c>
      <c r="M91" s="53">
        <v>28957546</v>
      </c>
      <c r="N91" s="53">
        <v>28776390</v>
      </c>
    </row>
    <row r="92" spans="1:14">
      <c r="A92" s="14" t="s">
        <v>61</v>
      </c>
      <c r="B92" s="53">
        <v>12087305</v>
      </c>
      <c r="C92" s="53">
        <v>12115188</v>
      </c>
      <c r="D92" s="53">
        <v>12170491</v>
      </c>
      <c r="E92" s="53">
        <v>12215884</v>
      </c>
      <c r="F92" s="53">
        <v>12255039</v>
      </c>
      <c r="G92" s="53">
        <v>12291978</v>
      </c>
      <c r="H92" s="53">
        <v>12326953</v>
      </c>
      <c r="I92" s="53">
        <v>12351016</v>
      </c>
      <c r="J92" s="53">
        <v>12353176</v>
      </c>
      <c r="K92" s="53">
        <v>12355437</v>
      </c>
      <c r="L92" s="53">
        <v>12345126</v>
      </c>
      <c r="M92" s="53">
        <v>12312230</v>
      </c>
      <c r="N92" s="53">
        <v>12272192</v>
      </c>
    </row>
    <row r="93" spans="1:14">
      <c r="A93" s="14" t="s">
        <v>68</v>
      </c>
      <c r="B93" s="53">
        <v>19269416</v>
      </c>
      <c r="C93" s="53">
        <v>19256405</v>
      </c>
      <c r="D93" s="53">
        <v>19269568</v>
      </c>
      <c r="E93" s="53">
        <v>19285470</v>
      </c>
      <c r="F93" s="53">
        <v>19302454</v>
      </c>
      <c r="G93" s="53">
        <v>19318099</v>
      </c>
      <c r="H93" s="53">
        <v>19325113</v>
      </c>
      <c r="I93" s="53">
        <v>19306835</v>
      </c>
      <c r="J93" s="53">
        <v>17201745</v>
      </c>
      <c r="K93" s="53">
        <v>17145861</v>
      </c>
      <c r="L93" s="53">
        <v>17061157</v>
      </c>
      <c r="M93" s="53">
        <v>16946666</v>
      </c>
      <c r="N93" s="53">
        <v>16702161</v>
      </c>
    </row>
    <row r="94" spans="1:14" ht="24">
      <c r="A94" s="14" t="s">
        <v>79</v>
      </c>
      <c r="B94" s="53">
        <v>6302354</v>
      </c>
      <c r="C94" s="53">
        <v>6275383</v>
      </c>
      <c r="D94" s="53">
        <v>6258665</v>
      </c>
      <c r="E94" s="53">
        <v>6239068</v>
      </c>
      <c r="F94" s="53">
        <v>6218831</v>
      </c>
      <c r="G94" s="53">
        <v>6202995</v>
      </c>
      <c r="H94" s="53">
        <v>6188824</v>
      </c>
      <c r="I94" s="53">
        <v>6173982</v>
      </c>
      <c r="J94" s="53">
        <v>8205612</v>
      </c>
      <c r="K94" s="53">
        <v>8178913</v>
      </c>
      <c r="L94" s="53">
        <v>8146628</v>
      </c>
      <c r="M94" s="53">
        <v>8107649</v>
      </c>
      <c r="N94" s="53">
        <v>7935220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95FC-7B68-45EB-8A78-CCE5452C7036}">
  <dimension ref="A1:AJ94"/>
  <sheetViews>
    <sheetView zoomScale="70" zoomScaleNormal="70" workbookViewId="0">
      <selection activeCell="X2" sqref="X2"/>
    </sheetView>
  </sheetViews>
  <sheetFormatPr defaultRowHeight="15"/>
  <cols>
    <col min="1" max="1" width="26.85546875" style="36" customWidth="1"/>
    <col min="2" max="14" width="9.140625" style="36"/>
  </cols>
  <sheetData>
    <row r="1" spans="1:36" ht="15.75">
      <c r="A1" s="55" t="s">
        <v>91</v>
      </c>
      <c r="B1" s="56">
        <v>2010</v>
      </c>
      <c r="C1" s="56">
        <v>2011</v>
      </c>
      <c r="D1" s="56">
        <v>2012</v>
      </c>
      <c r="E1" s="56">
        <v>2013</v>
      </c>
      <c r="F1" s="56">
        <v>2014</v>
      </c>
      <c r="G1" s="56">
        <v>2015</v>
      </c>
      <c r="H1" s="56">
        <v>2016</v>
      </c>
      <c r="I1" s="56">
        <v>2017</v>
      </c>
      <c r="J1" s="56">
        <v>2018</v>
      </c>
      <c r="K1" s="56">
        <v>2019</v>
      </c>
      <c r="L1" s="56">
        <v>2020</v>
      </c>
      <c r="M1" s="56">
        <v>2021</v>
      </c>
      <c r="N1" s="56">
        <v>2022</v>
      </c>
      <c r="X1" s="56">
        <v>2010</v>
      </c>
      <c r="Y1" s="56">
        <v>2011</v>
      </c>
      <c r="Z1" s="56">
        <v>2012</v>
      </c>
      <c r="AA1" s="56">
        <v>2013</v>
      </c>
      <c r="AB1" s="56">
        <v>2014</v>
      </c>
      <c r="AC1" s="56">
        <v>2015</v>
      </c>
      <c r="AD1" s="56">
        <v>2016</v>
      </c>
      <c r="AE1" s="56">
        <v>2017</v>
      </c>
      <c r="AF1" s="56">
        <v>2018</v>
      </c>
      <c r="AG1" s="56">
        <v>2019</v>
      </c>
      <c r="AH1" s="56">
        <v>2020</v>
      </c>
      <c r="AI1" s="56">
        <v>2021</v>
      </c>
      <c r="AJ1" s="56">
        <v>2022</v>
      </c>
    </row>
    <row r="2" spans="1:36">
      <c r="A2" s="60" t="s">
        <v>2</v>
      </c>
      <c r="B2" s="61">
        <v>109.03</v>
      </c>
      <c r="C2" s="61">
        <v>105.51</v>
      </c>
      <c r="D2" s="61">
        <v>106.24</v>
      </c>
      <c r="E2" s="61">
        <v>106.24</v>
      </c>
      <c r="F2" s="61">
        <v>110.53</v>
      </c>
      <c r="G2" s="61">
        <v>111.38</v>
      </c>
      <c r="H2" s="61">
        <v>104.38</v>
      </c>
      <c r="I2" s="61">
        <v>101.54</v>
      </c>
      <c r="J2" s="61">
        <v>104.35</v>
      </c>
      <c r="K2" s="61">
        <v>102.8</v>
      </c>
      <c r="L2" s="61">
        <v>104.92</v>
      </c>
      <c r="M2" s="61">
        <v>109.13</v>
      </c>
      <c r="N2" s="61">
        <v>112.79</v>
      </c>
      <c r="X2" s="27">
        <v>1</v>
      </c>
      <c r="Y2" s="191">
        <f t="shared" ref="Y2:Y55" si="0">X2*C2/100</f>
        <v>1.0551000000000001</v>
      </c>
      <c r="Z2" s="191">
        <f t="shared" ref="Z2:Z55" si="1">Y2*D2/100</f>
        <v>1.1209382400000001</v>
      </c>
      <c r="AA2" s="191">
        <f t="shared" ref="AA2:AA55" si="2">Z2*E2/100</f>
        <v>1.1908847861760001</v>
      </c>
      <c r="AB2" s="191">
        <f t="shared" ref="AB2:AB55" si="3">AA2*F2/100</f>
        <v>1.316284954160333</v>
      </c>
      <c r="AC2" s="191">
        <f t="shared" ref="AC2:AC55" si="4">AB2*G2/100</f>
        <v>1.4660781819437787</v>
      </c>
      <c r="AD2" s="191">
        <f t="shared" ref="AD2:AD55" si="5">AC2*H2/100</f>
        <v>1.5302924063129162</v>
      </c>
      <c r="AE2" s="191">
        <f t="shared" ref="AE2:AE55" si="6">AD2*I2/100</f>
        <v>1.5538589093701354</v>
      </c>
      <c r="AF2" s="191">
        <f t="shared" ref="AF2:AF55" si="7">AE2*J2/100</f>
        <v>1.6214517719277362</v>
      </c>
      <c r="AG2" s="191">
        <f t="shared" ref="AG2:AG55" si="8">AF2*K2/100</f>
        <v>1.6668524215417129</v>
      </c>
      <c r="AH2" s="191">
        <f t="shared" ref="AH2:AH55" si="9">AG2*L2/100</f>
        <v>1.7488615606815652</v>
      </c>
      <c r="AI2" s="191">
        <f t="shared" ref="AI2:AI55" si="10">AH2*M2/100</f>
        <v>1.9085326211717921</v>
      </c>
      <c r="AJ2" s="191">
        <f t="shared" ref="AJ2:AJ55" si="11">AI2*N2/100</f>
        <v>2.1526339434196644</v>
      </c>
    </row>
    <row r="3" spans="1:36">
      <c r="A3" s="62" t="s">
        <v>3</v>
      </c>
      <c r="B3" s="61">
        <v>110.6</v>
      </c>
      <c r="C3" s="61">
        <v>105.83</v>
      </c>
      <c r="D3" s="61">
        <v>107.52</v>
      </c>
      <c r="E3" s="61">
        <v>107.15</v>
      </c>
      <c r="F3" s="61">
        <v>113.32</v>
      </c>
      <c r="G3" s="61">
        <v>113.15</v>
      </c>
      <c r="H3" s="61">
        <v>106.13</v>
      </c>
      <c r="I3" s="61">
        <v>102.75</v>
      </c>
      <c r="J3" s="61">
        <v>104.85</v>
      </c>
      <c r="K3" s="61">
        <v>103.6</v>
      </c>
      <c r="L3" s="61">
        <v>105.23</v>
      </c>
      <c r="M3" s="61">
        <v>109.26</v>
      </c>
      <c r="N3" s="61">
        <v>113.84</v>
      </c>
      <c r="X3" s="27">
        <v>1</v>
      </c>
      <c r="Y3" s="191">
        <f t="shared" si="0"/>
        <v>1.0583</v>
      </c>
      <c r="Z3" s="191">
        <f t="shared" si="1"/>
        <v>1.13788416</v>
      </c>
      <c r="AA3" s="191">
        <f t="shared" si="2"/>
        <v>1.2192428774400002</v>
      </c>
      <c r="AB3" s="191">
        <f t="shared" si="3"/>
        <v>1.3816460287150081</v>
      </c>
      <c r="AC3" s="191">
        <f t="shared" si="4"/>
        <v>1.5633324814910319</v>
      </c>
      <c r="AD3" s="191">
        <f t="shared" si="5"/>
        <v>1.6591647626064321</v>
      </c>
      <c r="AE3" s="191">
        <f t="shared" si="6"/>
        <v>1.7047917935781089</v>
      </c>
      <c r="AF3" s="191">
        <f t="shared" si="7"/>
        <v>1.7874741955666471</v>
      </c>
      <c r="AG3" s="191">
        <f t="shared" si="8"/>
        <v>1.8518232666070462</v>
      </c>
      <c r="AH3" s="191">
        <f t="shared" si="9"/>
        <v>1.9486736234505948</v>
      </c>
      <c r="AI3" s="191">
        <f t="shared" si="10"/>
        <v>2.1291208009821201</v>
      </c>
      <c r="AJ3" s="191">
        <f t="shared" si="11"/>
        <v>2.4237911198380457</v>
      </c>
    </row>
    <row r="4" spans="1:36">
      <c r="A4" s="62" t="s">
        <v>4</v>
      </c>
      <c r="B4" s="61">
        <v>109.81</v>
      </c>
      <c r="C4" s="61">
        <v>105.74</v>
      </c>
      <c r="D4" s="61">
        <v>106.74</v>
      </c>
      <c r="E4" s="61">
        <v>107.5</v>
      </c>
      <c r="F4" s="61">
        <v>113.3</v>
      </c>
      <c r="G4" s="61">
        <v>112.46</v>
      </c>
      <c r="H4" s="61">
        <v>104.96</v>
      </c>
      <c r="I4" s="61">
        <v>102.29</v>
      </c>
      <c r="J4" s="61">
        <v>105.17</v>
      </c>
      <c r="K4" s="61">
        <v>102.2</v>
      </c>
      <c r="L4" s="61">
        <v>105.64</v>
      </c>
      <c r="M4" s="61">
        <v>109.16</v>
      </c>
      <c r="N4" s="61">
        <v>113.17</v>
      </c>
      <c r="X4" s="27">
        <v>1</v>
      </c>
      <c r="Y4" s="191">
        <f t="shared" si="0"/>
        <v>1.0573999999999999</v>
      </c>
      <c r="Z4" s="191">
        <f t="shared" si="1"/>
        <v>1.1286687599999998</v>
      </c>
      <c r="AA4" s="191">
        <f t="shared" si="2"/>
        <v>1.2133189169999998</v>
      </c>
      <c r="AB4" s="191">
        <f t="shared" si="3"/>
        <v>1.3746903329609999</v>
      </c>
      <c r="AC4" s="191">
        <f t="shared" si="4"/>
        <v>1.5459767484479403</v>
      </c>
      <c r="AD4" s="191">
        <f t="shared" si="5"/>
        <v>1.6226571951709581</v>
      </c>
      <c r="AE4" s="191">
        <f t="shared" si="6"/>
        <v>1.6598160449403729</v>
      </c>
      <c r="AF4" s="191">
        <f t="shared" si="7"/>
        <v>1.7456285344637903</v>
      </c>
      <c r="AG4" s="191">
        <f t="shared" si="8"/>
        <v>1.7840323622219938</v>
      </c>
      <c r="AH4" s="191">
        <f t="shared" si="9"/>
        <v>1.8846517874513142</v>
      </c>
      <c r="AI4" s="191">
        <f t="shared" si="10"/>
        <v>2.0572858911818543</v>
      </c>
      <c r="AJ4" s="191">
        <f t="shared" si="11"/>
        <v>2.3282304430505047</v>
      </c>
    </row>
    <row r="5" spans="1:36">
      <c r="A5" s="60" t="s">
        <v>5</v>
      </c>
      <c r="B5" s="61">
        <v>107.88</v>
      </c>
      <c r="C5" s="61">
        <v>104.12</v>
      </c>
      <c r="D5" s="61">
        <v>107.28</v>
      </c>
      <c r="E5" s="61">
        <v>107.08</v>
      </c>
      <c r="F5" s="61">
        <v>111.95</v>
      </c>
      <c r="G5" s="61">
        <v>113.59</v>
      </c>
      <c r="H5" s="61">
        <v>105.51</v>
      </c>
      <c r="I5" s="61">
        <v>101.5</v>
      </c>
      <c r="J5" s="61">
        <v>104.63</v>
      </c>
      <c r="K5" s="61">
        <v>102.56</v>
      </c>
      <c r="L5" s="61">
        <v>106.93</v>
      </c>
      <c r="M5" s="61">
        <v>109.28</v>
      </c>
      <c r="N5" s="61">
        <v>112.34</v>
      </c>
      <c r="X5" s="27">
        <v>1</v>
      </c>
      <c r="Y5" s="191">
        <f t="shared" si="0"/>
        <v>1.0412000000000001</v>
      </c>
      <c r="Z5" s="191">
        <f t="shared" si="1"/>
        <v>1.1169993600000001</v>
      </c>
      <c r="AA5" s="191">
        <f t="shared" si="2"/>
        <v>1.1960829146880001</v>
      </c>
      <c r="AB5" s="191">
        <f t="shared" si="3"/>
        <v>1.3390148229932164</v>
      </c>
      <c r="AC5" s="191">
        <f t="shared" si="4"/>
        <v>1.5209869374379945</v>
      </c>
      <c r="AD5" s="191">
        <f t="shared" si="5"/>
        <v>1.6047933176908282</v>
      </c>
      <c r="AE5" s="191">
        <f t="shared" si="6"/>
        <v>1.6288652174561906</v>
      </c>
      <c r="AF5" s="191">
        <f t="shared" si="7"/>
        <v>1.7042816770244122</v>
      </c>
      <c r="AG5" s="191">
        <f t="shared" si="8"/>
        <v>1.7479112879562373</v>
      </c>
      <c r="AH5" s="191">
        <f t="shared" si="9"/>
        <v>1.8690415402116047</v>
      </c>
      <c r="AI5" s="191">
        <f t="shared" si="10"/>
        <v>2.0424885951432419</v>
      </c>
      <c r="AJ5" s="191">
        <f t="shared" si="11"/>
        <v>2.2945316877839179</v>
      </c>
    </row>
    <row r="6" spans="1:36">
      <c r="A6" s="62" t="s">
        <v>6</v>
      </c>
      <c r="B6" s="61">
        <v>112.17</v>
      </c>
      <c r="C6" s="61">
        <v>106.4</v>
      </c>
      <c r="D6" s="61">
        <v>107.13</v>
      </c>
      <c r="E6" s="61">
        <v>107.38</v>
      </c>
      <c r="F6" s="61">
        <v>112.24</v>
      </c>
      <c r="G6" s="61">
        <v>113.77</v>
      </c>
      <c r="H6" s="61">
        <v>106.02</v>
      </c>
      <c r="I6" s="61">
        <v>102.94</v>
      </c>
      <c r="J6" s="61">
        <v>105.12</v>
      </c>
      <c r="K6" s="61">
        <v>102.85</v>
      </c>
      <c r="L6" s="61">
        <v>105.79</v>
      </c>
      <c r="M6" s="61">
        <v>109.94</v>
      </c>
      <c r="N6" s="61">
        <v>112.73</v>
      </c>
      <c r="X6" s="27">
        <v>1</v>
      </c>
      <c r="Y6" s="191">
        <f t="shared" si="0"/>
        <v>1.0640000000000001</v>
      </c>
      <c r="Z6" s="191">
        <f t="shared" si="1"/>
        <v>1.1398632</v>
      </c>
      <c r="AA6" s="191">
        <f t="shared" si="2"/>
        <v>1.2239851041599998</v>
      </c>
      <c r="AB6" s="191">
        <f t="shared" si="3"/>
        <v>1.3738008809091837</v>
      </c>
      <c r="AC6" s="191">
        <f t="shared" si="4"/>
        <v>1.5629732622103782</v>
      </c>
      <c r="AD6" s="191">
        <f t="shared" si="5"/>
        <v>1.6570642525954429</v>
      </c>
      <c r="AE6" s="191">
        <f t="shared" si="6"/>
        <v>1.705781941621749</v>
      </c>
      <c r="AF6" s="191">
        <f t="shared" si="7"/>
        <v>1.7931179770327828</v>
      </c>
      <c r="AG6" s="191">
        <f t="shared" si="8"/>
        <v>1.844221839378217</v>
      </c>
      <c r="AH6" s="191">
        <f t="shared" si="9"/>
        <v>1.9510022838782159</v>
      </c>
      <c r="AI6" s="191">
        <f t="shared" si="10"/>
        <v>2.1449319108957106</v>
      </c>
      <c r="AJ6" s="191">
        <f t="shared" si="11"/>
        <v>2.4179817431527346</v>
      </c>
    </row>
    <row r="7" spans="1:36">
      <c r="A7" s="62" t="s">
        <v>7</v>
      </c>
      <c r="B7" s="61">
        <v>108.48</v>
      </c>
      <c r="C7" s="61">
        <v>106.8</v>
      </c>
      <c r="D7" s="61">
        <v>107.61</v>
      </c>
      <c r="E7" s="61">
        <v>107.6</v>
      </c>
      <c r="F7" s="61">
        <v>113.18</v>
      </c>
      <c r="G7" s="61">
        <v>114.54</v>
      </c>
      <c r="H7" s="61">
        <v>105.67</v>
      </c>
      <c r="I7" s="61">
        <v>103.36</v>
      </c>
      <c r="J7" s="61">
        <v>104.62</v>
      </c>
      <c r="K7" s="61">
        <v>102.66</v>
      </c>
      <c r="L7" s="61">
        <v>105.72</v>
      </c>
      <c r="M7" s="61">
        <v>108.86</v>
      </c>
      <c r="N7" s="61">
        <v>115.62</v>
      </c>
      <c r="X7" s="27">
        <v>1</v>
      </c>
      <c r="Y7" s="191">
        <f t="shared" si="0"/>
        <v>1.0680000000000001</v>
      </c>
      <c r="Z7" s="191">
        <f t="shared" si="1"/>
        <v>1.1492747999999999</v>
      </c>
      <c r="AA7" s="191">
        <f t="shared" si="2"/>
        <v>1.2366196848</v>
      </c>
      <c r="AB7" s="191">
        <f t="shared" si="3"/>
        <v>1.39960615925664</v>
      </c>
      <c r="AC7" s="191">
        <f t="shared" si="4"/>
        <v>1.6031088948125554</v>
      </c>
      <c r="AD7" s="191">
        <f t="shared" si="5"/>
        <v>1.6940051691484275</v>
      </c>
      <c r="AE7" s="191">
        <f t="shared" si="6"/>
        <v>1.7509237428318147</v>
      </c>
      <c r="AF7" s="191">
        <f t="shared" si="7"/>
        <v>1.8318164197506446</v>
      </c>
      <c r="AG7" s="191">
        <f t="shared" si="8"/>
        <v>1.8805427365160117</v>
      </c>
      <c r="AH7" s="191">
        <f t="shared" si="9"/>
        <v>1.9881097810447275</v>
      </c>
      <c r="AI7" s="191">
        <f t="shared" si="10"/>
        <v>2.1642563076452901</v>
      </c>
      <c r="AJ7" s="191">
        <f t="shared" si="11"/>
        <v>2.5023131428994843</v>
      </c>
    </row>
    <row r="8" spans="1:36">
      <c r="A8" s="62" t="s">
        <v>8</v>
      </c>
      <c r="B8" s="61">
        <v>110.85</v>
      </c>
      <c r="C8" s="61">
        <v>105.67</v>
      </c>
      <c r="D8" s="61">
        <v>107.45</v>
      </c>
      <c r="E8" s="61">
        <v>107.43</v>
      </c>
      <c r="F8" s="61">
        <v>110.95</v>
      </c>
      <c r="G8" s="61">
        <v>112.89</v>
      </c>
      <c r="H8" s="61">
        <v>106.08</v>
      </c>
      <c r="I8" s="61">
        <v>102.11</v>
      </c>
      <c r="J8" s="61">
        <v>104.56</v>
      </c>
      <c r="K8" s="61">
        <v>103.74</v>
      </c>
      <c r="L8" s="61">
        <v>105.22</v>
      </c>
      <c r="M8" s="61">
        <v>108.49</v>
      </c>
      <c r="N8" s="61">
        <v>114.68</v>
      </c>
      <c r="X8" s="27">
        <v>1</v>
      </c>
      <c r="Y8" s="191">
        <f t="shared" si="0"/>
        <v>1.0567</v>
      </c>
      <c r="Z8" s="191">
        <f t="shared" si="1"/>
        <v>1.13542415</v>
      </c>
      <c r="AA8" s="191">
        <f t="shared" si="2"/>
        <v>1.2197861643449999</v>
      </c>
      <c r="AB8" s="191">
        <f t="shared" si="3"/>
        <v>1.3533527493407775</v>
      </c>
      <c r="AC8" s="191">
        <f t="shared" si="4"/>
        <v>1.5277999187308038</v>
      </c>
      <c r="AD8" s="191">
        <f t="shared" si="5"/>
        <v>1.6206901537896365</v>
      </c>
      <c r="AE8" s="191">
        <f t="shared" si="6"/>
        <v>1.6548867160345977</v>
      </c>
      <c r="AF8" s="191">
        <f t="shared" si="7"/>
        <v>1.7303495502857755</v>
      </c>
      <c r="AG8" s="191">
        <f t="shared" si="8"/>
        <v>1.7950646234664633</v>
      </c>
      <c r="AH8" s="191">
        <f t="shared" si="9"/>
        <v>1.8887669968114127</v>
      </c>
      <c r="AI8" s="191">
        <f t="shared" si="10"/>
        <v>2.0491233148407018</v>
      </c>
      <c r="AJ8" s="191">
        <f t="shared" si="11"/>
        <v>2.3499346174593168</v>
      </c>
    </row>
    <row r="9" spans="1:36">
      <c r="A9" s="60" t="s">
        <v>9</v>
      </c>
      <c r="B9" s="61">
        <v>109.48</v>
      </c>
      <c r="C9" s="61">
        <v>105.53</v>
      </c>
      <c r="D9" s="61">
        <v>105.79</v>
      </c>
      <c r="E9" s="61">
        <v>105.88</v>
      </c>
      <c r="F9" s="61">
        <v>110.94</v>
      </c>
      <c r="G9" s="61">
        <v>113.91</v>
      </c>
      <c r="H9" s="61">
        <v>105.81</v>
      </c>
      <c r="I9" s="61">
        <v>102.11</v>
      </c>
      <c r="J9" s="61">
        <v>105.73</v>
      </c>
      <c r="K9" s="61">
        <v>103.23</v>
      </c>
      <c r="L9" s="61">
        <v>105.77</v>
      </c>
      <c r="M9" s="61">
        <v>109.8</v>
      </c>
      <c r="N9" s="61">
        <v>113.27</v>
      </c>
      <c r="X9" s="27">
        <v>1</v>
      </c>
      <c r="Y9" s="191">
        <f t="shared" si="0"/>
        <v>1.0552999999999999</v>
      </c>
      <c r="Z9" s="191">
        <f t="shared" si="1"/>
        <v>1.11640187</v>
      </c>
      <c r="AA9" s="191">
        <f t="shared" si="2"/>
        <v>1.182046299956</v>
      </c>
      <c r="AB9" s="191">
        <f t="shared" si="3"/>
        <v>1.3113621651711864</v>
      </c>
      <c r="AC9" s="191">
        <f t="shared" si="4"/>
        <v>1.4937726423464983</v>
      </c>
      <c r="AD9" s="191">
        <f t="shared" si="5"/>
        <v>1.5805608328668299</v>
      </c>
      <c r="AE9" s="191">
        <f t="shared" si="6"/>
        <v>1.61391066644032</v>
      </c>
      <c r="AF9" s="191">
        <f t="shared" si="7"/>
        <v>1.7063877476273503</v>
      </c>
      <c r="AG9" s="191">
        <f t="shared" si="8"/>
        <v>1.7615040718757138</v>
      </c>
      <c r="AH9" s="191">
        <f t="shared" si="9"/>
        <v>1.8631428568229425</v>
      </c>
      <c r="AI9" s="191">
        <f t="shared" si="10"/>
        <v>2.0457308567915908</v>
      </c>
      <c r="AJ9" s="191">
        <f t="shared" si="11"/>
        <v>2.3171993414878349</v>
      </c>
    </row>
    <row r="10" spans="1:36">
      <c r="A10" s="60" t="s">
        <v>10</v>
      </c>
      <c r="B10" s="61">
        <v>108.07</v>
      </c>
      <c r="C10" s="61">
        <v>104.73</v>
      </c>
      <c r="D10" s="61">
        <v>106.6</v>
      </c>
      <c r="E10" s="61">
        <v>106.25</v>
      </c>
      <c r="F10" s="61">
        <v>111.9</v>
      </c>
      <c r="G10" s="61">
        <v>112.09</v>
      </c>
      <c r="H10" s="61">
        <v>104.64</v>
      </c>
      <c r="I10" s="61">
        <v>102.28</v>
      </c>
      <c r="J10" s="61">
        <v>105.25</v>
      </c>
      <c r="K10" s="61">
        <v>102.88</v>
      </c>
      <c r="L10" s="61">
        <v>106.14</v>
      </c>
      <c r="M10" s="61">
        <v>109.1</v>
      </c>
      <c r="N10" s="61">
        <v>112.96</v>
      </c>
      <c r="X10" s="27">
        <v>1</v>
      </c>
      <c r="Y10" s="191">
        <f t="shared" si="0"/>
        <v>1.0473000000000001</v>
      </c>
      <c r="Z10" s="191">
        <f t="shared" si="1"/>
        <v>1.1164218000000001</v>
      </c>
      <c r="AA10" s="191">
        <f t="shared" si="2"/>
        <v>1.1861981625000002</v>
      </c>
      <c r="AB10" s="191">
        <f t="shared" si="3"/>
        <v>1.3273557438375001</v>
      </c>
      <c r="AC10" s="191">
        <f t="shared" si="4"/>
        <v>1.487833053267454</v>
      </c>
      <c r="AD10" s="191">
        <f t="shared" si="5"/>
        <v>1.556868506939064</v>
      </c>
      <c r="AE10" s="191">
        <f t="shared" si="6"/>
        <v>1.5923651088972748</v>
      </c>
      <c r="AF10" s="191">
        <f t="shared" si="7"/>
        <v>1.6759642771143817</v>
      </c>
      <c r="AG10" s="191">
        <f t="shared" si="8"/>
        <v>1.7242320482952758</v>
      </c>
      <c r="AH10" s="191">
        <f t="shared" si="9"/>
        <v>1.8300998960606056</v>
      </c>
      <c r="AI10" s="191">
        <f t="shared" si="10"/>
        <v>1.9966389866021206</v>
      </c>
      <c r="AJ10" s="191">
        <f t="shared" si="11"/>
        <v>2.2554033992657554</v>
      </c>
    </row>
    <row r="11" spans="1:36">
      <c r="A11" s="62" t="s">
        <v>11</v>
      </c>
      <c r="B11" s="61">
        <v>107.95</v>
      </c>
      <c r="C11" s="61">
        <v>105.84</v>
      </c>
      <c r="D11" s="61">
        <v>105.59</v>
      </c>
      <c r="E11" s="61">
        <v>107.37</v>
      </c>
      <c r="F11" s="61">
        <v>112.2</v>
      </c>
      <c r="G11" s="61">
        <v>113.86</v>
      </c>
      <c r="H11" s="61">
        <v>106.23</v>
      </c>
      <c r="I11" s="61">
        <v>103.2</v>
      </c>
      <c r="J11" s="61">
        <v>105.3</v>
      </c>
      <c r="K11" s="61">
        <v>102.61</v>
      </c>
      <c r="L11" s="61">
        <v>104.7</v>
      </c>
      <c r="M11" s="61">
        <v>109.76</v>
      </c>
      <c r="N11" s="61">
        <v>114.11</v>
      </c>
      <c r="X11" s="27">
        <v>1</v>
      </c>
      <c r="Y11" s="191">
        <f t="shared" si="0"/>
        <v>1.0584</v>
      </c>
      <c r="Z11" s="191">
        <f t="shared" si="1"/>
        <v>1.1175645599999999</v>
      </c>
      <c r="AA11" s="191">
        <f t="shared" si="2"/>
        <v>1.1999290680720001</v>
      </c>
      <c r="AB11" s="191">
        <f t="shared" si="3"/>
        <v>1.3463204143767842</v>
      </c>
      <c r="AC11" s="191">
        <f t="shared" si="4"/>
        <v>1.5329204238094065</v>
      </c>
      <c r="AD11" s="191">
        <f t="shared" si="5"/>
        <v>1.6284213662127325</v>
      </c>
      <c r="AE11" s="191">
        <f t="shared" si="6"/>
        <v>1.6805308499315399</v>
      </c>
      <c r="AF11" s="191">
        <f t="shared" si="7"/>
        <v>1.7695989849779117</v>
      </c>
      <c r="AG11" s="191">
        <f t="shared" si="8"/>
        <v>1.8157855184858351</v>
      </c>
      <c r="AH11" s="191">
        <f t="shared" si="9"/>
        <v>1.9011274378546694</v>
      </c>
      <c r="AI11" s="191">
        <f t="shared" si="10"/>
        <v>2.0866774757892852</v>
      </c>
      <c r="AJ11" s="191">
        <f t="shared" si="11"/>
        <v>2.3811076676231533</v>
      </c>
    </row>
    <row r="12" spans="1:36">
      <c r="A12" s="62" t="s">
        <v>12</v>
      </c>
      <c r="B12" s="61">
        <v>108.98</v>
      </c>
      <c r="C12" s="61">
        <v>105.76</v>
      </c>
      <c r="D12" s="61">
        <v>106.84</v>
      </c>
      <c r="E12" s="61">
        <v>107.42</v>
      </c>
      <c r="F12" s="61">
        <v>112.69</v>
      </c>
      <c r="G12" s="61">
        <v>112.81</v>
      </c>
      <c r="H12" s="61">
        <v>106.27</v>
      </c>
      <c r="I12" s="61">
        <v>102.04</v>
      </c>
      <c r="J12" s="61">
        <v>103.99</v>
      </c>
      <c r="K12" s="61">
        <v>103.37</v>
      </c>
      <c r="L12" s="61">
        <v>105.22</v>
      </c>
      <c r="M12" s="61">
        <v>109.08</v>
      </c>
      <c r="N12" s="61">
        <v>112.87</v>
      </c>
      <c r="X12" s="27">
        <v>1</v>
      </c>
      <c r="Y12" s="191">
        <f t="shared" si="0"/>
        <v>1.0576000000000001</v>
      </c>
      <c r="Z12" s="191">
        <f t="shared" si="1"/>
        <v>1.12993984</v>
      </c>
      <c r="AA12" s="191">
        <f t="shared" si="2"/>
        <v>1.2137813761280001</v>
      </c>
      <c r="AB12" s="191">
        <f t="shared" si="3"/>
        <v>1.3678102327586432</v>
      </c>
      <c r="AC12" s="191">
        <f t="shared" si="4"/>
        <v>1.5430267235750257</v>
      </c>
      <c r="AD12" s="191">
        <f t="shared" si="5"/>
        <v>1.63977449914318</v>
      </c>
      <c r="AE12" s="191">
        <f t="shared" si="6"/>
        <v>1.6732258989257012</v>
      </c>
      <c r="AF12" s="191">
        <f t="shared" si="7"/>
        <v>1.7399876122928364</v>
      </c>
      <c r="AG12" s="191">
        <f t="shared" si="8"/>
        <v>1.798625194827105</v>
      </c>
      <c r="AH12" s="191">
        <f t="shared" si="9"/>
        <v>1.8925134299970798</v>
      </c>
      <c r="AI12" s="191">
        <f t="shared" si="10"/>
        <v>2.0643536494408146</v>
      </c>
      <c r="AJ12" s="191">
        <f t="shared" si="11"/>
        <v>2.3300359641238475</v>
      </c>
    </row>
    <row r="13" spans="1:36">
      <c r="A13" s="62" t="s">
        <v>13</v>
      </c>
      <c r="B13" s="61">
        <v>109.85</v>
      </c>
      <c r="C13" s="61">
        <v>105.82</v>
      </c>
      <c r="D13" s="61">
        <v>107.04</v>
      </c>
      <c r="E13" s="61">
        <v>108.07</v>
      </c>
      <c r="F13" s="61">
        <v>113.47</v>
      </c>
      <c r="G13" s="61">
        <v>112.3</v>
      </c>
      <c r="H13" s="61">
        <v>105.54</v>
      </c>
      <c r="I13" s="61">
        <v>103.28</v>
      </c>
      <c r="J13" s="61">
        <v>106</v>
      </c>
      <c r="K13" s="61">
        <v>102.89</v>
      </c>
      <c r="L13" s="61">
        <v>106.01</v>
      </c>
      <c r="M13" s="61">
        <v>109.2</v>
      </c>
      <c r="N13" s="61">
        <v>112.13</v>
      </c>
      <c r="X13" s="27">
        <v>1</v>
      </c>
      <c r="Y13" s="191">
        <f t="shared" si="0"/>
        <v>1.0582</v>
      </c>
      <c r="Z13" s="191">
        <f t="shared" si="1"/>
        <v>1.1326972800000001</v>
      </c>
      <c r="AA13" s="191">
        <f t="shared" si="2"/>
        <v>1.2241059504960001</v>
      </c>
      <c r="AB13" s="191">
        <f t="shared" si="3"/>
        <v>1.3889930220278115</v>
      </c>
      <c r="AC13" s="191">
        <f t="shared" si="4"/>
        <v>1.5598391637372322</v>
      </c>
      <c r="AD13" s="191">
        <f t="shared" si="5"/>
        <v>1.6462542534082749</v>
      </c>
      <c r="AE13" s="191">
        <f t="shared" si="6"/>
        <v>1.7002513929200662</v>
      </c>
      <c r="AF13" s="191">
        <f t="shared" si="7"/>
        <v>1.8022664764952703</v>
      </c>
      <c r="AG13" s="191">
        <f t="shared" si="8"/>
        <v>1.8543519776659836</v>
      </c>
      <c r="AH13" s="191">
        <f t="shared" si="9"/>
        <v>1.9657985315237092</v>
      </c>
      <c r="AI13" s="191">
        <f t="shared" si="10"/>
        <v>2.1466519964238904</v>
      </c>
      <c r="AJ13" s="191">
        <f t="shared" si="11"/>
        <v>2.407040883590108</v>
      </c>
    </row>
    <row r="14" spans="1:36">
      <c r="A14" s="62" t="s">
        <v>14</v>
      </c>
      <c r="B14" s="61">
        <v>110.92</v>
      </c>
      <c r="C14" s="61">
        <v>106.43</v>
      </c>
      <c r="D14" s="61">
        <v>106.49</v>
      </c>
      <c r="E14" s="61">
        <v>106.17</v>
      </c>
      <c r="F14" s="61">
        <v>114.15</v>
      </c>
      <c r="G14" s="61">
        <v>111.85</v>
      </c>
      <c r="H14" s="61">
        <v>104.69</v>
      </c>
      <c r="I14" s="61">
        <v>102.35</v>
      </c>
      <c r="J14" s="61">
        <v>104.9</v>
      </c>
      <c r="K14" s="61">
        <v>102.18</v>
      </c>
      <c r="L14" s="61">
        <v>105.41</v>
      </c>
      <c r="M14" s="61">
        <v>108.13</v>
      </c>
      <c r="N14" s="61">
        <v>110.31</v>
      </c>
      <c r="X14" s="27">
        <v>1</v>
      </c>
      <c r="Y14" s="191">
        <f t="shared" si="0"/>
        <v>1.0643</v>
      </c>
      <c r="Z14" s="191">
        <f t="shared" si="1"/>
        <v>1.13337307</v>
      </c>
      <c r="AA14" s="191">
        <f t="shared" si="2"/>
        <v>1.2033021884190001</v>
      </c>
      <c r="AB14" s="191">
        <f t="shared" si="3"/>
        <v>1.3735694480802885</v>
      </c>
      <c r="AC14" s="191">
        <f t="shared" si="4"/>
        <v>1.5363374276778026</v>
      </c>
      <c r="AD14" s="191">
        <f t="shared" si="5"/>
        <v>1.6083916530358915</v>
      </c>
      <c r="AE14" s="191">
        <f t="shared" si="6"/>
        <v>1.6461888568822349</v>
      </c>
      <c r="AF14" s="191">
        <f t="shared" si="7"/>
        <v>1.7268521108694646</v>
      </c>
      <c r="AG14" s="191">
        <f t="shared" si="8"/>
        <v>1.7644974868864189</v>
      </c>
      <c r="AH14" s="191">
        <f t="shared" si="9"/>
        <v>1.8599568009269742</v>
      </c>
      <c r="AI14" s="191">
        <f t="shared" si="10"/>
        <v>2.0111712888423372</v>
      </c>
      <c r="AJ14" s="191">
        <f t="shared" si="11"/>
        <v>2.2185230487219822</v>
      </c>
    </row>
    <row r="15" spans="1:36">
      <c r="A15" s="60" t="s">
        <v>15</v>
      </c>
      <c r="B15" s="61">
        <v>108.12</v>
      </c>
      <c r="C15" s="61">
        <v>105.52</v>
      </c>
      <c r="D15" s="61">
        <v>107.02</v>
      </c>
      <c r="E15" s="61">
        <v>107.16</v>
      </c>
      <c r="F15" s="61">
        <v>112.16</v>
      </c>
      <c r="G15" s="61">
        <v>112.69</v>
      </c>
      <c r="H15" s="61">
        <v>105.23</v>
      </c>
      <c r="I15" s="61">
        <v>101.99</v>
      </c>
      <c r="J15" s="61">
        <v>105</v>
      </c>
      <c r="K15" s="61">
        <v>104.03</v>
      </c>
      <c r="L15" s="61">
        <v>105.68</v>
      </c>
      <c r="M15" s="61">
        <v>109.9</v>
      </c>
      <c r="N15" s="61">
        <v>112.91</v>
      </c>
      <c r="X15" s="27">
        <v>1</v>
      </c>
      <c r="Y15" s="191">
        <f t="shared" si="0"/>
        <v>1.0551999999999999</v>
      </c>
      <c r="Z15" s="191">
        <f t="shared" si="1"/>
        <v>1.1292750399999998</v>
      </c>
      <c r="AA15" s="191">
        <f t="shared" si="2"/>
        <v>1.2101311328639996</v>
      </c>
      <c r="AB15" s="191">
        <f t="shared" si="3"/>
        <v>1.3572830786202619</v>
      </c>
      <c r="AC15" s="191">
        <f t="shared" si="4"/>
        <v>1.5295223012971733</v>
      </c>
      <c r="AD15" s="191">
        <f t="shared" si="5"/>
        <v>1.6095163176550156</v>
      </c>
      <c r="AE15" s="191">
        <f t="shared" si="6"/>
        <v>1.6415456923763503</v>
      </c>
      <c r="AF15" s="191">
        <f t="shared" si="7"/>
        <v>1.7236229769951676</v>
      </c>
      <c r="AG15" s="191">
        <f t="shared" si="8"/>
        <v>1.7930849829680731</v>
      </c>
      <c r="AH15" s="191">
        <f t="shared" si="9"/>
        <v>1.8949322100006598</v>
      </c>
      <c r="AI15" s="191">
        <f t="shared" si="10"/>
        <v>2.0825304987907254</v>
      </c>
      <c r="AJ15" s="191">
        <f t="shared" si="11"/>
        <v>2.3513851861846082</v>
      </c>
    </row>
    <row r="16" spans="1:36">
      <c r="A16" s="62" t="s">
        <v>16</v>
      </c>
      <c r="B16" s="61">
        <v>109.66</v>
      </c>
      <c r="C16" s="61">
        <v>105.27</v>
      </c>
      <c r="D16" s="61">
        <v>106.69</v>
      </c>
      <c r="E16" s="61">
        <v>107.2</v>
      </c>
      <c r="F16" s="61">
        <v>113.63</v>
      </c>
      <c r="G16" s="61">
        <v>112.09</v>
      </c>
      <c r="H16" s="61">
        <v>104.77</v>
      </c>
      <c r="I16" s="61">
        <v>102</v>
      </c>
      <c r="J16" s="61">
        <v>104.44</v>
      </c>
      <c r="K16" s="61">
        <v>102.14</v>
      </c>
      <c r="L16" s="61">
        <v>105.17</v>
      </c>
      <c r="M16" s="61">
        <v>109.12</v>
      </c>
      <c r="N16" s="61">
        <v>112.28</v>
      </c>
      <c r="X16" s="27">
        <v>1</v>
      </c>
      <c r="Y16" s="191">
        <f t="shared" si="0"/>
        <v>1.0527</v>
      </c>
      <c r="Z16" s="191">
        <f t="shared" si="1"/>
        <v>1.1231256299999999</v>
      </c>
      <c r="AA16" s="191">
        <f t="shared" si="2"/>
        <v>1.2039906753599998</v>
      </c>
      <c r="AB16" s="191">
        <f t="shared" si="3"/>
        <v>1.3680946044115678</v>
      </c>
      <c r="AC16" s="191">
        <f t="shared" si="4"/>
        <v>1.5334972420849262</v>
      </c>
      <c r="AD16" s="191">
        <f t="shared" si="5"/>
        <v>1.6066450605323772</v>
      </c>
      <c r="AE16" s="191">
        <f t="shared" si="6"/>
        <v>1.6387779617430249</v>
      </c>
      <c r="AF16" s="191">
        <f t="shared" si="7"/>
        <v>1.7115397032444153</v>
      </c>
      <c r="AG16" s="191">
        <f t="shared" si="8"/>
        <v>1.748166652893846</v>
      </c>
      <c r="AH16" s="191">
        <f t="shared" si="9"/>
        <v>1.8385468688484579</v>
      </c>
      <c r="AI16" s="191">
        <f t="shared" si="10"/>
        <v>2.0062223432874373</v>
      </c>
      <c r="AJ16" s="191">
        <f t="shared" si="11"/>
        <v>2.2525864470431345</v>
      </c>
    </row>
    <row r="17" spans="1:36">
      <c r="A17" s="62" t="s">
        <v>17</v>
      </c>
      <c r="B17" s="61">
        <v>110.06</v>
      </c>
      <c r="C17" s="61">
        <v>105.65</v>
      </c>
      <c r="D17" s="61">
        <v>107.32</v>
      </c>
      <c r="E17" s="61">
        <v>107.24</v>
      </c>
      <c r="F17" s="61">
        <v>112.37</v>
      </c>
      <c r="G17" s="61">
        <v>112.9</v>
      </c>
      <c r="H17" s="61">
        <v>105.62</v>
      </c>
      <c r="I17" s="61">
        <v>102.59</v>
      </c>
      <c r="J17" s="61">
        <v>104.71</v>
      </c>
      <c r="K17" s="61">
        <v>102.1</v>
      </c>
      <c r="L17" s="61">
        <v>106.1</v>
      </c>
      <c r="M17" s="61">
        <v>108.7</v>
      </c>
      <c r="N17" s="61">
        <v>109.67</v>
      </c>
      <c r="X17" s="27">
        <v>1</v>
      </c>
      <c r="Y17" s="191">
        <f t="shared" si="0"/>
        <v>1.0565</v>
      </c>
      <c r="Z17" s="191">
        <f t="shared" si="1"/>
        <v>1.1338357999999999</v>
      </c>
      <c r="AA17" s="191">
        <f t="shared" si="2"/>
        <v>1.2159255119199999</v>
      </c>
      <c r="AB17" s="191">
        <f t="shared" si="3"/>
        <v>1.3663354977445039</v>
      </c>
      <c r="AC17" s="191">
        <f t="shared" si="4"/>
        <v>1.542592776953545</v>
      </c>
      <c r="AD17" s="191">
        <f t="shared" si="5"/>
        <v>1.6292864910183342</v>
      </c>
      <c r="AE17" s="191">
        <f t="shared" si="6"/>
        <v>1.6714850111357091</v>
      </c>
      <c r="AF17" s="191">
        <f t="shared" si="7"/>
        <v>1.7502119551602009</v>
      </c>
      <c r="AG17" s="191">
        <f t="shared" si="8"/>
        <v>1.7869664062185648</v>
      </c>
      <c r="AH17" s="191">
        <f t="shared" si="9"/>
        <v>1.8959713569978973</v>
      </c>
      <c r="AI17" s="191">
        <f t="shared" si="10"/>
        <v>2.0609208650567141</v>
      </c>
      <c r="AJ17" s="191">
        <f t="shared" si="11"/>
        <v>2.2602119127076983</v>
      </c>
    </row>
    <row r="18" spans="1:36">
      <c r="A18" s="62" t="s">
        <v>18</v>
      </c>
      <c r="B18" s="61">
        <v>110.48</v>
      </c>
      <c r="C18" s="61">
        <v>106</v>
      </c>
      <c r="D18" s="61">
        <v>107.81</v>
      </c>
      <c r="E18" s="61">
        <v>107.04</v>
      </c>
      <c r="F18" s="61">
        <v>113.48</v>
      </c>
      <c r="G18" s="61">
        <v>113.86</v>
      </c>
      <c r="H18" s="61">
        <v>105.74</v>
      </c>
      <c r="I18" s="61">
        <v>102.68</v>
      </c>
      <c r="J18" s="61">
        <v>105.05</v>
      </c>
      <c r="K18" s="61">
        <v>103.8</v>
      </c>
      <c r="L18" s="61">
        <v>105.51</v>
      </c>
      <c r="M18" s="61">
        <v>109.31</v>
      </c>
      <c r="N18" s="61">
        <v>111.58</v>
      </c>
      <c r="X18" s="27">
        <v>1</v>
      </c>
      <c r="Y18" s="191">
        <f t="shared" si="0"/>
        <v>1.06</v>
      </c>
      <c r="Z18" s="191">
        <f t="shared" si="1"/>
        <v>1.1427860000000001</v>
      </c>
      <c r="AA18" s="191">
        <f t="shared" si="2"/>
        <v>1.2232381344000001</v>
      </c>
      <c r="AB18" s="191">
        <f t="shared" si="3"/>
        <v>1.3881306349171201</v>
      </c>
      <c r="AC18" s="191">
        <f t="shared" si="4"/>
        <v>1.580525540916633</v>
      </c>
      <c r="AD18" s="191">
        <f t="shared" si="5"/>
        <v>1.6712477069652476</v>
      </c>
      <c r="AE18" s="191">
        <f t="shared" si="6"/>
        <v>1.7160371455119163</v>
      </c>
      <c r="AF18" s="191">
        <f t="shared" si="7"/>
        <v>1.802697021360268</v>
      </c>
      <c r="AG18" s="191">
        <f t="shared" si="8"/>
        <v>1.8711995081719581</v>
      </c>
      <c r="AH18" s="191">
        <f t="shared" si="9"/>
        <v>1.9743026010722331</v>
      </c>
      <c r="AI18" s="191">
        <f t="shared" si="10"/>
        <v>2.1581101732320582</v>
      </c>
      <c r="AJ18" s="191">
        <f t="shared" si="11"/>
        <v>2.4080193312923304</v>
      </c>
    </row>
    <row r="19" spans="1:36">
      <c r="A19" s="62" t="s">
        <v>19</v>
      </c>
      <c r="B19" s="61">
        <v>109.13</v>
      </c>
      <c r="C19" s="61">
        <v>106.39</v>
      </c>
      <c r="D19" s="61">
        <v>107.27</v>
      </c>
      <c r="E19" s="61">
        <v>106.21</v>
      </c>
      <c r="F19" s="61">
        <v>111.65</v>
      </c>
      <c r="G19" s="61">
        <v>114.16</v>
      </c>
      <c r="H19" s="61">
        <v>106.17</v>
      </c>
      <c r="I19" s="61">
        <v>103.82</v>
      </c>
      <c r="J19" s="61">
        <v>104.25</v>
      </c>
      <c r="K19" s="61">
        <v>103.35</v>
      </c>
      <c r="L19" s="61">
        <v>103.78</v>
      </c>
      <c r="M19" s="61">
        <v>107.06</v>
      </c>
      <c r="N19" s="61">
        <v>111.7</v>
      </c>
      <c r="X19" s="27">
        <v>1</v>
      </c>
      <c r="Y19" s="191">
        <f t="shared" si="0"/>
        <v>1.0639000000000001</v>
      </c>
      <c r="Z19" s="191">
        <f t="shared" si="1"/>
        <v>1.14124553</v>
      </c>
      <c r="AA19" s="191">
        <f t="shared" si="2"/>
        <v>1.2121168774129998</v>
      </c>
      <c r="AB19" s="191">
        <f t="shared" si="3"/>
        <v>1.3533284936316143</v>
      </c>
      <c r="AC19" s="191">
        <f t="shared" si="4"/>
        <v>1.5449598083298508</v>
      </c>
      <c r="AD19" s="191">
        <f t="shared" si="5"/>
        <v>1.6402838285038026</v>
      </c>
      <c r="AE19" s="191">
        <f t="shared" si="6"/>
        <v>1.7029426707526476</v>
      </c>
      <c r="AF19" s="191">
        <f t="shared" si="7"/>
        <v>1.7753177342596351</v>
      </c>
      <c r="AG19" s="191">
        <f t="shared" si="8"/>
        <v>1.8347908783573328</v>
      </c>
      <c r="AH19" s="191">
        <f t="shared" si="9"/>
        <v>1.9041459735592401</v>
      </c>
      <c r="AI19" s="191">
        <f t="shared" si="10"/>
        <v>2.0385786792925225</v>
      </c>
      <c r="AJ19" s="191">
        <f t="shared" si="11"/>
        <v>2.2770923847697477</v>
      </c>
    </row>
    <row r="20" spans="1:36">
      <c r="A20" s="62" t="s">
        <v>21</v>
      </c>
      <c r="B20" s="61">
        <v>109.89</v>
      </c>
      <c r="C20" s="61">
        <v>105.28</v>
      </c>
      <c r="D20" s="61">
        <v>106.11</v>
      </c>
      <c r="E20" s="61">
        <v>106.45</v>
      </c>
      <c r="F20" s="61">
        <v>110.9</v>
      </c>
      <c r="G20" s="61">
        <v>112.25</v>
      </c>
      <c r="H20" s="61">
        <v>104.34</v>
      </c>
      <c r="I20" s="61">
        <v>102.79</v>
      </c>
      <c r="J20" s="61">
        <v>104.3</v>
      </c>
      <c r="K20" s="61">
        <v>102.78</v>
      </c>
      <c r="L20" s="61">
        <v>106.06</v>
      </c>
      <c r="M20" s="61">
        <v>109.36</v>
      </c>
      <c r="N20" s="61">
        <v>111.76</v>
      </c>
      <c r="X20" s="27">
        <v>1</v>
      </c>
      <c r="Y20" s="191">
        <f t="shared" si="0"/>
        <v>1.0528</v>
      </c>
      <c r="Z20" s="191">
        <f t="shared" si="1"/>
        <v>1.1171260799999998</v>
      </c>
      <c r="AA20" s="191">
        <f t="shared" si="2"/>
        <v>1.1891807121599998</v>
      </c>
      <c r="AB20" s="191">
        <f t="shared" si="3"/>
        <v>1.3188014097854397</v>
      </c>
      <c r="AC20" s="191">
        <f t="shared" si="4"/>
        <v>1.4803545824841562</v>
      </c>
      <c r="AD20" s="191">
        <f t="shared" si="5"/>
        <v>1.5446019713639685</v>
      </c>
      <c r="AE20" s="191">
        <f t="shared" si="6"/>
        <v>1.5876963663650232</v>
      </c>
      <c r="AF20" s="191">
        <f t="shared" si="7"/>
        <v>1.6559673101187193</v>
      </c>
      <c r="AG20" s="191">
        <f t="shared" si="8"/>
        <v>1.7020032013400197</v>
      </c>
      <c r="AH20" s="191">
        <f t="shared" si="9"/>
        <v>1.8051445953412248</v>
      </c>
      <c r="AI20" s="191">
        <f t="shared" si="10"/>
        <v>1.9741061294651636</v>
      </c>
      <c r="AJ20" s="191">
        <f t="shared" si="11"/>
        <v>2.2062610102902669</v>
      </c>
    </row>
    <row r="21" spans="1:36">
      <c r="A21" s="62" t="s">
        <v>22</v>
      </c>
      <c r="B21" s="61">
        <v>108.11</v>
      </c>
      <c r="C21" s="61">
        <v>106.32</v>
      </c>
      <c r="D21" s="61">
        <v>105.95</v>
      </c>
      <c r="E21" s="61">
        <v>106.59</v>
      </c>
      <c r="F21" s="61">
        <v>110.93</v>
      </c>
      <c r="G21" s="61">
        <v>113.18</v>
      </c>
      <c r="H21" s="61">
        <v>104.79</v>
      </c>
      <c r="I21" s="61">
        <v>102.35</v>
      </c>
      <c r="J21" s="61">
        <v>105.1</v>
      </c>
      <c r="K21" s="61">
        <v>103.04</v>
      </c>
      <c r="L21" s="61">
        <v>106.63</v>
      </c>
      <c r="M21" s="61">
        <v>107.45</v>
      </c>
      <c r="N21" s="61">
        <v>111.39</v>
      </c>
      <c r="X21" s="27">
        <v>1</v>
      </c>
      <c r="Y21" s="191">
        <f t="shared" si="0"/>
        <v>1.0631999999999999</v>
      </c>
      <c r="Z21" s="191">
        <f t="shared" si="1"/>
        <v>1.1264604</v>
      </c>
      <c r="AA21" s="191">
        <f t="shared" si="2"/>
        <v>1.2006941403600002</v>
      </c>
      <c r="AB21" s="191">
        <f t="shared" si="3"/>
        <v>1.3319300099013482</v>
      </c>
      <c r="AC21" s="191">
        <f t="shared" si="4"/>
        <v>1.5074783852063462</v>
      </c>
      <c r="AD21" s="191">
        <f t="shared" si="5"/>
        <v>1.5796865998577303</v>
      </c>
      <c r="AE21" s="191">
        <f t="shared" si="6"/>
        <v>1.616809234954387</v>
      </c>
      <c r="AF21" s="191">
        <f t="shared" si="7"/>
        <v>1.6992665059370606</v>
      </c>
      <c r="AG21" s="191">
        <f t="shared" si="8"/>
        <v>1.7509242077175475</v>
      </c>
      <c r="AH21" s="191">
        <f t="shared" si="9"/>
        <v>1.8670104826892209</v>
      </c>
      <c r="AI21" s="191">
        <f t="shared" si="10"/>
        <v>2.0061027636495679</v>
      </c>
      <c r="AJ21" s="191">
        <f t="shared" si="11"/>
        <v>2.2345978684292533</v>
      </c>
    </row>
    <row r="22" spans="1:36">
      <c r="A22" s="62" t="s">
        <v>23</v>
      </c>
      <c r="B22" s="61">
        <v>109.37</v>
      </c>
      <c r="C22" s="61">
        <v>105.37</v>
      </c>
      <c r="D22" s="61">
        <v>105.91</v>
      </c>
      <c r="E22" s="61">
        <v>106.66</v>
      </c>
      <c r="F22" s="61">
        <v>112.96</v>
      </c>
      <c r="G22" s="61">
        <v>113.03</v>
      </c>
      <c r="H22" s="61">
        <v>104.74</v>
      </c>
      <c r="I22" s="61">
        <v>101.57</v>
      </c>
      <c r="J22" s="61">
        <v>103.8</v>
      </c>
      <c r="K22" s="61">
        <v>103.25</v>
      </c>
      <c r="L22" s="61">
        <v>104.62</v>
      </c>
      <c r="M22" s="61">
        <v>109.27</v>
      </c>
      <c r="N22" s="61">
        <v>112.01</v>
      </c>
      <c r="X22" s="27">
        <v>1</v>
      </c>
      <c r="Y22" s="191">
        <f t="shared" si="0"/>
        <v>1.0537000000000001</v>
      </c>
      <c r="Z22" s="191">
        <f t="shared" si="1"/>
        <v>1.11597367</v>
      </c>
      <c r="AA22" s="191">
        <f t="shared" si="2"/>
        <v>1.190297516422</v>
      </c>
      <c r="AB22" s="191">
        <f t="shared" si="3"/>
        <v>1.3445600745502913</v>
      </c>
      <c r="AC22" s="191">
        <f t="shared" si="4"/>
        <v>1.5197562522641943</v>
      </c>
      <c r="AD22" s="191">
        <f t="shared" si="5"/>
        <v>1.591792698621517</v>
      </c>
      <c r="AE22" s="191">
        <f t="shared" si="6"/>
        <v>1.6167838439898747</v>
      </c>
      <c r="AF22" s="191">
        <f t="shared" si="7"/>
        <v>1.6782216300614901</v>
      </c>
      <c r="AG22" s="191">
        <f t="shared" si="8"/>
        <v>1.7327638330384887</v>
      </c>
      <c r="AH22" s="191">
        <f t="shared" si="9"/>
        <v>1.812817522124867</v>
      </c>
      <c r="AI22" s="191">
        <f t="shared" si="10"/>
        <v>1.9808657064258421</v>
      </c>
      <c r="AJ22" s="191">
        <f t="shared" si="11"/>
        <v>2.2187676777675858</v>
      </c>
    </row>
    <row r="23" spans="1:36">
      <c r="A23" s="62" t="s">
        <v>24</v>
      </c>
      <c r="B23" s="61">
        <v>109.15</v>
      </c>
      <c r="C23" s="61">
        <v>105.73</v>
      </c>
      <c r="D23" s="61">
        <v>106.01</v>
      </c>
      <c r="E23" s="61">
        <v>107.21</v>
      </c>
      <c r="F23" s="61">
        <v>112.01</v>
      </c>
      <c r="G23" s="61">
        <v>112.01</v>
      </c>
      <c r="H23" s="61">
        <v>104.95</v>
      </c>
      <c r="I23" s="61">
        <v>102.2</v>
      </c>
      <c r="J23" s="61">
        <v>103.9</v>
      </c>
      <c r="K23" s="61">
        <v>102.93</v>
      </c>
      <c r="L23" s="61">
        <v>105.28</v>
      </c>
      <c r="M23" s="61">
        <v>109.31</v>
      </c>
      <c r="N23" s="61">
        <v>112.58</v>
      </c>
      <c r="X23" s="27">
        <v>1</v>
      </c>
      <c r="Y23" s="191">
        <f t="shared" si="0"/>
        <v>1.0573000000000001</v>
      </c>
      <c r="Z23" s="191">
        <f t="shared" si="1"/>
        <v>1.12084373</v>
      </c>
      <c r="AA23" s="191">
        <f t="shared" si="2"/>
        <v>1.201656562933</v>
      </c>
      <c r="AB23" s="191">
        <f t="shared" si="3"/>
        <v>1.3459755161412534</v>
      </c>
      <c r="AC23" s="191">
        <f t="shared" si="4"/>
        <v>1.5076271756298181</v>
      </c>
      <c r="AD23" s="191">
        <f t="shared" si="5"/>
        <v>1.5822547208234941</v>
      </c>
      <c r="AE23" s="191">
        <f t="shared" si="6"/>
        <v>1.617064324681611</v>
      </c>
      <c r="AF23" s="191">
        <f t="shared" si="7"/>
        <v>1.6801298333441941</v>
      </c>
      <c r="AG23" s="191">
        <f t="shared" si="8"/>
        <v>1.7293576374611792</v>
      </c>
      <c r="AH23" s="191">
        <f t="shared" si="9"/>
        <v>1.8206677207191293</v>
      </c>
      <c r="AI23" s="191">
        <f t="shared" si="10"/>
        <v>1.9901718855180803</v>
      </c>
      <c r="AJ23" s="191">
        <f t="shared" si="11"/>
        <v>2.2405355087162548</v>
      </c>
    </row>
    <row r="24" spans="1:36">
      <c r="A24" s="62" t="s">
        <v>25</v>
      </c>
      <c r="B24" s="61">
        <v>107.98</v>
      </c>
      <c r="C24" s="61">
        <v>105.72</v>
      </c>
      <c r="D24" s="61">
        <v>105.64</v>
      </c>
      <c r="E24" s="61">
        <v>106.97</v>
      </c>
      <c r="F24" s="61">
        <v>115.6</v>
      </c>
      <c r="G24" s="61">
        <v>111.74</v>
      </c>
      <c r="H24" s="61">
        <v>104.69</v>
      </c>
      <c r="I24" s="61">
        <v>102.81</v>
      </c>
      <c r="J24" s="61">
        <v>104.82</v>
      </c>
      <c r="K24" s="61">
        <v>102.76</v>
      </c>
      <c r="L24" s="61">
        <v>105.14</v>
      </c>
      <c r="M24" s="61">
        <v>109.49</v>
      </c>
      <c r="N24" s="61">
        <v>112.92</v>
      </c>
      <c r="X24" s="27">
        <v>1</v>
      </c>
      <c r="Y24" s="191">
        <f t="shared" si="0"/>
        <v>1.0571999999999999</v>
      </c>
      <c r="Z24" s="191">
        <f t="shared" si="1"/>
        <v>1.1168260799999998</v>
      </c>
      <c r="AA24" s="191">
        <f t="shared" si="2"/>
        <v>1.1946688577759998</v>
      </c>
      <c r="AB24" s="191">
        <f t="shared" si="3"/>
        <v>1.3810371995890558</v>
      </c>
      <c r="AC24" s="191">
        <f t="shared" si="4"/>
        <v>1.5431709668208109</v>
      </c>
      <c r="AD24" s="191">
        <f t="shared" si="5"/>
        <v>1.6155456851647068</v>
      </c>
      <c r="AE24" s="191">
        <f t="shared" si="6"/>
        <v>1.6609425189178351</v>
      </c>
      <c r="AF24" s="191">
        <f t="shared" si="7"/>
        <v>1.7409999483296748</v>
      </c>
      <c r="AG24" s="191">
        <f t="shared" si="8"/>
        <v>1.7890515469035739</v>
      </c>
      <c r="AH24" s="191">
        <f t="shared" si="9"/>
        <v>1.8810087964144175</v>
      </c>
      <c r="AI24" s="191">
        <f t="shared" si="10"/>
        <v>2.0595165311941459</v>
      </c>
      <c r="AJ24" s="191">
        <f t="shared" si="11"/>
        <v>2.3256060670244296</v>
      </c>
    </row>
    <row r="25" spans="1:36">
      <c r="A25" s="62" t="s">
        <v>26</v>
      </c>
      <c r="B25" s="61">
        <v>111.05</v>
      </c>
      <c r="C25" s="61">
        <v>106.36</v>
      </c>
      <c r="D25" s="61">
        <v>106.53</v>
      </c>
      <c r="E25" s="61">
        <v>105.97</v>
      </c>
      <c r="F25" s="61">
        <v>111.53</v>
      </c>
      <c r="G25" s="61">
        <v>113.29</v>
      </c>
      <c r="H25" s="61">
        <v>105.72</v>
      </c>
      <c r="I25" s="61">
        <v>102.7</v>
      </c>
      <c r="J25" s="61">
        <v>103.98</v>
      </c>
      <c r="K25" s="61">
        <v>102.86</v>
      </c>
      <c r="L25" s="61">
        <v>104.06</v>
      </c>
      <c r="M25" s="61">
        <v>107.96</v>
      </c>
      <c r="N25" s="61">
        <v>110.83</v>
      </c>
      <c r="X25" s="27">
        <v>1</v>
      </c>
      <c r="Y25" s="191">
        <f t="shared" si="0"/>
        <v>1.0636000000000001</v>
      </c>
      <c r="Z25" s="191">
        <f t="shared" si="1"/>
        <v>1.13305308</v>
      </c>
      <c r="AA25" s="191">
        <f t="shared" si="2"/>
        <v>1.2006963488760001</v>
      </c>
      <c r="AB25" s="191">
        <f t="shared" si="3"/>
        <v>1.3391366379014027</v>
      </c>
      <c r="AC25" s="191">
        <f t="shared" si="4"/>
        <v>1.5171078970784992</v>
      </c>
      <c r="AD25" s="191">
        <f t="shared" si="5"/>
        <v>1.6038864687913894</v>
      </c>
      <c r="AE25" s="191">
        <f t="shared" si="6"/>
        <v>1.6471914034487569</v>
      </c>
      <c r="AF25" s="191">
        <f t="shared" si="7"/>
        <v>1.7127496213060176</v>
      </c>
      <c r="AG25" s="191">
        <f t="shared" si="8"/>
        <v>1.7617342604753696</v>
      </c>
      <c r="AH25" s="191">
        <f t="shared" si="9"/>
        <v>1.8332606714506696</v>
      </c>
      <c r="AI25" s="191">
        <f t="shared" si="10"/>
        <v>1.9791882208981428</v>
      </c>
      <c r="AJ25" s="191">
        <f t="shared" si="11"/>
        <v>2.1935343052214118</v>
      </c>
    </row>
    <row r="26" spans="1:36">
      <c r="A26" s="62" t="s">
        <v>27</v>
      </c>
      <c r="B26" s="61">
        <v>108.62</v>
      </c>
      <c r="C26" s="61">
        <v>106.01</v>
      </c>
      <c r="D26" s="61">
        <v>105.56</v>
      </c>
      <c r="E26" s="61">
        <v>106.52</v>
      </c>
      <c r="F26" s="61">
        <v>110.29</v>
      </c>
      <c r="G26" s="61">
        <v>113.37</v>
      </c>
      <c r="H26" s="61">
        <v>105.61</v>
      </c>
      <c r="I26" s="61">
        <v>103.11</v>
      </c>
      <c r="J26" s="61">
        <v>104.43</v>
      </c>
      <c r="K26" s="61">
        <v>103.48</v>
      </c>
      <c r="L26" s="61">
        <v>104.09</v>
      </c>
      <c r="M26" s="61">
        <v>107.17</v>
      </c>
      <c r="N26" s="61">
        <v>115.27</v>
      </c>
      <c r="X26" s="27">
        <v>1</v>
      </c>
      <c r="Y26" s="191">
        <f t="shared" si="0"/>
        <v>1.0601</v>
      </c>
      <c r="Z26" s="191">
        <f t="shared" si="1"/>
        <v>1.1190415600000001</v>
      </c>
      <c r="AA26" s="191">
        <f t="shared" si="2"/>
        <v>1.1920030697120001</v>
      </c>
      <c r="AB26" s="191">
        <f t="shared" si="3"/>
        <v>1.3146601855853648</v>
      </c>
      <c r="AC26" s="191">
        <f t="shared" si="4"/>
        <v>1.4904302523981281</v>
      </c>
      <c r="AD26" s="191">
        <f t="shared" si="5"/>
        <v>1.5740433895576631</v>
      </c>
      <c r="AE26" s="191">
        <f t="shared" si="6"/>
        <v>1.6229961389729064</v>
      </c>
      <c r="AF26" s="191">
        <f t="shared" si="7"/>
        <v>1.6948948679294062</v>
      </c>
      <c r="AG26" s="191">
        <f t="shared" si="8"/>
        <v>1.7538772093333497</v>
      </c>
      <c r="AH26" s="191">
        <f t="shared" si="9"/>
        <v>1.8256107871950837</v>
      </c>
      <c r="AI26" s="191">
        <f t="shared" si="10"/>
        <v>1.9565070806369713</v>
      </c>
      <c r="AJ26" s="191">
        <f t="shared" si="11"/>
        <v>2.2552657118502366</v>
      </c>
    </row>
    <row r="27" spans="1:36">
      <c r="A27" s="62" t="s">
        <v>28</v>
      </c>
      <c r="B27" s="61">
        <v>109.28</v>
      </c>
      <c r="C27" s="61">
        <v>104.88</v>
      </c>
      <c r="D27" s="61">
        <v>106.69</v>
      </c>
      <c r="E27" s="61">
        <v>106.71</v>
      </c>
      <c r="F27" s="61">
        <v>111</v>
      </c>
      <c r="G27" s="61">
        <v>112.55</v>
      </c>
      <c r="H27" s="61">
        <v>105.21</v>
      </c>
      <c r="I27" s="61">
        <v>102.4</v>
      </c>
      <c r="J27" s="61">
        <v>104.92</v>
      </c>
      <c r="K27" s="61">
        <v>102.54</v>
      </c>
      <c r="L27" s="61">
        <v>105.57</v>
      </c>
      <c r="M27" s="61">
        <v>107.42</v>
      </c>
      <c r="N27" s="61">
        <v>111.12</v>
      </c>
      <c r="X27" s="27">
        <v>1</v>
      </c>
      <c r="Y27" s="191">
        <f t="shared" si="0"/>
        <v>1.0488</v>
      </c>
      <c r="Z27" s="191">
        <f t="shared" si="1"/>
        <v>1.1189647199999999</v>
      </c>
      <c r="AA27" s="191">
        <f t="shared" si="2"/>
        <v>1.1940472527119999</v>
      </c>
      <c r="AB27" s="191">
        <f t="shared" si="3"/>
        <v>1.3253924505103201</v>
      </c>
      <c r="AC27" s="191">
        <f t="shared" si="4"/>
        <v>1.4917292030493652</v>
      </c>
      <c r="AD27" s="191">
        <f t="shared" si="5"/>
        <v>1.5694482945282371</v>
      </c>
      <c r="AE27" s="191">
        <f t="shared" si="6"/>
        <v>1.607115053596915</v>
      </c>
      <c r="AF27" s="191">
        <f t="shared" si="7"/>
        <v>1.6861851142338833</v>
      </c>
      <c r="AG27" s="191">
        <f t="shared" si="8"/>
        <v>1.7290142161354241</v>
      </c>
      <c r="AH27" s="191">
        <f t="shared" si="9"/>
        <v>1.8253203079741669</v>
      </c>
      <c r="AI27" s="191">
        <f t="shared" si="10"/>
        <v>1.9607590748258503</v>
      </c>
      <c r="AJ27" s="191">
        <f t="shared" si="11"/>
        <v>2.1787954839464851</v>
      </c>
    </row>
    <row r="28" spans="1:36">
      <c r="A28" s="60" t="s">
        <v>29</v>
      </c>
      <c r="B28" s="61">
        <v>108.61</v>
      </c>
      <c r="C28" s="61">
        <v>105.62</v>
      </c>
      <c r="D28" s="61">
        <v>107.32</v>
      </c>
      <c r="E28" s="61">
        <v>107.24</v>
      </c>
      <c r="F28" s="61">
        <v>112</v>
      </c>
      <c r="G28" s="61">
        <v>114.22</v>
      </c>
      <c r="H28" s="61">
        <v>105.09</v>
      </c>
      <c r="I28" s="61">
        <v>102.44</v>
      </c>
      <c r="J28" s="61">
        <v>104.86</v>
      </c>
      <c r="K28" s="61">
        <v>102.34</v>
      </c>
      <c r="L28" s="61">
        <v>104.91</v>
      </c>
      <c r="M28" s="61">
        <v>108.06</v>
      </c>
      <c r="N28" s="61">
        <v>112.04</v>
      </c>
      <c r="X28" s="27">
        <v>1</v>
      </c>
      <c r="Y28" s="191">
        <f t="shared" si="0"/>
        <v>1.0562</v>
      </c>
      <c r="Z28" s="191">
        <f t="shared" si="1"/>
        <v>1.13351384</v>
      </c>
      <c r="AA28" s="191">
        <f t="shared" si="2"/>
        <v>1.215580242016</v>
      </c>
      <c r="AB28" s="191">
        <f t="shared" si="3"/>
        <v>1.3614498710579201</v>
      </c>
      <c r="AC28" s="191">
        <f t="shared" si="4"/>
        <v>1.5550480427223565</v>
      </c>
      <c r="AD28" s="191">
        <f t="shared" si="5"/>
        <v>1.6341999880969247</v>
      </c>
      <c r="AE28" s="191">
        <f t="shared" si="6"/>
        <v>1.6740744678064896</v>
      </c>
      <c r="AF28" s="191">
        <f t="shared" si="7"/>
        <v>1.755434486941885</v>
      </c>
      <c r="AG28" s="191">
        <f t="shared" si="8"/>
        <v>1.7965116539363251</v>
      </c>
      <c r="AH28" s="191">
        <f t="shared" si="9"/>
        <v>1.8847203761445985</v>
      </c>
      <c r="AI28" s="191">
        <f t="shared" si="10"/>
        <v>2.0366288384618532</v>
      </c>
      <c r="AJ28" s="191">
        <f t="shared" si="11"/>
        <v>2.2818389506126606</v>
      </c>
    </row>
    <row r="29" spans="1:36">
      <c r="A29" s="60" t="s">
        <v>30</v>
      </c>
      <c r="B29" s="61">
        <v>109.43</v>
      </c>
      <c r="C29" s="61">
        <v>105.85</v>
      </c>
      <c r="D29" s="61">
        <v>106.12</v>
      </c>
      <c r="E29" s="61">
        <v>106.69</v>
      </c>
      <c r="F29" s="61">
        <v>113.28</v>
      </c>
      <c r="G29" s="61">
        <v>113.18</v>
      </c>
      <c r="H29" s="61">
        <v>105.17</v>
      </c>
      <c r="I29" s="61">
        <v>103.65</v>
      </c>
      <c r="J29" s="61">
        <v>103.92</v>
      </c>
      <c r="K29" s="61">
        <v>102.95</v>
      </c>
      <c r="L29" s="61">
        <v>104.72</v>
      </c>
      <c r="M29" s="61">
        <v>108.65</v>
      </c>
      <c r="N29" s="61">
        <v>111.51</v>
      </c>
      <c r="X29" s="27">
        <v>1</v>
      </c>
      <c r="Y29" s="191">
        <f t="shared" si="0"/>
        <v>1.0585</v>
      </c>
      <c r="Z29" s="191">
        <f t="shared" si="1"/>
        <v>1.1232802000000002</v>
      </c>
      <c r="AA29" s="191">
        <f t="shared" si="2"/>
        <v>1.19842764538</v>
      </c>
      <c r="AB29" s="191">
        <f t="shared" si="3"/>
        <v>1.3575788366864641</v>
      </c>
      <c r="AC29" s="191">
        <f t="shared" si="4"/>
        <v>1.5365077273617402</v>
      </c>
      <c r="AD29" s="191">
        <f t="shared" si="5"/>
        <v>1.6159451768663422</v>
      </c>
      <c r="AE29" s="191">
        <f t="shared" si="6"/>
        <v>1.6749271758219637</v>
      </c>
      <c r="AF29" s="191">
        <f t="shared" si="7"/>
        <v>1.7405843211141849</v>
      </c>
      <c r="AG29" s="191">
        <f t="shared" si="8"/>
        <v>1.7919315585870534</v>
      </c>
      <c r="AH29" s="191">
        <f t="shared" si="9"/>
        <v>1.8765107281523623</v>
      </c>
      <c r="AI29" s="191">
        <f t="shared" si="10"/>
        <v>2.0388289061375415</v>
      </c>
      <c r="AJ29" s="191">
        <f t="shared" si="11"/>
        <v>2.2734981132339724</v>
      </c>
    </row>
    <row r="30" spans="1:36">
      <c r="A30" s="60" t="s">
        <v>32</v>
      </c>
      <c r="B30" s="61">
        <v>110.08</v>
      </c>
      <c r="C30" s="61">
        <v>106.16</v>
      </c>
      <c r="D30" s="61">
        <v>106.55</v>
      </c>
      <c r="E30" s="61">
        <v>106.89</v>
      </c>
      <c r="F30" s="61">
        <v>111.43</v>
      </c>
      <c r="G30" s="61">
        <v>112.6</v>
      </c>
      <c r="H30" s="61">
        <v>105.24</v>
      </c>
      <c r="I30" s="61">
        <v>101.72</v>
      </c>
      <c r="J30" s="61">
        <v>104.21</v>
      </c>
      <c r="K30" s="61">
        <v>102.2</v>
      </c>
      <c r="L30" s="61">
        <v>105.75</v>
      </c>
      <c r="M30" s="61">
        <v>108.9</v>
      </c>
      <c r="N30" s="61">
        <v>111.92</v>
      </c>
      <c r="X30" s="27">
        <v>1</v>
      </c>
      <c r="Y30" s="191">
        <f t="shared" si="0"/>
        <v>1.0615999999999999</v>
      </c>
      <c r="Z30" s="191">
        <f t="shared" si="1"/>
        <v>1.1311347999999999</v>
      </c>
      <c r="AA30" s="191">
        <f t="shared" si="2"/>
        <v>1.20906998772</v>
      </c>
      <c r="AB30" s="191">
        <f t="shared" si="3"/>
        <v>1.3472666873163959</v>
      </c>
      <c r="AC30" s="191">
        <f t="shared" si="4"/>
        <v>1.5170222899182617</v>
      </c>
      <c r="AD30" s="191">
        <f t="shared" si="5"/>
        <v>1.5965142579099785</v>
      </c>
      <c r="AE30" s="191">
        <f t="shared" si="6"/>
        <v>1.6239743031460301</v>
      </c>
      <c r="AF30" s="191">
        <f t="shared" si="7"/>
        <v>1.6923436213084779</v>
      </c>
      <c r="AG30" s="191">
        <f t="shared" si="8"/>
        <v>1.7295751809772646</v>
      </c>
      <c r="AH30" s="191">
        <f t="shared" si="9"/>
        <v>1.8290257538834573</v>
      </c>
      <c r="AI30" s="191">
        <f t="shared" si="10"/>
        <v>1.9918090459790851</v>
      </c>
      <c r="AJ30" s="191">
        <f t="shared" si="11"/>
        <v>2.229232684259792</v>
      </c>
    </row>
    <row r="31" spans="1:36">
      <c r="A31" s="60" t="s">
        <v>33</v>
      </c>
      <c r="B31" s="61">
        <v>112.56</v>
      </c>
      <c r="C31" s="61">
        <v>107.17</v>
      </c>
      <c r="D31" s="61">
        <v>107.61</v>
      </c>
      <c r="E31" s="61">
        <v>107.81</v>
      </c>
      <c r="F31" s="61">
        <v>111.06</v>
      </c>
      <c r="G31" s="61">
        <v>111.36</v>
      </c>
      <c r="H31" s="61">
        <v>105.36</v>
      </c>
      <c r="I31" s="61">
        <v>103.3</v>
      </c>
      <c r="J31" s="61">
        <v>104.3</v>
      </c>
      <c r="K31" s="61">
        <v>103.29</v>
      </c>
      <c r="L31" s="61">
        <v>106.34</v>
      </c>
      <c r="M31" s="61">
        <v>111.5</v>
      </c>
      <c r="N31" s="61">
        <v>109.38</v>
      </c>
      <c r="X31" s="27">
        <v>1</v>
      </c>
      <c r="Y31" s="191">
        <f t="shared" si="0"/>
        <v>1.0717000000000001</v>
      </c>
      <c r="Z31" s="191">
        <f t="shared" si="1"/>
        <v>1.1532563700000003</v>
      </c>
      <c r="AA31" s="191">
        <f t="shared" si="2"/>
        <v>1.2433256924970002</v>
      </c>
      <c r="AB31" s="191">
        <f t="shared" si="3"/>
        <v>1.3808375140871683</v>
      </c>
      <c r="AC31" s="191">
        <f t="shared" si="4"/>
        <v>1.5377006556874704</v>
      </c>
      <c r="AD31" s="191">
        <f t="shared" si="5"/>
        <v>1.6201214108323188</v>
      </c>
      <c r="AE31" s="191">
        <f t="shared" si="6"/>
        <v>1.6735854173897851</v>
      </c>
      <c r="AF31" s="191">
        <f t="shared" si="7"/>
        <v>1.7455495903375458</v>
      </c>
      <c r="AG31" s="191">
        <f t="shared" si="8"/>
        <v>1.8029781718596509</v>
      </c>
      <c r="AH31" s="191">
        <f t="shared" si="9"/>
        <v>1.917286987955553</v>
      </c>
      <c r="AI31" s="191">
        <f t="shared" si="10"/>
        <v>2.1377749915704416</v>
      </c>
      <c r="AJ31" s="191">
        <f t="shared" si="11"/>
        <v>2.3382982857797487</v>
      </c>
    </row>
    <row r="32" spans="1:36">
      <c r="A32" s="60" t="s">
        <v>34</v>
      </c>
      <c r="B32" s="61">
        <v>108.53</v>
      </c>
      <c r="C32" s="61">
        <v>106.58</v>
      </c>
      <c r="D32" s="61">
        <v>106.68</v>
      </c>
      <c r="E32" s="61">
        <v>107.2</v>
      </c>
      <c r="F32" s="61">
        <v>112.22</v>
      </c>
      <c r="G32" s="61">
        <v>112.73</v>
      </c>
      <c r="H32" s="61">
        <v>105.98</v>
      </c>
      <c r="I32" s="61">
        <v>102.24</v>
      </c>
      <c r="J32" s="61">
        <v>104.27</v>
      </c>
      <c r="K32" s="61">
        <v>102.56</v>
      </c>
      <c r="L32" s="61">
        <v>105.07</v>
      </c>
      <c r="M32" s="61">
        <v>109.25</v>
      </c>
      <c r="N32" s="61">
        <v>110.98</v>
      </c>
      <c r="X32" s="27">
        <v>1</v>
      </c>
      <c r="Y32" s="191">
        <f t="shared" si="0"/>
        <v>1.0658000000000001</v>
      </c>
      <c r="Z32" s="191">
        <f t="shared" si="1"/>
        <v>1.1369954400000002</v>
      </c>
      <c r="AA32" s="191">
        <f t="shared" si="2"/>
        <v>1.2188591116800003</v>
      </c>
      <c r="AB32" s="191">
        <f t="shared" si="3"/>
        <v>1.3678036951272963</v>
      </c>
      <c r="AC32" s="191">
        <f t="shared" si="4"/>
        <v>1.5419251055170011</v>
      </c>
      <c r="AD32" s="191">
        <f t="shared" si="5"/>
        <v>1.6341322268269178</v>
      </c>
      <c r="AE32" s="191">
        <f t="shared" si="6"/>
        <v>1.6707367887078408</v>
      </c>
      <c r="AF32" s="191">
        <f t="shared" si="7"/>
        <v>1.7420772495856656</v>
      </c>
      <c r="AG32" s="191">
        <f t="shared" si="8"/>
        <v>1.7866744271750588</v>
      </c>
      <c r="AH32" s="191">
        <f t="shared" si="9"/>
        <v>1.8772588206328342</v>
      </c>
      <c r="AI32" s="191">
        <f t="shared" si="10"/>
        <v>2.0509052615413714</v>
      </c>
      <c r="AJ32" s="191">
        <f t="shared" si="11"/>
        <v>2.276094659258614</v>
      </c>
    </row>
    <row r="33" spans="1:36">
      <c r="A33" s="62" t="s">
        <v>35</v>
      </c>
      <c r="B33" s="61">
        <v>109.77</v>
      </c>
      <c r="C33" s="61">
        <v>105.17</v>
      </c>
      <c r="D33" s="61">
        <v>106.12</v>
      </c>
      <c r="E33" s="61">
        <v>106.35</v>
      </c>
      <c r="F33" s="61">
        <v>110.68</v>
      </c>
      <c r="G33" s="61">
        <v>112.61</v>
      </c>
      <c r="H33" s="61">
        <v>104.68</v>
      </c>
      <c r="I33" s="61">
        <v>102.13</v>
      </c>
      <c r="J33" s="61">
        <v>103.99</v>
      </c>
      <c r="K33" s="61">
        <v>102.58</v>
      </c>
      <c r="L33" s="61">
        <v>104.87</v>
      </c>
      <c r="M33" s="61">
        <v>108.49</v>
      </c>
      <c r="N33" s="61">
        <v>112.73</v>
      </c>
      <c r="X33" s="27">
        <v>1</v>
      </c>
      <c r="Y33" s="191">
        <f t="shared" si="0"/>
        <v>1.0517000000000001</v>
      </c>
      <c r="Z33" s="191">
        <f t="shared" si="1"/>
        <v>1.1160640400000001</v>
      </c>
      <c r="AA33" s="191">
        <f t="shared" si="2"/>
        <v>1.1869341065400001</v>
      </c>
      <c r="AB33" s="191">
        <f t="shared" si="3"/>
        <v>1.3136986691184722</v>
      </c>
      <c r="AC33" s="191">
        <f t="shared" si="4"/>
        <v>1.4793560712943117</v>
      </c>
      <c r="AD33" s="191">
        <f t="shared" si="5"/>
        <v>1.5485899354308856</v>
      </c>
      <c r="AE33" s="191">
        <f t="shared" si="6"/>
        <v>1.5815749010555635</v>
      </c>
      <c r="AF33" s="191">
        <f t="shared" si="7"/>
        <v>1.6446797396076804</v>
      </c>
      <c r="AG33" s="191">
        <f t="shared" si="8"/>
        <v>1.6871124768895587</v>
      </c>
      <c r="AH33" s="191">
        <f t="shared" si="9"/>
        <v>1.7692748545140802</v>
      </c>
      <c r="AI33" s="191">
        <f t="shared" si="10"/>
        <v>1.9194862896623255</v>
      </c>
      <c r="AJ33" s="191">
        <f t="shared" si="11"/>
        <v>2.1638368943363395</v>
      </c>
    </row>
    <row r="34" spans="1:36">
      <c r="A34" s="60" t="s">
        <v>36</v>
      </c>
      <c r="B34" s="61">
        <v>109.5</v>
      </c>
      <c r="C34" s="61">
        <v>105.3</v>
      </c>
      <c r="D34" s="61">
        <v>106.6</v>
      </c>
      <c r="E34" s="61">
        <v>105.38</v>
      </c>
      <c r="F34" s="61">
        <v>111.99</v>
      </c>
      <c r="G34" s="61">
        <v>113.17</v>
      </c>
      <c r="H34" s="61">
        <v>105.12</v>
      </c>
      <c r="I34" s="61">
        <v>102.4</v>
      </c>
      <c r="J34" s="61">
        <v>104.33</v>
      </c>
      <c r="K34" s="61">
        <v>102.98</v>
      </c>
      <c r="L34" s="61">
        <v>104.93</v>
      </c>
      <c r="M34" s="61">
        <v>107.8</v>
      </c>
      <c r="N34" s="61">
        <v>111.38</v>
      </c>
      <c r="X34" s="27">
        <v>1</v>
      </c>
      <c r="Y34" s="191">
        <f t="shared" si="0"/>
        <v>1.0529999999999999</v>
      </c>
      <c r="Z34" s="191">
        <f t="shared" si="1"/>
        <v>1.122498</v>
      </c>
      <c r="AA34" s="191">
        <f t="shared" si="2"/>
        <v>1.1828883924</v>
      </c>
      <c r="AB34" s="191">
        <f t="shared" si="3"/>
        <v>1.3247167106487601</v>
      </c>
      <c r="AC34" s="191">
        <f t="shared" si="4"/>
        <v>1.4991819014412018</v>
      </c>
      <c r="AD34" s="191">
        <f t="shared" si="5"/>
        <v>1.5759400147949914</v>
      </c>
      <c r="AE34" s="191">
        <f t="shared" si="6"/>
        <v>1.6137625751500713</v>
      </c>
      <c r="AF34" s="191">
        <f t="shared" si="7"/>
        <v>1.6836384946540692</v>
      </c>
      <c r="AG34" s="191">
        <f t="shared" si="8"/>
        <v>1.7338109217947604</v>
      </c>
      <c r="AH34" s="191">
        <f t="shared" si="9"/>
        <v>1.8192878002392421</v>
      </c>
      <c r="AI34" s="191">
        <f t="shared" si="10"/>
        <v>1.961192248657903</v>
      </c>
      <c r="AJ34" s="191">
        <f t="shared" si="11"/>
        <v>2.1843759265551723</v>
      </c>
    </row>
    <row r="35" spans="1:36">
      <c r="A35" s="62" t="s">
        <v>37</v>
      </c>
      <c r="B35" s="61">
        <v>109.39</v>
      </c>
      <c r="C35" s="61">
        <v>106.11</v>
      </c>
      <c r="D35" s="61">
        <v>106.67</v>
      </c>
      <c r="E35" s="61">
        <v>106.56</v>
      </c>
      <c r="F35" s="61">
        <v>111.8</v>
      </c>
      <c r="G35" s="61">
        <v>112.07</v>
      </c>
      <c r="H35" s="61">
        <v>105.17</v>
      </c>
      <c r="I35" s="61">
        <v>101.61</v>
      </c>
      <c r="J35" s="61">
        <v>104.49</v>
      </c>
      <c r="K35" s="61">
        <v>102.7</v>
      </c>
      <c r="L35" s="61">
        <v>105.18</v>
      </c>
      <c r="M35" s="61">
        <v>108.57</v>
      </c>
      <c r="N35" s="61">
        <v>112.12</v>
      </c>
      <c r="X35" s="27">
        <v>1</v>
      </c>
      <c r="Y35" s="191">
        <f t="shared" si="0"/>
        <v>1.0610999999999999</v>
      </c>
      <c r="Z35" s="191">
        <f t="shared" si="1"/>
        <v>1.1318753699999999</v>
      </c>
      <c r="AA35" s="191">
        <f t="shared" si="2"/>
        <v>1.206126394272</v>
      </c>
      <c r="AB35" s="191">
        <f t="shared" si="3"/>
        <v>1.3484493087960958</v>
      </c>
      <c r="AC35" s="191">
        <f t="shared" si="4"/>
        <v>1.5112071403677845</v>
      </c>
      <c r="AD35" s="191">
        <f t="shared" si="5"/>
        <v>1.5893365495247989</v>
      </c>
      <c r="AE35" s="191">
        <f t="shared" si="6"/>
        <v>1.6149248679721482</v>
      </c>
      <c r="AF35" s="191">
        <f t="shared" si="7"/>
        <v>1.6874349945440974</v>
      </c>
      <c r="AG35" s="191">
        <f t="shared" si="8"/>
        <v>1.7329957393967879</v>
      </c>
      <c r="AH35" s="191">
        <f t="shared" si="9"/>
        <v>1.8227649186975414</v>
      </c>
      <c r="AI35" s="191">
        <f t="shared" si="10"/>
        <v>1.9789758722299207</v>
      </c>
      <c r="AJ35" s="191">
        <f t="shared" si="11"/>
        <v>2.2188277479441871</v>
      </c>
    </row>
    <row r="36" spans="1:36">
      <c r="A36" s="62" t="s">
        <v>39</v>
      </c>
      <c r="B36" s="61">
        <v>113.89</v>
      </c>
      <c r="C36" s="61">
        <v>106.45</v>
      </c>
      <c r="D36" s="61">
        <v>107.39</v>
      </c>
      <c r="E36" s="61">
        <v>104.39</v>
      </c>
      <c r="F36" s="61">
        <v>110.51</v>
      </c>
      <c r="G36" s="61">
        <v>113.98</v>
      </c>
      <c r="H36" s="61">
        <v>104.43</v>
      </c>
      <c r="I36" s="61">
        <v>101.12</v>
      </c>
      <c r="J36" s="61">
        <v>102.79</v>
      </c>
      <c r="K36" s="61">
        <v>103.79</v>
      </c>
      <c r="L36" s="61">
        <v>107.28</v>
      </c>
      <c r="M36" s="61">
        <v>111.82</v>
      </c>
      <c r="N36" s="61">
        <v>110.46</v>
      </c>
      <c r="X36" s="27">
        <v>1</v>
      </c>
      <c r="Y36" s="191">
        <f t="shared" si="0"/>
        <v>1.0645</v>
      </c>
      <c r="Z36" s="191">
        <f t="shared" si="1"/>
        <v>1.1431665499999999</v>
      </c>
      <c r="AA36" s="191">
        <f t="shared" si="2"/>
        <v>1.1933515615449999</v>
      </c>
      <c r="AB36" s="191">
        <f t="shared" si="3"/>
        <v>1.3187728106633796</v>
      </c>
      <c r="AC36" s="191">
        <f t="shared" si="4"/>
        <v>1.5031372495941202</v>
      </c>
      <c r="AD36" s="191">
        <f t="shared" si="5"/>
        <v>1.5697262297511398</v>
      </c>
      <c r="AE36" s="191">
        <f t="shared" si="6"/>
        <v>1.5873071635243527</v>
      </c>
      <c r="AF36" s="191">
        <f t="shared" si="7"/>
        <v>1.6315930333866822</v>
      </c>
      <c r="AG36" s="191">
        <f t="shared" si="8"/>
        <v>1.6934304093520376</v>
      </c>
      <c r="AH36" s="191">
        <f t="shared" si="9"/>
        <v>1.8167121431528659</v>
      </c>
      <c r="AI36" s="191">
        <f t="shared" si="10"/>
        <v>2.0314475184735348</v>
      </c>
      <c r="AJ36" s="191">
        <f t="shared" si="11"/>
        <v>2.2439369289058662</v>
      </c>
    </row>
    <row r="37" spans="1:36">
      <c r="A37" s="62" t="s">
        <v>41</v>
      </c>
      <c r="B37" s="61">
        <v>111.36</v>
      </c>
      <c r="C37" s="61">
        <v>106.74</v>
      </c>
      <c r="D37" s="61">
        <v>108.75</v>
      </c>
      <c r="E37" s="61">
        <v>107.49</v>
      </c>
      <c r="F37" s="61">
        <v>108.46</v>
      </c>
      <c r="G37" s="61">
        <v>115.3</v>
      </c>
      <c r="H37" s="61">
        <v>106.13</v>
      </c>
      <c r="I37" s="61">
        <v>102.48</v>
      </c>
      <c r="J37" s="61">
        <v>103.47</v>
      </c>
      <c r="K37" s="61">
        <v>103.69</v>
      </c>
      <c r="L37" s="61">
        <v>105.39</v>
      </c>
      <c r="M37" s="61">
        <v>108.17</v>
      </c>
      <c r="N37" s="61">
        <v>111.9</v>
      </c>
      <c r="X37" s="27">
        <v>1</v>
      </c>
      <c r="Y37" s="191">
        <f t="shared" si="0"/>
        <v>1.0673999999999999</v>
      </c>
      <c r="Z37" s="191">
        <f t="shared" si="1"/>
        <v>1.1607974999999999</v>
      </c>
      <c r="AA37" s="191">
        <f t="shared" si="2"/>
        <v>1.2477412327499997</v>
      </c>
      <c r="AB37" s="191">
        <f t="shared" si="3"/>
        <v>1.3533001410406496</v>
      </c>
      <c r="AC37" s="191">
        <f t="shared" si="4"/>
        <v>1.5603550626198688</v>
      </c>
      <c r="AD37" s="191">
        <f t="shared" si="5"/>
        <v>1.6560048279584665</v>
      </c>
      <c r="AE37" s="191">
        <f t="shared" si="6"/>
        <v>1.6970737476918365</v>
      </c>
      <c r="AF37" s="191">
        <f t="shared" si="7"/>
        <v>1.7559622067367431</v>
      </c>
      <c r="AG37" s="191">
        <f t="shared" si="8"/>
        <v>1.8207572121653288</v>
      </c>
      <c r="AH37" s="191">
        <f t="shared" si="9"/>
        <v>1.9188960259010401</v>
      </c>
      <c r="AI37" s="191">
        <f t="shared" si="10"/>
        <v>2.0756698312171551</v>
      </c>
      <c r="AJ37" s="191">
        <f t="shared" si="11"/>
        <v>2.3226745411319967</v>
      </c>
    </row>
    <row r="38" spans="1:36">
      <c r="A38" s="62" t="s">
        <v>42</v>
      </c>
      <c r="B38" s="61">
        <v>111.68</v>
      </c>
      <c r="C38" s="61">
        <v>105.13</v>
      </c>
      <c r="D38" s="61">
        <v>106.24</v>
      </c>
      <c r="E38" s="61">
        <v>107.43</v>
      </c>
      <c r="F38" s="61">
        <v>110.41</v>
      </c>
      <c r="G38" s="61">
        <v>114.88</v>
      </c>
      <c r="H38" s="61">
        <v>105.41</v>
      </c>
      <c r="I38" s="61">
        <v>101.88</v>
      </c>
      <c r="J38" s="61">
        <v>103.74</v>
      </c>
      <c r="K38" s="61">
        <v>102.95</v>
      </c>
      <c r="L38" s="61">
        <v>105.18</v>
      </c>
      <c r="M38" s="61">
        <v>107.53</v>
      </c>
      <c r="N38" s="61">
        <v>112.1</v>
      </c>
      <c r="X38" s="27">
        <v>1</v>
      </c>
      <c r="Y38" s="191">
        <f t="shared" si="0"/>
        <v>1.0512999999999999</v>
      </c>
      <c r="Z38" s="191">
        <f t="shared" si="1"/>
        <v>1.1169011199999999</v>
      </c>
      <c r="AA38" s="191">
        <f t="shared" si="2"/>
        <v>1.199886873216</v>
      </c>
      <c r="AB38" s="191">
        <f t="shared" si="3"/>
        <v>1.3247950967177855</v>
      </c>
      <c r="AC38" s="191">
        <f t="shared" si="4"/>
        <v>1.5219246071093919</v>
      </c>
      <c r="AD38" s="191">
        <f t="shared" si="5"/>
        <v>1.6042607283540098</v>
      </c>
      <c r="AE38" s="191">
        <f t="shared" si="6"/>
        <v>1.6344208300470653</v>
      </c>
      <c r="AF38" s="191">
        <f t="shared" si="7"/>
        <v>1.6955481690908254</v>
      </c>
      <c r="AG38" s="191">
        <f t="shared" si="8"/>
        <v>1.7455668400790048</v>
      </c>
      <c r="AH38" s="191">
        <f t="shared" si="9"/>
        <v>1.8359872023950974</v>
      </c>
      <c r="AI38" s="191">
        <f t="shared" si="10"/>
        <v>1.9742370387354484</v>
      </c>
      <c r="AJ38" s="191">
        <f t="shared" si="11"/>
        <v>2.2131197204224375</v>
      </c>
    </row>
    <row r="39" spans="1:36">
      <c r="A39" s="62" t="s">
        <v>43</v>
      </c>
      <c r="B39" s="61">
        <v>110.65</v>
      </c>
      <c r="C39" s="61">
        <v>105.56</v>
      </c>
      <c r="D39" s="61">
        <v>106.35</v>
      </c>
      <c r="E39" s="61">
        <v>106.06</v>
      </c>
      <c r="F39" s="61">
        <v>110.23</v>
      </c>
      <c r="G39" s="61">
        <v>113.56</v>
      </c>
      <c r="H39" s="61">
        <v>104.84</v>
      </c>
      <c r="I39" s="61">
        <v>102.27</v>
      </c>
      <c r="J39" s="61">
        <v>103.4</v>
      </c>
      <c r="K39" s="61">
        <v>101.87</v>
      </c>
      <c r="L39" s="61">
        <v>105.05</v>
      </c>
      <c r="M39" s="61">
        <v>109.18</v>
      </c>
      <c r="N39" s="61">
        <v>111.2</v>
      </c>
      <c r="X39" s="27">
        <v>1</v>
      </c>
      <c r="Y39" s="191">
        <f t="shared" si="0"/>
        <v>1.0556000000000001</v>
      </c>
      <c r="Z39" s="191">
        <f t="shared" si="1"/>
        <v>1.1226306000000001</v>
      </c>
      <c r="AA39" s="191">
        <f t="shared" si="2"/>
        <v>1.1906620143600002</v>
      </c>
      <c r="AB39" s="191">
        <f t="shared" si="3"/>
        <v>1.3124667384290283</v>
      </c>
      <c r="AC39" s="191">
        <f t="shared" si="4"/>
        <v>1.4904372281600047</v>
      </c>
      <c r="AD39" s="191">
        <f t="shared" si="5"/>
        <v>1.5625743900029492</v>
      </c>
      <c r="AE39" s="191">
        <f t="shared" si="6"/>
        <v>1.598044828656016</v>
      </c>
      <c r="AF39" s="191">
        <f t="shared" si="7"/>
        <v>1.6523783528303206</v>
      </c>
      <c r="AG39" s="191">
        <f t="shared" si="8"/>
        <v>1.6832778280282477</v>
      </c>
      <c r="AH39" s="191">
        <f t="shared" si="9"/>
        <v>1.7682833583436741</v>
      </c>
      <c r="AI39" s="191">
        <f t="shared" si="10"/>
        <v>1.9306117706396235</v>
      </c>
      <c r="AJ39" s="191">
        <f t="shared" si="11"/>
        <v>2.1468402889512617</v>
      </c>
    </row>
    <row r="40" spans="1:36">
      <c r="A40" s="62" t="s">
        <v>44</v>
      </c>
      <c r="B40" s="61">
        <v>112.06</v>
      </c>
      <c r="C40" s="61">
        <v>107.63</v>
      </c>
      <c r="D40" s="61">
        <v>106.09</v>
      </c>
      <c r="E40" s="61">
        <v>106.2</v>
      </c>
      <c r="F40" s="61">
        <v>111.14</v>
      </c>
      <c r="G40" s="61">
        <v>114.83</v>
      </c>
      <c r="H40" s="61">
        <v>105.25</v>
      </c>
      <c r="I40" s="61">
        <v>102.04</v>
      </c>
      <c r="J40" s="61">
        <v>103.53</v>
      </c>
      <c r="K40" s="61">
        <v>102.97</v>
      </c>
      <c r="L40" s="61">
        <v>105.04</v>
      </c>
      <c r="M40" s="61">
        <v>107.63</v>
      </c>
      <c r="N40" s="61">
        <v>112.88</v>
      </c>
      <c r="X40" s="27">
        <v>1</v>
      </c>
      <c r="Y40" s="191">
        <f t="shared" si="0"/>
        <v>1.0763</v>
      </c>
      <c r="Z40" s="191">
        <f t="shared" si="1"/>
        <v>1.1418466700000001</v>
      </c>
      <c r="AA40" s="191">
        <f t="shared" si="2"/>
        <v>1.2126411635400001</v>
      </c>
      <c r="AB40" s="191">
        <f t="shared" si="3"/>
        <v>1.3477293891583559</v>
      </c>
      <c r="AC40" s="191">
        <f t="shared" si="4"/>
        <v>1.5475976575705399</v>
      </c>
      <c r="AD40" s="191">
        <f t="shared" si="5"/>
        <v>1.6288465345929932</v>
      </c>
      <c r="AE40" s="191">
        <f t="shared" si="6"/>
        <v>1.6620750038986905</v>
      </c>
      <c r="AF40" s="191">
        <f t="shared" si="7"/>
        <v>1.7207462515363141</v>
      </c>
      <c r="AG40" s="191">
        <f t="shared" si="8"/>
        <v>1.7718524152069426</v>
      </c>
      <c r="AH40" s="191">
        <f t="shared" si="9"/>
        <v>1.8611537769333726</v>
      </c>
      <c r="AI40" s="191">
        <f t="shared" si="10"/>
        <v>2.003159810113389</v>
      </c>
      <c r="AJ40" s="191">
        <f t="shared" si="11"/>
        <v>2.2611667936559936</v>
      </c>
    </row>
    <row r="41" spans="1:36">
      <c r="A41" s="62" t="s">
        <v>45</v>
      </c>
      <c r="B41" s="61">
        <v>110.05</v>
      </c>
      <c r="C41" s="61">
        <v>104</v>
      </c>
      <c r="D41" s="61">
        <v>106</v>
      </c>
      <c r="E41" s="61">
        <v>106.72</v>
      </c>
      <c r="F41" s="61">
        <v>108.61</v>
      </c>
      <c r="G41" s="61">
        <v>114.92</v>
      </c>
      <c r="H41" s="61">
        <v>105.64</v>
      </c>
      <c r="I41" s="61">
        <v>102.86</v>
      </c>
      <c r="J41" s="61">
        <v>104.46</v>
      </c>
      <c r="K41" s="61">
        <v>103.08</v>
      </c>
      <c r="L41" s="61">
        <v>105.71</v>
      </c>
      <c r="M41" s="61">
        <v>109</v>
      </c>
      <c r="N41" s="61">
        <v>111.17</v>
      </c>
      <c r="X41" s="27">
        <v>1</v>
      </c>
      <c r="Y41" s="191">
        <f t="shared" si="0"/>
        <v>1.04</v>
      </c>
      <c r="Z41" s="191">
        <f t="shared" si="1"/>
        <v>1.1024</v>
      </c>
      <c r="AA41" s="191">
        <f t="shared" si="2"/>
        <v>1.17648128</v>
      </c>
      <c r="AB41" s="191">
        <f t="shared" si="3"/>
        <v>1.277776318208</v>
      </c>
      <c r="AC41" s="191">
        <f t="shared" si="4"/>
        <v>1.4684205448846337</v>
      </c>
      <c r="AD41" s="191">
        <f t="shared" si="5"/>
        <v>1.5512394636161269</v>
      </c>
      <c r="AE41" s="191">
        <f t="shared" si="6"/>
        <v>1.5956049122755482</v>
      </c>
      <c r="AF41" s="191">
        <f t="shared" si="7"/>
        <v>1.6667688913630376</v>
      </c>
      <c r="AG41" s="191">
        <f t="shared" si="8"/>
        <v>1.7181053732170193</v>
      </c>
      <c r="AH41" s="191">
        <f t="shared" si="9"/>
        <v>1.8162091900277111</v>
      </c>
      <c r="AI41" s="191">
        <f t="shared" si="10"/>
        <v>1.9796680171302052</v>
      </c>
      <c r="AJ41" s="191">
        <f t="shared" si="11"/>
        <v>2.2007969346436491</v>
      </c>
    </row>
    <row r="42" spans="1:36">
      <c r="A42" s="62" t="s">
        <v>47</v>
      </c>
      <c r="B42" s="61">
        <v>109.64</v>
      </c>
      <c r="C42" s="61">
        <v>106.35</v>
      </c>
      <c r="D42" s="61">
        <v>106.24</v>
      </c>
      <c r="E42" s="61">
        <v>105.97</v>
      </c>
      <c r="F42" s="61">
        <v>111.17</v>
      </c>
      <c r="G42" s="61">
        <v>110.92</v>
      </c>
      <c r="H42" s="61">
        <v>104.94</v>
      </c>
      <c r="I42" s="61">
        <v>101.59</v>
      </c>
      <c r="J42" s="61">
        <v>104.27</v>
      </c>
      <c r="K42" s="61">
        <v>102.87</v>
      </c>
      <c r="L42" s="61">
        <v>105.02</v>
      </c>
      <c r="M42" s="61">
        <v>108.71</v>
      </c>
      <c r="N42" s="61">
        <v>111.26</v>
      </c>
      <c r="X42" s="27">
        <v>1</v>
      </c>
      <c r="Y42" s="191">
        <f t="shared" si="0"/>
        <v>1.0634999999999999</v>
      </c>
      <c r="Z42" s="191">
        <f t="shared" si="1"/>
        <v>1.1298623999999997</v>
      </c>
      <c r="AA42" s="191">
        <f t="shared" si="2"/>
        <v>1.1973151852799997</v>
      </c>
      <c r="AB42" s="191">
        <f t="shared" si="3"/>
        <v>1.3310552914757756</v>
      </c>
      <c r="AC42" s="191">
        <f t="shared" si="4"/>
        <v>1.4764065293049304</v>
      </c>
      <c r="AD42" s="191">
        <f t="shared" si="5"/>
        <v>1.5493410118525941</v>
      </c>
      <c r="AE42" s="191">
        <f t="shared" si="6"/>
        <v>1.5739755339410504</v>
      </c>
      <c r="AF42" s="191">
        <f t="shared" si="7"/>
        <v>1.641184289240333</v>
      </c>
      <c r="AG42" s="191">
        <f t="shared" si="8"/>
        <v>1.6882862783415304</v>
      </c>
      <c r="AH42" s="191">
        <f t="shared" si="9"/>
        <v>1.7730382495142751</v>
      </c>
      <c r="AI42" s="191">
        <f t="shared" si="10"/>
        <v>1.9274698810469684</v>
      </c>
      <c r="AJ42" s="191">
        <f t="shared" si="11"/>
        <v>2.1445029896528571</v>
      </c>
    </row>
    <row r="43" spans="1:36">
      <c r="A43" s="62" t="s">
        <v>48</v>
      </c>
      <c r="B43" s="61">
        <v>111.47</v>
      </c>
      <c r="C43" s="61">
        <v>105.98</v>
      </c>
      <c r="D43" s="61">
        <v>106.25</v>
      </c>
      <c r="E43" s="61">
        <v>106.54</v>
      </c>
      <c r="F43" s="61">
        <v>111.56</v>
      </c>
      <c r="G43" s="61">
        <v>112.51</v>
      </c>
      <c r="H43" s="61">
        <v>105.38</v>
      </c>
      <c r="I43" s="61">
        <v>102.48</v>
      </c>
      <c r="J43" s="61">
        <v>105.35</v>
      </c>
      <c r="K43" s="61">
        <v>102.54</v>
      </c>
      <c r="L43" s="61">
        <v>105.14</v>
      </c>
      <c r="M43" s="61">
        <v>107.75</v>
      </c>
      <c r="N43" s="61">
        <v>112.95</v>
      </c>
      <c r="X43" s="27">
        <v>1</v>
      </c>
      <c r="Y43" s="191">
        <f t="shared" si="0"/>
        <v>1.0598000000000001</v>
      </c>
      <c r="Z43" s="191">
        <f t="shared" si="1"/>
        <v>1.1260375</v>
      </c>
      <c r="AA43" s="191">
        <f t="shared" si="2"/>
        <v>1.1996803525000002</v>
      </c>
      <c r="AB43" s="191">
        <f t="shared" si="3"/>
        <v>1.3383634012490004</v>
      </c>
      <c r="AC43" s="191">
        <f t="shared" si="4"/>
        <v>1.5057926627452505</v>
      </c>
      <c r="AD43" s="191">
        <f t="shared" si="5"/>
        <v>1.5868043080009449</v>
      </c>
      <c r="AE43" s="191">
        <f t="shared" si="6"/>
        <v>1.6261570548393685</v>
      </c>
      <c r="AF43" s="191">
        <f t="shared" si="7"/>
        <v>1.7131564572732745</v>
      </c>
      <c r="AG43" s="191">
        <f t="shared" si="8"/>
        <v>1.7566706312880158</v>
      </c>
      <c r="AH43" s="191">
        <f t="shared" si="9"/>
        <v>1.84696350173622</v>
      </c>
      <c r="AI43" s="191">
        <f t="shared" si="10"/>
        <v>1.9901031731207772</v>
      </c>
      <c r="AJ43" s="191">
        <f t="shared" si="11"/>
        <v>2.2478215340399181</v>
      </c>
    </row>
    <row r="44" spans="1:36">
      <c r="A44" s="62" t="s">
        <v>49</v>
      </c>
      <c r="B44" s="61">
        <v>109.45</v>
      </c>
      <c r="C44" s="61">
        <v>105.14</v>
      </c>
      <c r="D44" s="61">
        <v>106.04</v>
      </c>
      <c r="E44" s="61">
        <v>106.27</v>
      </c>
      <c r="F44" s="61">
        <v>111.59</v>
      </c>
      <c r="G44" s="61">
        <v>111.12</v>
      </c>
      <c r="H44" s="61">
        <v>103.79</v>
      </c>
      <c r="I44" s="61">
        <v>101.13</v>
      </c>
      <c r="J44" s="61">
        <v>103.44</v>
      </c>
      <c r="K44" s="61">
        <v>101.98</v>
      </c>
      <c r="L44" s="61">
        <v>104.51</v>
      </c>
      <c r="M44" s="61">
        <v>107.77</v>
      </c>
      <c r="N44" s="61">
        <v>110.77</v>
      </c>
      <c r="X44" s="27">
        <v>1</v>
      </c>
      <c r="Y44" s="191">
        <f t="shared" si="0"/>
        <v>1.0514000000000001</v>
      </c>
      <c r="Z44" s="191">
        <f t="shared" si="1"/>
        <v>1.1149045600000003</v>
      </c>
      <c r="AA44" s="191">
        <f t="shared" si="2"/>
        <v>1.1848090759120002</v>
      </c>
      <c r="AB44" s="191">
        <f t="shared" si="3"/>
        <v>1.3221284478102013</v>
      </c>
      <c r="AC44" s="191">
        <f t="shared" si="4"/>
        <v>1.4691491312066958</v>
      </c>
      <c r="AD44" s="191">
        <f t="shared" si="5"/>
        <v>1.5248298832794296</v>
      </c>
      <c r="AE44" s="191">
        <f t="shared" si="6"/>
        <v>1.5420604609604871</v>
      </c>
      <c r="AF44" s="191">
        <f t="shared" si="7"/>
        <v>1.5951073408175278</v>
      </c>
      <c r="AG44" s="191">
        <f t="shared" si="8"/>
        <v>1.6266904661657149</v>
      </c>
      <c r="AH44" s="191">
        <f t="shared" si="9"/>
        <v>1.7000542061897885</v>
      </c>
      <c r="AI44" s="191">
        <f t="shared" si="10"/>
        <v>1.832148418010735</v>
      </c>
      <c r="AJ44" s="191">
        <f t="shared" si="11"/>
        <v>2.0294708026304913</v>
      </c>
    </row>
    <row r="45" spans="1:36">
      <c r="A45" s="62" t="s">
        <v>50</v>
      </c>
      <c r="B45" s="61">
        <v>108.24</v>
      </c>
      <c r="C45" s="61">
        <v>105.9</v>
      </c>
      <c r="D45" s="61">
        <v>106.44</v>
      </c>
      <c r="E45" s="61">
        <v>106.34</v>
      </c>
      <c r="F45" s="61">
        <v>109.68</v>
      </c>
      <c r="G45" s="61">
        <v>110.74</v>
      </c>
      <c r="H45" s="61">
        <v>103.93</v>
      </c>
      <c r="I45" s="61">
        <v>102.19</v>
      </c>
      <c r="J45" s="61">
        <v>103.73</v>
      </c>
      <c r="K45" s="61">
        <v>102.85</v>
      </c>
      <c r="L45" s="61">
        <v>104.78</v>
      </c>
      <c r="M45" s="61">
        <v>108.66</v>
      </c>
      <c r="N45" s="61">
        <v>111.37</v>
      </c>
      <c r="X45" s="27">
        <v>1</v>
      </c>
      <c r="Y45" s="191">
        <f t="shared" si="0"/>
        <v>1.0590000000000002</v>
      </c>
      <c r="Z45" s="191">
        <f t="shared" si="1"/>
        <v>1.1271996000000002</v>
      </c>
      <c r="AA45" s="191">
        <f t="shared" si="2"/>
        <v>1.1986640546400003</v>
      </c>
      <c r="AB45" s="191">
        <f t="shared" si="3"/>
        <v>1.3146947351291525</v>
      </c>
      <c r="AC45" s="191">
        <f t="shared" si="4"/>
        <v>1.4558929496820232</v>
      </c>
      <c r="AD45" s="191">
        <f t="shared" si="5"/>
        <v>1.5131095426045269</v>
      </c>
      <c r="AE45" s="191">
        <f t="shared" si="6"/>
        <v>1.546246641587566</v>
      </c>
      <c r="AF45" s="191">
        <f t="shared" si="7"/>
        <v>1.6039216413187822</v>
      </c>
      <c r="AG45" s="191">
        <f t="shared" si="8"/>
        <v>1.6496334080963675</v>
      </c>
      <c r="AH45" s="191">
        <f t="shared" si="9"/>
        <v>1.728485885003374</v>
      </c>
      <c r="AI45" s="191">
        <f t="shared" si="10"/>
        <v>1.878172762644666</v>
      </c>
      <c r="AJ45" s="191">
        <f t="shared" si="11"/>
        <v>2.0917210057573645</v>
      </c>
    </row>
    <row r="46" spans="1:36">
      <c r="A46" s="62" t="s">
        <v>51</v>
      </c>
      <c r="B46" s="61">
        <v>110.94</v>
      </c>
      <c r="C46" s="61">
        <v>106.72</v>
      </c>
      <c r="D46" s="61">
        <v>107.19</v>
      </c>
      <c r="E46" s="61">
        <v>106.52</v>
      </c>
      <c r="F46" s="61">
        <v>109.58</v>
      </c>
      <c r="G46" s="61">
        <v>111.29</v>
      </c>
      <c r="H46" s="61">
        <v>103.73</v>
      </c>
      <c r="I46" s="61">
        <v>101.41</v>
      </c>
      <c r="J46" s="61">
        <v>103.75</v>
      </c>
      <c r="K46" s="61">
        <v>102.43</v>
      </c>
      <c r="L46" s="61">
        <v>105.15</v>
      </c>
      <c r="M46" s="61">
        <v>108.71</v>
      </c>
      <c r="N46" s="61">
        <v>112.83</v>
      </c>
      <c r="X46" s="27">
        <v>1</v>
      </c>
      <c r="Y46" s="191">
        <f t="shared" si="0"/>
        <v>1.0671999999999999</v>
      </c>
      <c r="Z46" s="191">
        <f t="shared" si="1"/>
        <v>1.1439316799999999</v>
      </c>
      <c r="AA46" s="191">
        <f t="shared" si="2"/>
        <v>1.2185160255359999</v>
      </c>
      <c r="AB46" s="191">
        <f t="shared" si="3"/>
        <v>1.3352498607823486</v>
      </c>
      <c r="AC46" s="191">
        <f t="shared" si="4"/>
        <v>1.4859995700646758</v>
      </c>
      <c r="AD46" s="191">
        <f t="shared" si="5"/>
        <v>1.5414273540280883</v>
      </c>
      <c r="AE46" s="191">
        <f t="shared" si="6"/>
        <v>1.5631614797198841</v>
      </c>
      <c r="AF46" s="191">
        <f t="shared" si="7"/>
        <v>1.6217800352093799</v>
      </c>
      <c r="AG46" s="191">
        <f t="shared" si="8"/>
        <v>1.6611892900649678</v>
      </c>
      <c r="AH46" s="191">
        <f t="shared" si="9"/>
        <v>1.7467405385033137</v>
      </c>
      <c r="AI46" s="191">
        <f t="shared" si="10"/>
        <v>1.8988816394069523</v>
      </c>
      <c r="AJ46" s="191">
        <f t="shared" si="11"/>
        <v>2.1425081537428641</v>
      </c>
    </row>
    <row r="47" spans="1:36">
      <c r="A47" s="62" t="s">
        <v>52</v>
      </c>
      <c r="B47" s="61">
        <v>109.84</v>
      </c>
      <c r="C47" s="61">
        <v>106.15</v>
      </c>
      <c r="D47" s="61">
        <v>105.84</v>
      </c>
      <c r="E47" s="61">
        <v>106.33</v>
      </c>
      <c r="F47" s="61">
        <v>110.94</v>
      </c>
      <c r="G47" s="61">
        <v>111.46</v>
      </c>
      <c r="H47" s="61">
        <v>104.06</v>
      </c>
      <c r="I47" s="61">
        <v>101.35</v>
      </c>
      <c r="J47" s="61">
        <v>104.71</v>
      </c>
      <c r="K47" s="61">
        <v>102</v>
      </c>
      <c r="L47" s="61">
        <v>105.21</v>
      </c>
      <c r="M47" s="61">
        <v>108.86</v>
      </c>
      <c r="N47" s="61">
        <v>112.24</v>
      </c>
      <c r="X47" s="27">
        <v>1</v>
      </c>
      <c r="Y47" s="191">
        <f t="shared" si="0"/>
        <v>1.0615000000000001</v>
      </c>
      <c r="Z47" s="191">
        <f t="shared" si="1"/>
        <v>1.1234916000000001</v>
      </c>
      <c r="AA47" s="191">
        <f t="shared" si="2"/>
        <v>1.1946086182800002</v>
      </c>
      <c r="AB47" s="191">
        <f t="shared" si="3"/>
        <v>1.3252988011198323</v>
      </c>
      <c r="AC47" s="191">
        <f t="shared" si="4"/>
        <v>1.4771780437281652</v>
      </c>
      <c r="AD47" s="191">
        <f t="shared" si="5"/>
        <v>1.5371514723035287</v>
      </c>
      <c r="AE47" s="191">
        <f t="shared" si="6"/>
        <v>1.5579030171796262</v>
      </c>
      <c r="AF47" s="191">
        <f t="shared" si="7"/>
        <v>1.6312802492887866</v>
      </c>
      <c r="AG47" s="191">
        <f t="shared" si="8"/>
        <v>1.6639058542745622</v>
      </c>
      <c r="AH47" s="191">
        <f t="shared" si="9"/>
        <v>1.7505953492822668</v>
      </c>
      <c r="AI47" s="191">
        <f t="shared" si="10"/>
        <v>1.9056980972286757</v>
      </c>
      <c r="AJ47" s="191">
        <f t="shared" si="11"/>
        <v>2.1389555443294652</v>
      </c>
    </row>
    <row r="48" spans="1:36">
      <c r="A48" s="62" t="s">
        <v>53</v>
      </c>
      <c r="B48" s="61">
        <v>110.23</v>
      </c>
      <c r="C48" s="61">
        <v>106.66</v>
      </c>
      <c r="D48" s="61">
        <v>107.3</v>
      </c>
      <c r="E48" s="61">
        <v>106.5</v>
      </c>
      <c r="F48" s="61">
        <v>110.44</v>
      </c>
      <c r="G48" s="61">
        <v>112.56</v>
      </c>
      <c r="H48" s="61">
        <v>105.39</v>
      </c>
      <c r="I48" s="61">
        <v>101.43</v>
      </c>
      <c r="J48" s="61">
        <v>103.8</v>
      </c>
      <c r="K48" s="61">
        <v>103.05</v>
      </c>
      <c r="L48" s="61">
        <v>104.5</v>
      </c>
      <c r="M48" s="61">
        <v>108.86</v>
      </c>
      <c r="N48" s="61">
        <v>112.43</v>
      </c>
      <c r="X48" s="27">
        <v>1</v>
      </c>
      <c r="Y48" s="191">
        <f t="shared" si="0"/>
        <v>1.0666</v>
      </c>
      <c r="Z48" s="191">
        <f t="shared" si="1"/>
        <v>1.1444618</v>
      </c>
      <c r="AA48" s="191">
        <f t="shared" si="2"/>
        <v>1.218851817</v>
      </c>
      <c r="AB48" s="191">
        <f t="shared" si="3"/>
        <v>1.3460999466947998</v>
      </c>
      <c r="AC48" s="191">
        <f t="shared" si="4"/>
        <v>1.5151700999996667</v>
      </c>
      <c r="AD48" s="191">
        <f t="shared" si="5"/>
        <v>1.5968377683896486</v>
      </c>
      <c r="AE48" s="191">
        <f t="shared" si="6"/>
        <v>1.6196725484776207</v>
      </c>
      <c r="AF48" s="191">
        <f t="shared" si="7"/>
        <v>1.6812201053197702</v>
      </c>
      <c r="AG48" s="191">
        <f t="shared" si="8"/>
        <v>1.7324973185320232</v>
      </c>
      <c r="AH48" s="191">
        <f t="shared" si="9"/>
        <v>1.8104596978659644</v>
      </c>
      <c r="AI48" s="191">
        <f t="shared" si="10"/>
        <v>1.9708664270968888</v>
      </c>
      <c r="AJ48" s="191">
        <f t="shared" si="11"/>
        <v>2.2158451239850323</v>
      </c>
    </row>
    <row r="49" spans="1:36">
      <c r="A49" s="62" t="s">
        <v>54</v>
      </c>
      <c r="B49" s="61">
        <v>110.89</v>
      </c>
      <c r="C49" s="61">
        <v>106.68</v>
      </c>
      <c r="D49" s="61">
        <v>106.86</v>
      </c>
      <c r="E49" s="61">
        <v>107.31</v>
      </c>
      <c r="F49" s="61">
        <v>111</v>
      </c>
      <c r="G49" s="61">
        <v>111.13</v>
      </c>
      <c r="H49" s="61">
        <v>104.56</v>
      </c>
      <c r="I49" s="61">
        <v>102.01</v>
      </c>
      <c r="J49" s="61">
        <v>104.3</v>
      </c>
      <c r="K49" s="61">
        <v>102.67</v>
      </c>
      <c r="L49" s="61">
        <v>105.27</v>
      </c>
      <c r="M49" s="61">
        <v>109.24</v>
      </c>
      <c r="N49" s="61">
        <v>112.52</v>
      </c>
      <c r="X49" s="27">
        <v>1</v>
      </c>
      <c r="Y49" s="191">
        <f t="shared" si="0"/>
        <v>1.0668</v>
      </c>
      <c r="Z49" s="191">
        <f t="shared" si="1"/>
        <v>1.1399824799999998</v>
      </c>
      <c r="AA49" s="191">
        <f t="shared" si="2"/>
        <v>1.2233151992879998</v>
      </c>
      <c r="AB49" s="191">
        <f t="shared" si="3"/>
        <v>1.3578798712096798</v>
      </c>
      <c r="AC49" s="191">
        <f t="shared" si="4"/>
        <v>1.5090119008753171</v>
      </c>
      <c r="AD49" s="191">
        <f t="shared" si="5"/>
        <v>1.5778228435552315</v>
      </c>
      <c r="AE49" s="191">
        <f t="shared" si="6"/>
        <v>1.6095370827106916</v>
      </c>
      <c r="AF49" s="191">
        <f t="shared" si="7"/>
        <v>1.6787471772672513</v>
      </c>
      <c r="AG49" s="191">
        <f t="shared" si="8"/>
        <v>1.723569726900287</v>
      </c>
      <c r="AH49" s="191">
        <f t="shared" si="9"/>
        <v>1.8144018515079321</v>
      </c>
      <c r="AI49" s="191">
        <f t="shared" si="10"/>
        <v>1.982052582587265</v>
      </c>
      <c r="AJ49" s="191">
        <f t="shared" si="11"/>
        <v>2.2302055659271907</v>
      </c>
    </row>
    <row r="50" spans="1:36">
      <c r="A50" s="62" t="s">
        <v>55</v>
      </c>
      <c r="B50" s="61">
        <v>109.9</v>
      </c>
      <c r="C50" s="61">
        <v>106.68</v>
      </c>
      <c r="D50" s="61">
        <v>106.85</v>
      </c>
      <c r="E50" s="61">
        <v>106.9</v>
      </c>
      <c r="F50" s="61">
        <v>111.38</v>
      </c>
      <c r="G50" s="61">
        <v>112.15</v>
      </c>
      <c r="H50" s="61">
        <v>105.36</v>
      </c>
      <c r="I50" s="61">
        <v>103.11</v>
      </c>
      <c r="J50" s="61">
        <v>104.7</v>
      </c>
      <c r="K50" s="61">
        <v>103.02</v>
      </c>
      <c r="L50" s="61">
        <v>105.77</v>
      </c>
      <c r="M50" s="61">
        <v>108.06</v>
      </c>
      <c r="N50" s="61">
        <v>111.48</v>
      </c>
      <c r="X50" s="27">
        <v>1</v>
      </c>
      <c r="Y50" s="191">
        <f t="shared" si="0"/>
        <v>1.0668</v>
      </c>
      <c r="Z50" s="191">
        <f t="shared" si="1"/>
        <v>1.1398758</v>
      </c>
      <c r="AA50" s="191">
        <f t="shared" si="2"/>
        <v>1.2185272302000001</v>
      </c>
      <c r="AB50" s="191">
        <f t="shared" si="3"/>
        <v>1.3571956289967599</v>
      </c>
      <c r="AC50" s="191">
        <f t="shared" si="4"/>
        <v>1.5220948979198665</v>
      </c>
      <c r="AD50" s="191">
        <f t="shared" si="5"/>
        <v>1.6036791844483713</v>
      </c>
      <c r="AE50" s="191">
        <f t="shared" si="6"/>
        <v>1.6535536070847159</v>
      </c>
      <c r="AF50" s="191">
        <f t="shared" si="7"/>
        <v>1.7312706266176976</v>
      </c>
      <c r="AG50" s="191">
        <f t="shared" si="8"/>
        <v>1.7835549995415518</v>
      </c>
      <c r="AH50" s="191">
        <f t="shared" si="9"/>
        <v>1.8864661230150992</v>
      </c>
      <c r="AI50" s="191">
        <f t="shared" si="10"/>
        <v>2.038515292530116</v>
      </c>
      <c r="AJ50" s="191">
        <f t="shared" si="11"/>
        <v>2.2725368481125732</v>
      </c>
    </row>
    <row r="51" spans="1:36">
      <c r="A51" s="62" t="s">
        <v>56</v>
      </c>
      <c r="B51" s="61">
        <v>109.18</v>
      </c>
      <c r="C51" s="61">
        <v>105.68</v>
      </c>
      <c r="D51" s="61">
        <v>106.34</v>
      </c>
      <c r="E51" s="61">
        <v>106.04</v>
      </c>
      <c r="F51" s="61">
        <v>110.9</v>
      </c>
      <c r="G51" s="61">
        <v>110.42</v>
      </c>
      <c r="H51" s="61">
        <v>103.54</v>
      </c>
      <c r="I51" s="61">
        <v>101.93</v>
      </c>
      <c r="J51" s="61">
        <v>104.28</v>
      </c>
      <c r="K51" s="61">
        <v>102.42</v>
      </c>
      <c r="L51" s="61">
        <v>104.79</v>
      </c>
      <c r="M51" s="61">
        <v>108.55</v>
      </c>
      <c r="N51" s="61">
        <v>112</v>
      </c>
      <c r="X51" s="27">
        <v>1</v>
      </c>
      <c r="Y51" s="191">
        <f t="shared" si="0"/>
        <v>1.0568</v>
      </c>
      <c r="Z51" s="191">
        <f t="shared" si="1"/>
        <v>1.12380112</v>
      </c>
      <c r="AA51" s="191">
        <f t="shared" si="2"/>
        <v>1.191678707648</v>
      </c>
      <c r="AB51" s="191">
        <f t="shared" si="3"/>
        <v>1.3215716867816321</v>
      </c>
      <c r="AC51" s="191">
        <f t="shared" si="4"/>
        <v>1.4592794565442782</v>
      </c>
      <c r="AD51" s="191">
        <f t="shared" si="5"/>
        <v>1.5109379493059456</v>
      </c>
      <c r="AE51" s="191">
        <f t="shared" si="6"/>
        <v>1.5400990517275506</v>
      </c>
      <c r="AF51" s="191">
        <f t="shared" si="7"/>
        <v>1.6060152911414898</v>
      </c>
      <c r="AG51" s="191">
        <f t="shared" si="8"/>
        <v>1.6448808611871137</v>
      </c>
      <c r="AH51" s="191">
        <f t="shared" si="9"/>
        <v>1.7236706544379765</v>
      </c>
      <c r="AI51" s="191">
        <f t="shared" si="10"/>
        <v>1.8710444953924235</v>
      </c>
      <c r="AJ51" s="191">
        <f t="shared" si="11"/>
        <v>2.0955698348395142</v>
      </c>
    </row>
    <row r="52" spans="1:36">
      <c r="A52" s="60" t="s">
        <v>57</v>
      </c>
      <c r="B52" s="61">
        <v>109.83</v>
      </c>
      <c r="C52" s="61">
        <v>105.59</v>
      </c>
      <c r="D52" s="61">
        <v>105.81</v>
      </c>
      <c r="E52" s="61">
        <v>106.18</v>
      </c>
      <c r="F52" s="61">
        <v>110.88</v>
      </c>
      <c r="G52" s="61">
        <v>111.32</v>
      </c>
      <c r="H52" s="61">
        <v>104.16</v>
      </c>
      <c r="I52" s="61">
        <v>101.55</v>
      </c>
      <c r="J52" s="61">
        <v>104.15</v>
      </c>
      <c r="K52" s="61">
        <v>102.47</v>
      </c>
      <c r="L52" s="61">
        <v>106.12</v>
      </c>
      <c r="M52" s="61">
        <v>108.29</v>
      </c>
      <c r="N52" s="61">
        <v>112.35</v>
      </c>
      <c r="X52" s="27">
        <v>1</v>
      </c>
      <c r="Y52" s="191">
        <f t="shared" si="0"/>
        <v>1.0559000000000001</v>
      </c>
      <c r="Z52" s="191">
        <f t="shared" si="1"/>
        <v>1.1172477900000002</v>
      </c>
      <c r="AA52" s="191">
        <f t="shared" si="2"/>
        <v>1.1862937034220002</v>
      </c>
      <c r="AB52" s="191">
        <f t="shared" si="3"/>
        <v>1.3153624583543138</v>
      </c>
      <c r="AC52" s="191">
        <f t="shared" si="4"/>
        <v>1.4642614886400218</v>
      </c>
      <c r="AD52" s="191">
        <f t="shared" si="5"/>
        <v>1.5251747665674467</v>
      </c>
      <c r="AE52" s="191">
        <f t="shared" si="6"/>
        <v>1.548814975449242</v>
      </c>
      <c r="AF52" s="191">
        <f t="shared" si="7"/>
        <v>1.6130907969303856</v>
      </c>
      <c r="AG52" s="191">
        <f t="shared" si="8"/>
        <v>1.6529341396145663</v>
      </c>
      <c r="AH52" s="191">
        <f t="shared" si="9"/>
        <v>1.7540937089589779</v>
      </c>
      <c r="AI52" s="191">
        <f t="shared" si="10"/>
        <v>1.8995080774316773</v>
      </c>
      <c r="AJ52" s="191">
        <f t="shared" si="11"/>
        <v>2.1340973249944892</v>
      </c>
    </row>
    <row r="53" spans="1:36">
      <c r="A53" s="60" t="s">
        <v>58</v>
      </c>
      <c r="B53" s="61">
        <v>107.83</v>
      </c>
      <c r="C53" s="61">
        <v>105.69</v>
      </c>
      <c r="D53" s="61">
        <v>105.81</v>
      </c>
      <c r="E53" s="61">
        <v>105.6</v>
      </c>
      <c r="F53" s="61">
        <v>111.78</v>
      </c>
      <c r="G53" s="61">
        <v>112.73</v>
      </c>
      <c r="H53" s="61">
        <v>105.19</v>
      </c>
      <c r="I53" s="61">
        <v>101.51</v>
      </c>
      <c r="J53" s="61">
        <v>104.45</v>
      </c>
      <c r="K53" s="61">
        <v>103.02</v>
      </c>
      <c r="L53" s="61">
        <v>105.56</v>
      </c>
      <c r="M53" s="61">
        <v>108.82</v>
      </c>
      <c r="N53" s="61">
        <v>112.66</v>
      </c>
      <c r="X53" s="27">
        <v>1</v>
      </c>
      <c r="Y53" s="191">
        <f t="shared" si="0"/>
        <v>1.0569</v>
      </c>
      <c r="Z53" s="191">
        <f t="shared" si="1"/>
        <v>1.11830589</v>
      </c>
      <c r="AA53" s="191">
        <f t="shared" si="2"/>
        <v>1.18093101984</v>
      </c>
      <c r="AB53" s="191">
        <f t="shared" si="3"/>
        <v>1.3200446939771522</v>
      </c>
      <c r="AC53" s="191">
        <f t="shared" si="4"/>
        <v>1.4880863835204436</v>
      </c>
      <c r="AD53" s="191">
        <f t="shared" si="5"/>
        <v>1.5653180668251545</v>
      </c>
      <c r="AE53" s="191">
        <f t="shared" si="6"/>
        <v>1.5889543696342145</v>
      </c>
      <c r="AF53" s="191">
        <f t="shared" si="7"/>
        <v>1.6596628390829371</v>
      </c>
      <c r="AG53" s="191">
        <f t="shared" si="8"/>
        <v>1.7097846568232418</v>
      </c>
      <c r="AH53" s="191">
        <f t="shared" si="9"/>
        <v>1.8048486837426139</v>
      </c>
      <c r="AI53" s="191">
        <f t="shared" si="10"/>
        <v>1.9640363376487122</v>
      </c>
      <c r="AJ53" s="191">
        <f t="shared" si="11"/>
        <v>2.2126833379950392</v>
      </c>
    </row>
    <row r="54" spans="1:36">
      <c r="A54" s="60" t="s">
        <v>59</v>
      </c>
      <c r="B54" s="61">
        <v>108.51</v>
      </c>
      <c r="C54" s="61">
        <v>105.34</v>
      </c>
      <c r="D54" s="61">
        <v>105.97</v>
      </c>
      <c r="E54" s="61">
        <v>106.18</v>
      </c>
      <c r="F54" s="61">
        <v>110.93</v>
      </c>
      <c r="G54" s="61">
        <v>111.68</v>
      </c>
      <c r="H54" s="61">
        <v>103.93</v>
      </c>
      <c r="I54" s="61">
        <v>101.24</v>
      </c>
      <c r="J54" s="61">
        <v>104.24</v>
      </c>
      <c r="K54" s="61">
        <v>102.53</v>
      </c>
      <c r="L54" s="61">
        <v>106.69</v>
      </c>
      <c r="M54" s="61">
        <v>108.73</v>
      </c>
      <c r="N54" s="61">
        <v>111.27</v>
      </c>
      <c r="X54" s="27">
        <v>1</v>
      </c>
      <c r="Y54" s="191">
        <f t="shared" si="0"/>
        <v>1.0534000000000001</v>
      </c>
      <c r="Z54" s="191">
        <f t="shared" si="1"/>
        <v>1.1162879800000001</v>
      </c>
      <c r="AA54" s="191">
        <f t="shared" si="2"/>
        <v>1.1852745771640001</v>
      </c>
      <c r="AB54" s="191">
        <f t="shared" si="3"/>
        <v>1.3148250884480255</v>
      </c>
      <c r="AC54" s="191">
        <f t="shared" si="4"/>
        <v>1.4683966587787549</v>
      </c>
      <c r="AD54" s="191">
        <f t="shared" si="5"/>
        <v>1.5261046474687601</v>
      </c>
      <c r="AE54" s="191">
        <f t="shared" si="6"/>
        <v>1.5450283450973725</v>
      </c>
      <c r="AF54" s="191">
        <f t="shared" si="7"/>
        <v>1.6105375469295009</v>
      </c>
      <c r="AG54" s="191">
        <f t="shared" si="8"/>
        <v>1.6512841468668173</v>
      </c>
      <c r="AH54" s="191">
        <f t="shared" si="9"/>
        <v>1.7617550562922073</v>
      </c>
      <c r="AI54" s="191">
        <f t="shared" si="10"/>
        <v>1.9155562727065172</v>
      </c>
      <c r="AJ54" s="191">
        <f t="shared" si="11"/>
        <v>2.1314394646405415</v>
      </c>
    </row>
    <row r="55" spans="1:36">
      <c r="A55" s="60" t="s">
        <v>60</v>
      </c>
      <c r="B55" s="61">
        <v>110.57</v>
      </c>
      <c r="C55" s="61">
        <v>106.66</v>
      </c>
      <c r="D55" s="61">
        <v>106.48</v>
      </c>
      <c r="E55" s="61">
        <v>106.37</v>
      </c>
      <c r="F55" s="61">
        <v>111.42</v>
      </c>
      <c r="G55" s="61">
        <v>113.78</v>
      </c>
      <c r="H55" s="61">
        <v>105.48</v>
      </c>
      <c r="I55" s="61">
        <v>102.51</v>
      </c>
      <c r="J55" s="61">
        <v>104.51</v>
      </c>
      <c r="K55" s="61">
        <v>102.89</v>
      </c>
      <c r="L55" s="61">
        <v>105.72</v>
      </c>
      <c r="M55" s="61">
        <v>108.76</v>
      </c>
      <c r="N55" s="61">
        <v>113.5</v>
      </c>
      <c r="X55" s="27">
        <v>1</v>
      </c>
      <c r="Y55" s="191">
        <f t="shared" si="0"/>
        <v>1.0666</v>
      </c>
      <c r="Z55" s="191">
        <f t="shared" si="1"/>
        <v>1.1357156799999999</v>
      </c>
      <c r="AA55" s="191">
        <f t="shared" si="2"/>
        <v>1.2080607688159999</v>
      </c>
      <c r="AB55" s="191">
        <f t="shared" si="3"/>
        <v>1.3460213086147872</v>
      </c>
      <c r="AC55" s="191">
        <f t="shared" si="4"/>
        <v>1.5315030449419049</v>
      </c>
      <c r="AD55" s="191">
        <f t="shared" si="5"/>
        <v>1.6154294118047212</v>
      </c>
      <c r="AE55" s="191">
        <f t="shared" si="6"/>
        <v>1.6559766900410198</v>
      </c>
      <c r="AF55" s="191">
        <f t="shared" si="7"/>
        <v>1.7306612387618698</v>
      </c>
      <c r="AG55" s="191">
        <f t="shared" si="8"/>
        <v>1.7806773485620879</v>
      </c>
      <c r="AH55" s="191">
        <f t="shared" si="9"/>
        <v>1.8825320928998395</v>
      </c>
      <c r="AI55" s="191">
        <f t="shared" si="10"/>
        <v>2.0474419042378655</v>
      </c>
      <c r="AJ55" s="191">
        <f t="shared" si="11"/>
        <v>2.3238465613099772</v>
      </c>
    </row>
    <row r="56" spans="1:36">
      <c r="A56" s="62" t="s">
        <v>62</v>
      </c>
      <c r="B56" s="61">
        <v>110.08</v>
      </c>
      <c r="C56" s="61">
        <v>107</v>
      </c>
      <c r="D56" s="61">
        <v>107.32</v>
      </c>
      <c r="E56" s="61">
        <v>105.88</v>
      </c>
      <c r="F56" s="61">
        <v>112.02</v>
      </c>
      <c r="G56" s="61">
        <v>114.01</v>
      </c>
      <c r="H56" s="61">
        <v>105.58</v>
      </c>
      <c r="I56" s="61">
        <v>102.46</v>
      </c>
      <c r="J56" s="61">
        <v>104.36</v>
      </c>
      <c r="K56" s="61">
        <v>103.21</v>
      </c>
      <c r="L56" s="61">
        <v>105.91</v>
      </c>
      <c r="M56" s="61">
        <v>109.01</v>
      </c>
      <c r="N56" s="61">
        <v>111.33</v>
      </c>
      <c r="X56" s="27">
        <v>1</v>
      </c>
      <c r="Y56" s="191">
        <f t="shared" ref="Y56:Y81" si="12">X56*C56/100</f>
        <v>1.07</v>
      </c>
      <c r="Z56" s="191">
        <f t="shared" ref="Z56:Z81" si="13">Y56*D56/100</f>
        <v>1.1483239999999999</v>
      </c>
      <c r="AA56" s="191">
        <f t="shared" ref="AA56:AA81" si="14">Z56*E56/100</f>
        <v>1.2158454511999999</v>
      </c>
      <c r="AB56" s="191">
        <f t="shared" ref="AB56:AB81" si="15">AA56*F56/100</f>
        <v>1.3619900744342399</v>
      </c>
      <c r="AC56" s="191">
        <f t="shared" ref="AC56:AC81" si="16">AB56*G56/100</f>
        <v>1.5528048838624771</v>
      </c>
      <c r="AD56" s="191">
        <f t="shared" ref="AD56:AD81" si="17">AC56*H56/100</f>
        <v>1.6394513963820032</v>
      </c>
      <c r="AE56" s="191">
        <f t="shared" ref="AE56:AE81" si="18">AD56*I56/100</f>
        <v>1.6797819007330004</v>
      </c>
      <c r="AF56" s="191">
        <f t="shared" ref="AF56:AF81" si="19">AE56*J56/100</f>
        <v>1.7530203916049591</v>
      </c>
      <c r="AG56" s="191">
        <f t="shared" ref="AG56:AG81" si="20">AF56*K56/100</f>
        <v>1.8092923461754782</v>
      </c>
      <c r="AH56" s="191">
        <f t="shared" ref="AH56:AH81" si="21">AG56*L56/100</f>
        <v>1.9162215238344489</v>
      </c>
      <c r="AI56" s="191">
        <f t="shared" ref="AI56:AI81" si="22">AH56*M56/100</f>
        <v>2.0888730831319329</v>
      </c>
      <c r="AJ56" s="191">
        <f t="shared" ref="AJ56:AJ81" si="23">AI56*N56/100</f>
        <v>2.3255424034507808</v>
      </c>
    </row>
    <row r="57" spans="1:36">
      <c r="A57" s="62" t="s">
        <v>63</v>
      </c>
      <c r="B57" s="61">
        <v>109.97</v>
      </c>
      <c r="C57" s="61">
        <v>106.44</v>
      </c>
      <c r="D57" s="61">
        <v>107.31</v>
      </c>
      <c r="E57" s="61">
        <v>106.95</v>
      </c>
      <c r="F57" s="61">
        <v>110.59</v>
      </c>
      <c r="G57" s="61">
        <v>114.04</v>
      </c>
      <c r="H57" s="61">
        <v>105.78</v>
      </c>
      <c r="I57" s="61">
        <v>102.23</v>
      </c>
      <c r="J57" s="61">
        <v>103.86</v>
      </c>
      <c r="K57" s="61">
        <v>103.65</v>
      </c>
      <c r="L57" s="61">
        <v>104.24</v>
      </c>
      <c r="M57" s="61">
        <v>108.11</v>
      </c>
      <c r="N57" s="61">
        <v>111.83</v>
      </c>
      <c r="X57" s="27">
        <v>1</v>
      </c>
      <c r="Y57" s="191">
        <f t="shared" si="12"/>
        <v>1.0644</v>
      </c>
      <c r="Z57" s="191">
        <f t="shared" si="13"/>
        <v>1.1422076400000001</v>
      </c>
      <c r="AA57" s="191">
        <f t="shared" si="14"/>
        <v>1.22159107098</v>
      </c>
      <c r="AB57" s="191">
        <f t="shared" si="15"/>
        <v>1.350957565396782</v>
      </c>
      <c r="AC57" s="191">
        <f t="shared" si="16"/>
        <v>1.5406320075784903</v>
      </c>
      <c r="AD57" s="191">
        <f t="shared" si="17"/>
        <v>1.6296805376165269</v>
      </c>
      <c r="AE57" s="191">
        <f t="shared" si="18"/>
        <v>1.6660224136053756</v>
      </c>
      <c r="AF57" s="191">
        <f t="shared" si="19"/>
        <v>1.7303308787705429</v>
      </c>
      <c r="AG57" s="191">
        <f t="shared" si="20"/>
        <v>1.7934879558456678</v>
      </c>
      <c r="AH57" s="191">
        <f t="shared" si="21"/>
        <v>1.8695318451735241</v>
      </c>
      <c r="AI57" s="191">
        <f t="shared" si="22"/>
        <v>2.0211508778170968</v>
      </c>
      <c r="AJ57" s="191">
        <f t="shared" si="23"/>
        <v>2.2602530266628595</v>
      </c>
    </row>
    <row r="58" spans="1:36">
      <c r="A58" s="62" t="s">
        <v>64</v>
      </c>
      <c r="B58" s="61">
        <v>108.44</v>
      </c>
      <c r="C58" s="61">
        <v>104.94</v>
      </c>
      <c r="D58" s="61">
        <v>105.48</v>
      </c>
      <c r="E58" s="61">
        <v>105.94</v>
      </c>
      <c r="F58" s="61">
        <v>108.66</v>
      </c>
      <c r="G58" s="61">
        <v>112.63</v>
      </c>
      <c r="H58" s="61">
        <v>106.88</v>
      </c>
      <c r="I58" s="61">
        <v>102.68</v>
      </c>
      <c r="J58" s="61">
        <v>102.37</v>
      </c>
      <c r="K58" s="61">
        <v>102.49</v>
      </c>
      <c r="L58" s="61">
        <v>103.63</v>
      </c>
      <c r="M58" s="61">
        <v>106.04</v>
      </c>
      <c r="N58" s="61">
        <v>107.64</v>
      </c>
      <c r="X58" s="27">
        <v>1</v>
      </c>
      <c r="Y58" s="191">
        <f t="shared" si="12"/>
        <v>1.0493999999999999</v>
      </c>
      <c r="Z58" s="191">
        <f t="shared" si="13"/>
        <v>1.1069071199999998</v>
      </c>
      <c r="AA58" s="191">
        <f t="shared" si="14"/>
        <v>1.1726574029279997</v>
      </c>
      <c r="AB58" s="191">
        <f t="shared" si="15"/>
        <v>1.2742095340215644</v>
      </c>
      <c r="AC58" s="191">
        <f t="shared" si="16"/>
        <v>1.435142198168488</v>
      </c>
      <c r="AD58" s="191">
        <f t="shared" si="17"/>
        <v>1.5338799814024799</v>
      </c>
      <c r="AE58" s="191">
        <f t="shared" si="18"/>
        <v>1.5749879649040666</v>
      </c>
      <c r="AF58" s="191">
        <f t="shared" si="19"/>
        <v>1.612315179672293</v>
      </c>
      <c r="AG58" s="191">
        <f t="shared" si="20"/>
        <v>1.6524618276461331</v>
      </c>
      <c r="AH58" s="191">
        <f t="shared" si="21"/>
        <v>1.7124461919896876</v>
      </c>
      <c r="AI58" s="191">
        <f t="shared" si="22"/>
        <v>1.8158779419858648</v>
      </c>
      <c r="AJ58" s="191">
        <f t="shared" si="23"/>
        <v>1.9546110167535848</v>
      </c>
    </row>
    <row r="59" spans="1:36">
      <c r="A59" s="35" t="s">
        <v>65</v>
      </c>
      <c r="B59" s="61">
        <v>107.84</v>
      </c>
      <c r="C59" s="61">
        <v>105.27</v>
      </c>
      <c r="D59" s="61">
        <v>104.79</v>
      </c>
      <c r="E59" s="61">
        <v>106.19</v>
      </c>
      <c r="F59" s="61">
        <v>108.21</v>
      </c>
      <c r="G59" s="61">
        <v>113.36</v>
      </c>
      <c r="H59" s="61">
        <v>108.52</v>
      </c>
      <c r="I59" s="61">
        <v>103.14</v>
      </c>
      <c r="J59" s="61">
        <v>102.04</v>
      </c>
      <c r="K59" s="61">
        <v>102.28</v>
      </c>
      <c r="L59" s="61">
        <v>103.89</v>
      </c>
      <c r="M59" s="61">
        <v>105.46</v>
      </c>
      <c r="N59" s="61">
        <v>107.05</v>
      </c>
      <c r="X59" s="27">
        <v>1</v>
      </c>
      <c r="Y59" s="191">
        <f t="shared" si="12"/>
        <v>1.0527</v>
      </c>
      <c r="Z59" s="191">
        <f t="shared" si="13"/>
        <v>1.10312433</v>
      </c>
      <c r="AA59" s="191">
        <f t="shared" si="14"/>
        <v>1.1714077260269999</v>
      </c>
      <c r="AB59" s="191">
        <f t="shared" si="15"/>
        <v>1.2675803003338166</v>
      </c>
      <c r="AC59" s="191">
        <f t="shared" si="16"/>
        <v>1.4369290284584144</v>
      </c>
      <c r="AD59" s="191">
        <f t="shared" si="17"/>
        <v>1.5593553816830712</v>
      </c>
      <c r="AE59" s="191">
        <f t="shared" si="18"/>
        <v>1.6083191406679196</v>
      </c>
      <c r="AF59" s="191">
        <f t="shared" si="19"/>
        <v>1.6411288511375453</v>
      </c>
      <c r="AG59" s="191">
        <f t="shared" si="20"/>
        <v>1.6785465889434812</v>
      </c>
      <c r="AH59" s="191">
        <f t="shared" si="21"/>
        <v>1.7438420512533828</v>
      </c>
      <c r="AI59" s="191">
        <f t="shared" si="22"/>
        <v>1.8390558272518174</v>
      </c>
      <c r="AJ59" s="191">
        <f t="shared" si="23"/>
        <v>1.9687092630730705</v>
      </c>
    </row>
    <row r="60" spans="1:36">
      <c r="A60" s="62" t="s">
        <v>67</v>
      </c>
      <c r="B60" s="61">
        <v>109.64</v>
      </c>
      <c r="C60" s="61">
        <v>108.25</v>
      </c>
      <c r="D60" s="61">
        <v>106.33</v>
      </c>
      <c r="E60" s="61">
        <v>105.36</v>
      </c>
      <c r="F60" s="61">
        <v>109.86</v>
      </c>
      <c r="G60" s="61">
        <v>111.97</v>
      </c>
      <c r="H60" s="61">
        <v>104.86</v>
      </c>
      <c r="I60" s="61">
        <v>102.32</v>
      </c>
      <c r="J60" s="61">
        <v>103.48</v>
      </c>
      <c r="K60" s="61">
        <v>103.06</v>
      </c>
      <c r="L60" s="61">
        <v>104.56</v>
      </c>
      <c r="M60" s="61">
        <v>106.66</v>
      </c>
      <c r="N60" s="61">
        <v>110.37</v>
      </c>
      <c r="X60" s="27">
        <v>1</v>
      </c>
      <c r="Y60" s="191">
        <f t="shared" si="12"/>
        <v>1.0825</v>
      </c>
      <c r="Z60" s="191">
        <f t="shared" si="13"/>
        <v>1.15102225</v>
      </c>
      <c r="AA60" s="191">
        <f t="shared" si="14"/>
        <v>1.2127170426</v>
      </c>
      <c r="AB60" s="191">
        <f t="shared" si="15"/>
        <v>1.33229094300036</v>
      </c>
      <c r="AC60" s="191">
        <f t="shared" si="16"/>
        <v>1.491766168877503</v>
      </c>
      <c r="AD60" s="191">
        <f t="shared" si="17"/>
        <v>1.5642660046849497</v>
      </c>
      <c r="AE60" s="191">
        <f t="shared" si="18"/>
        <v>1.6005569759936404</v>
      </c>
      <c r="AF60" s="191">
        <f t="shared" si="19"/>
        <v>1.6562563587582193</v>
      </c>
      <c r="AG60" s="191">
        <f t="shared" si="20"/>
        <v>1.7069378033362208</v>
      </c>
      <c r="AH60" s="191">
        <f t="shared" si="21"/>
        <v>1.7847741671683526</v>
      </c>
      <c r="AI60" s="191">
        <f t="shared" si="22"/>
        <v>1.9036401267017649</v>
      </c>
      <c r="AJ60" s="191">
        <f t="shared" si="23"/>
        <v>2.1010476078407381</v>
      </c>
    </row>
    <row r="61" spans="1:36">
      <c r="A61" s="62" t="s">
        <v>69</v>
      </c>
      <c r="B61" s="61">
        <v>108.61</v>
      </c>
      <c r="C61" s="61">
        <v>106.38</v>
      </c>
      <c r="D61" s="61">
        <v>107.01</v>
      </c>
      <c r="E61" s="61">
        <v>106.43</v>
      </c>
      <c r="F61" s="61">
        <v>110.14</v>
      </c>
      <c r="G61" s="61">
        <v>112.49</v>
      </c>
      <c r="H61" s="61">
        <v>103.76</v>
      </c>
      <c r="I61" s="61">
        <v>101.58</v>
      </c>
      <c r="J61" s="61">
        <v>102.88</v>
      </c>
      <c r="K61" s="61">
        <v>101.95</v>
      </c>
      <c r="L61" s="61">
        <v>104.16</v>
      </c>
      <c r="M61" s="61">
        <v>108.31</v>
      </c>
      <c r="N61" s="61">
        <v>113.91</v>
      </c>
      <c r="X61" s="27">
        <v>1</v>
      </c>
      <c r="Y61" s="191">
        <f t="shared" si="12"/>
        <v>1.0637999999999999</v>
      </c>
      <c r="Z61" s="191">
        <f t="shared" si="13"/>
        <v>1.1383723799999999</v>
      </c>
      <c r="AA61" s="191">
        <f t="shared" si="14"/>
        <v>1.211569724034</v>
      </c>
      <c r="AB61" s="191">
        <f t="shared" si="15"/>
        <v>1.3344228940510476</v>
      </c>
      <c r="AC61" s="191">
        <f t="shared" si="16"/>
        <v>1.5010923135180234</v>
      </c>
      <c r="AD61" s="191">
        <f t="shared" si="17"/>
        <v>1.5575333845063011</v>
      </c>
      <c r="AE61" s="191">
        <f t="shared" si="18"/>
        <v>1.5821424119815006</v>
      </c>
      <c r="AF61" s="191">
        <f t="shared" si="19"/>
        <v>1.6277081134465679</v>
      </c>
      <c r="AG61" s="191">
        <f t="shared" si="20"/>
        <v>1.6594484216587759</v>
      </c>
      <c r="AH61" s="191">
        <f t="shared" si="21"/>
        <v>1.7284814759997809</v>
      </c>
      <c r="AI61" s="191">
        <f t="shared" si="22"/>
        <v>1.8721182866553627</v>
      </c>
      <c r="AJ61" s="191">
        <f t="shared" si="23"/>
        <v>2.1325299403291238</v>
      </c>
    </row>
    <row r="62" spans="1:36">
      <c r="A62" s="62" t="s">
        <v>70</v>
      </c>
      <c r="B62" s="61">
        <v>108.31</v>
      </c>
      <c r="C62" s="61">
        <v>107.27</v>
      </c>
      <c r="D62" s="61">
        <v>107.45</v>
      </c>
      <c r="E62" s="61">
        <v>105.41</v>
      </c>
      <c r="F62" s="61">
        <v>109.49</v>
      </c>
      <c r="G62" s="61">
        <v>111.35</v>
      </c>
      <c r="H62" s="61">
        <v>104.32</v>
      </c>
      <c r="I62" s="61">
        <v>102.67</v>
      </c>
      <c r="J62" s="61">
        <v>103.75</v>
      </c>
      <c r="K62" s="61">
        <v>103.31</v>
      </c>
      <c r="L62" s="61">
        <v>105.07</v>
      </c>
      <c r="M62" s="61">
        <v>107.82</v>
      </c>
      <c r="N62" s="61">
        <v>110.25</v>
      </c>
      <c r="X62" s="27">
        <v>1</v>
      </c>
      <c r="Y62" s="191">
        <f t="shared" si="12"/>
        <v>1.0727</v>
      </c>
      <c r="Z62" s="191">
        <f t="shared" si="13"/>
        <v>1.1526161500000001</v>
      </c>
      <c r="AA62" s="191">
        <f t="shared" si="14"/>
        <v>1.2149726837149999</v>
      </c>
      <c r="AB62" s="191">
        <f t="shared" si="15"/>
        <v>1.3302735913995534</v>
      </c>
      <c r="AC62" s="191">
        <f t="shared" si="16"/>
        <v>1.4812596440234025</v>
      </c>
      <c r="AD62" s="191">
        <f t="shared" si="17"/>
        <v>1.5452500606452133</v>
      </c>
      <c r="AE62" s="191">
        <f t="shared" si="18"/>
        <v>1.5865082372644406</v>
      </c>
      <c r="AF62" s="191">
        <f t="shared" si="19"/>
        <v>1.6460022961618572</v>
      </c>
      <c r="AG62" s="191">
        <f t="shared" si="20"/>
        <v>1.7004849721648148</v>
      </c>
      <c r="AH62" s="191">
        <f t="shared" si="21"/>
        <v>1.7866995602535707</v>
      </c>
      <c r="AI62" s="191">
        <f t="shared" si="22"/>
        <v>1.9264194658653997</v>
      </c>
      <c r="AJ62" s="191">
        <f t="shared" si="23"/>
        <v>2.1238774611166029</v>
      </c>
    </row>
    <row r="63" spans="1:36">
      <c r="A63" s="62" t="s">
        <v>71</v>
      </c>
      <c r="B63" s="61">
        <v>108.36</v>
      </c>
      <c r="C63" s="61">
        <v>107.59</v>
      </c>
      <c r="D63" s="61">
        <v>105.98</v>
      </c>
      <c r="E63" s="61">
        <v>105.39</v>
      </c>
      <c r="F63" s="61">
        <v>110.46</v>
      </c>
      <c r="G63" s="61">
        <v>110.33</v>
      </c>
      <c r="H63" s="61">
        <v>104.42</v>
      </c>
      <c r="I63" s="61">
        <v>102.02</v>
      </c>
      <c r="J63" s="61">
        <v>105.16</v>
      </c>
      <c r="K63" s="61">
        <v>103.44</v>
      </c>
      <c r="L63" s="61">
        <v>106.01</v>
      </c>
      <c r="M63" s="61">
        <v>110.22</v>
      </c>
      <c r="N63" s="61">
        <v>112.73</v>
      </c>
      <c r="X63" s="27">
        <v>1</v>
      </c>
      <c r="Y63" s="191">
        <f t="shared" si="12"/>
        <v>1.0759000000000001</v>
      </c>
      <c r="Z63" s="191">
        <f t="shared" si="13"/>
        <v>1.1402388200000002</v>
      </c>
      <c r="AA63" s="191">
        <f t="shared" si="14"/>
        <v>1.2016976923980003</v>
      </c>
      <c r="AB63" s="191">
        <f t="shared" si="15"/>
        <v>1.3273952710228309</v>
      </c>
      <c r="AC63" s="191">
        <f t="shared" si="16"/>
        <v>1.4645152025194894</v>
      </c>
      <c r="AD63" s="191">
        <f t="shared" si="17"/>
        <v>1.5292467744708509</v>
      </c>
      <c r="AE63" s="191">
        <f t="shared" si="18"/>
        <v>1.5601375593151621</v>
      </c>
      <c r="AF63" s="191">
        <f t="shared" si="19"/>
        <v>1.6406406573758243</v>
      </c>
      <c r="AG63" s="191">
        <f t="shared" si="20"/>
        <v>1.6970786959895525</v>
      </c>
      <c r="AH63" s="191">
        <f t="shared" si="21"/>
        <v>1.7990731256185248</v>
      </c>
      <c r="AI63" s="191">
        <f t="shared" si="22"/>
        <v>1.982938399056738</v>
      </c>
      <c r="AJ63" s="191">
        <f t="shared" si="23"/>
        <v>2.2353664572566609</v>
      </c>
    </row>
    <row r="64" spans="1:36">
      <c r="A64" s="62" t="s">
        <v>72</v>
      </c>
      <c r="B64" s="61">
        <v>108.2</v>
      </c>
      <c r="C64" s="61">
        <v>104.81</v>
      </c>
      <c r="D64" s="61">
        <v>107.17</v>
      </c>
      <c r="E64" s="61">
        <v>107.03</v>
      </c>
      <c r="F64" s="61">
        <v>111.2</v>
      </c>
      <c r="G64" s="61">
        <v>112.37</v>
      </c>
      <c r="H64" s="61">
        <v>105.81</v>
      </c>
      <c r="I64" s="61">
        <v>101.79</v>
      </c>
      <c r="J64" s="61">
        <v>104.09</v>
      </c>
      <c r="K64" s="61">
        <v>103.28</v>
      </c>
      <c r="L64" s="61">
        <v>105.35</v>
      </c>
      <c r="M64" s="61">
        <v>110.2</v>
      </c>
      <c r="N64" s="61">
        <v>112.05</v>
      </c>
      <c r="X64" s="27">
        <v>1</v>
      </c>
      <c r="Y64" s="191">
        <f t="shared" si="12"/>
        <v>1.0481</v>
      </c>
      <c r="Z64" s="191">
        <f t="shared" si="13"/>
        <v>1.12324877</v>
      </c>
      <c r="AA64" s="191">
        <f t="shared" si="14"/>
        <v>1.2022131585310001</v>
      </c>
      <c r="AB64" s="191">
        <f t="shared" si="15"/>
        <v>1.3368610322864722</v>
      </c>
      <c r="AC64" s="191">
        <f t="shared" si="16"/>
        <v>1.5022307419803089</v>
      </c>
      <c r="AD64" s="191">
        <f t="shared" si="17"/>
        <v>1.5895103480893651</v>
      </c>
      <c r="AE64" s="191">
        <f t="shared" si="18"/>
        <v>1.617962583320165</v>
      </c>
      <c r="AF64" s="191">
        <f t="shared" si="19"/>
        <v>1.6841372529779597</v>
      </c>
      <c r="AG64" s="191">
        <f t="shared" si="20"/>
        <v>1.7393769548756368</v>
      </c>
      <c r="AH64" s="191">
        <f t="shared" si="21"/>
        <v>1.8324336219614832</v>
      </c>
      <c r="AI64" s="191">
        <f t="shared" si="22"/>
        <v>2.0193418514015544</v>
      </c>
      <c r="AJ64" s="191">
        <f t="shared" si="23"/>
        <v>2.2626725444954419</v>
      </c>
    </row>
    <row r="65" spans="1:36">
      <c r="A65" s="62" t="s">
        <v>73</v>
      </c>
      <c r="B65" s="61">
        <v>107.9</v>
      </c>
      <c r="C65" s="61">
        <v>106.12</v>
      </c>
      <c r="D65" s="61">
        <v>106.82</v>
      </c>
      <c r="E65" s="61">
        <v>104.8</v>
      </c>
      <c r="F65" s="61">
        <v>109.46</v>
      </c>
      <c r="G65" s="61">
        <v>110.56</v>
      </c>
      <c r="H65" s="61">
        <v>104.69</v>
      </c>
      <c r="I65" s="61">
        <v>101.61</v>
      </c>
      <c r="J65" s="61">
        <v>104.29</v>
      </c>
      <c r="K65" s="61">
        <v>103.83</v>
      </c>
      <c r="L65" s="61">
        <v>104.69</v>
      </c>
      <c r="M65" s="61">
        <v>109.04</v>
      </c>
      <c r="N65" s="61">
        <v>112.09</v>
      </c>
      <c r="X65" s="27">
        <v>1</v>
      </c>
      <c r="Y65" s="191">
        <f t="shared" si="12"/>
        <v>1.0612000000000001</v>
      </c>
      <c r="Z65" s="191">
        <f t="shared" si="13"/>
        <v>1.1335738400000002</v>
      </c>
      <c r="AA65" s="191">
        <f t="shared" si="14"/>
        <v>1.1879853843200001</v>
      </c>
      <c r="AB65" s="191">
        <f t="shared" si="15"/>
        <v>1.3003688016766719</v>
      </c>
      <c r="AC65" s="191">
        <f t="shared" si="16"/>
        <v>1.4376877471337284</v>
      </c>
      <c r="AD65" s="191">
        <f t="shared" si="17"/>
        <v>1.5051153024743003</v>
      </c>
      <c r="AE65" s="191">
        <f t="shared" si="18"/>
        <v>1.5293476588441366</v>
      </c>
      <c r="AF65" s="191">
        <f t="shared" si="19"/>
        <v>1.5949566734085503</v>
      </c>
      <c r="AG65" s="191">
        <f t="shared" si="20"/>
        <v>1.6560435140000975</v>
      </c>
      <c r="AH65" s="191">
        <f t="shared" si="21"/>
        <v>1.7337119548067019</v>
      </c>
      <c r="AI65" s="191">
        <f t="shared" si="22"/>
        <v>1.8904395155212279</v>
      </c>
      <c r="AJ65" s="191">
        <f t="shared" si="23"/>
        <v>2.1189936529477444</v>
      </c>
    </row>
    <row r="66" spans="1:36">
      <c r="A66" s="62" t="s">
        <v>74</v>
      </c>
      <c r="B66" s="61">
        <v>109.46</v>
      </c>
      <c r="C66" s="61">
        <v>107.37</v>
      </c>
      <c r="D66" s="61">
        <v>106.91</v>
      </c>
      <c r="E66" s="61">
        <v>105.1</v>
      </c>
      <c r="F66" s="61">
        <v>110.79</v>
      </c>
      <c r="G66" s="61">
        <v>112.15</v>
      </c>
      <c r="H66" s="61">
        <v>106.65</v>
      </c>
      <c r="I66" s="61">
        <v>102.65</v>
      </c>
      <c r="J66" s="61">
        <v>104.97</v>
      </c>
      <c r="K66" s="61">
        <v>104.08</v>
      </c>
      <c r="L66" s="61">
        <v>105.09</v>
      </c>
      <c r="M66" s="61">
        <v>108.87</v>
      </c>
      <c r="N66" s="61">
        <v>114.65</v>
      </c>
      <c r="X66" s="27">
        <v>1</v>
      </c>
      <c r="Y66" s="191">
        <f t="shared" si="12"/>
        <v>1.0737000000000001</v>
      </c>
      <c r="Z66" s="191">
        <f t="shared" si="13"/>
        <v>1.1478926700000001</v>
      </c>
      <c r="AA66" s="191">
        <f t="shared" si="14"/>
        <v>1.2064351961699999</v>
      </c>
      <c r="AB66" s="191">
        <f t="shared" si="15"/>
        <v>1.3366095538367428</v>
      </c>
      <c r="AC66" s="191">
        <f t="shared" si="16"/>
        <v>1.4990076146279072</v>
      </c>
      <c r="AD66" s="191">
        <f t="shared" si="17"/>
        <v>1.5986916210006632</v>
      </c>
      <c r="AE66" s="191">
        <f t="shared" si="18"/>
        <v>1.6410569489571807</v>
      </c>
      <c r="AF66" s="191">
        <f t="shared" si="19"/>
        <v>1.7226174793203526</v>
      </c>
      <c r="AG66" s="191">
        <f t="shared" si="20"/>
        <v>1.792900272476623</v>
      </c>
      <c r="AH66" s="191">
        <f t="shared" si="21"/>
        <v>1.8841588963456832</v>
      </c>
      <c r="AI66" s="191">
        <f t="shared" si="22"/>
        <v>2.0512837904515453</v>
      </c>
      <c r="AJ66" s="191">
        <f t="shared" si="23"/>
        <v>2.3517968657526969</v>
      </c>
    </row>
    <row r="67" spans="1:36">
      <c r="A67" s="62" t="s">
        <v>75</v>
      </c>
      <c r="B67" s="61">
        <v>107.92</v>
      </c>
      <c r="C67" s="61">
        <v>106.47</v>
      </c>
      <c r="D67" s="61">
        <v>107.52</v>
      </c>
      <c r="E67" s="61">
        <v>106.73</v>
      </c>
      <c r="F67" s="61">
        <v>111.91</v>
      </c>
      <c r="G67" s="61">
        <v>111.48</v>
      </c>
      <c r="H67" s="61">
        <v>104.53</v>
      </c>
      <c r="I67" s="61">
        <v>102.06</v>
      </c>
      <c r="J67" s="61">
        <v>104.61</v>
      </c>
      <c r="K67" s="61">
        <v>103.89</v>
      </c>
      <c r="L67" s="61">
        <v>104.58</v>
      </c>
      <c r="M67" s="61">
        <v>109.16</v>
      </c>
      <c r="N67" s="61">
        <v>112.58</v>
      </c>
      <c r="X67" s="27">
        <v>1</v>
      </c>
      <c r="Y67" s="191">
        <f t="shared" si="12"/>
        <v>1.0647</v>
      </c>
      <c r="Z67" s="191">
        <f t="shared" si="13"/>
        <v>1.1447654399999998</v>
      </c>
      <c r="AA67" s="191">
        <f t="shared" si="14"/>
        <v>1.2218081541119998</v>
      </c>
      <c r="AB67" s="191">
        <f t="shared" si="15"/>
        <v>1.3673255052667388</v>
      </c>
      <c r="AC67" s="191">
        <f t="shared" si="16"/>
        <v>1.5242944732713604</v>
      </c>
      <c r="AD67" s="191">
        <f t="shared" si="17"/>
        <v>1.5933450129105529</v>
      </c>
      <c r="AE67" s="191">
        <f t="shared" si="18"/>
        <v>1.6261679201765102</v>
      </c>
      <c r="AF67" s="191">
        <f t="shared" si="19"/>
        <v>1.7011342612966474</v>
      </c>
      <c r="AG67" s="191">
        <f t="shared" si="20"/>
        <v>1.7673083840610868</v>
      </c>
      <c r="AH67" s="191">
        <f t="shared" si="21"/>
        <v>1.8482511080510846</v>
      </c>
      <c r="AI67" s="191">
        <f t="shared" si="22"/>
        <v>2.017550909548564</v>
      </c>
      <c r="AJ67" s="191">
        <f t="shared" si="23"/>
        <v>2.2713588139697736</v>
      </c>
    </row>
    <row r="68" spans="1:36">
      <c r="A68" s="62" t="s">
        <v>76</v>
      </c>
      <c r="B68" s="61">
        <v>106.16</v>
      </c>
      <c r="C68" s="61">
        <v>106.21</v>
      </c>
      <c r="D68" s="61">
        <v>105.36</v>
      </c>
      <c r="E68" s="61">
        <v>105.75</v>
      </c>
      <c r="F68" s="61">
        <v>110.23</v>
      </c>
      <c r="G68" s="61">
        <v>111.38</v>
      </c>
      <c r="H68" s="61">
        <v>104.42</v>
      </c>
      <c r="I68" s="61">
        <v>101.53</v>
      </c>
      <c r="J68" s="61">
        <v>103.53</v>
      </c>
      <c r="K68" s="61">
        <v>102.93</v>
      </c>
      <c r="L68" s="61">
        <v>104.38</v>
      </c>
      <c r="M68" s="61">
        <v>109.21</v>
      </c>
      <c r="N68" s="61">
        <v>110.4</v>
      </c>
      <c r="X68" s="27">
        <v>1</v>
      </c>
      <c r="Y68" s="191">
        <f t="shared" si="12"/>
        <v>1.0621</v>
      </c>
      <c r="Z68" s="191">
        <f t="shared" si="13"/>
        <v>1.1190285600000001</v>
      </c>
      <c r="AA68" s="191">
        <f t="shared" si="14"/>
        <v>1.1833727022</v>
      </c>
      <c r="AB68" s="191">
        <f t="shared" si="15"/>
        <v>1.30443172963506</v>
      </c>
      <c r="AC68" s="191">
        <f t="shared" si="16"/>
        <v>1.4528760604675299</v>
      </c>
      <c r="AD68" s="191">
        <f t="shared" si="17"/>
        <v>1.517093182340195</v>
      </c>
      <c r="AE68" s="191">
        <f t="shared" si="18"/>
        <v>1.5403047080299999</v>
      </c>
      <c r="AF68" s="191">
        <f t="shared" si="19"/>
        <v>1.5946774642234589</v>
      </c>
      <c r="AG68" s="191">
        <f t="shared" si="20"/>
        <v>1.6414015139252063</v>
      </c>
      <c r="AH68" s="191">
        <f t="shared" si="21"/>
        <v>1.7132949002351301</v>
      </c>
      <c r="AI68" s="191">
        <f t="shared" si="22"/>
        <v>1.8710893605467853</v>
      </c>
      <c r="AJ68" s="191">
        <f t="shared" si="23"/>
        <v>2.065682654043651</v>
      </c>
    </row>
    <row r="69" spans="1:36">
      <c r="A69" s="62" t="s">
        <v>77</v>
      </c>
      <c r="B69" s="61">
        <v>108.51</v>
      </c>
      <c r="C69" s="61">
        <v>104.99</v>
      </c>
      <c r="D69" s="61">
        <v>106.88</v>
      </c>
      <c r="E69" s="61">
        <v>106.13</v>
      </c>
      <c r="F69" s="61">
        <v>111.41</v>
      </c>
      <c r="G69" s="61">
        <v>110.89</v>
      </c>
      <c r="H69" s="61">
        <v>104.48</v>
      </c>
      <c r="I69" s="61">
        <v>101.41</v>
      </c>
      <c r="J69" s="61">
        <v>103.89</v>
      </c>
      <c r="K69" s="61">
        <v>103.55</v>
      </c>
      <c r="L69" s="61">
        <v>104.86</v>
      </c>
      <c r="M69" s="61">
        <v>109.38</v>
      </c>
      <c r="N69" s="61">
        <v>110.94</v>
      </c>
      <c r="X69" s="27">
        <v>1</v>
      </c>
      <c r="Y69" s="191">
        <f t="shared" si="12"/>
        <v>1.0499000000000001</v>
      </c>
      <c r="Z69" s="191">
        <f t="shared" si="13"/>
        <v>1.12213312</v>
      </c>
      <c r="AA69" s="191">
        <f t="shared" si="14"/>
        <v>1.1909198802559999</v>
      </c>
      <c r="AB69" s="191">
        <f t="shared" si="15"/>
        <v>1.3268038385932095</v>
      </c>
      <c r="AC69" s="191">
        <f t="shared" si="16"/>
        <v>1.47129277661601</v>
      </c>
      <c r="AD69" s="191">
        <f t="shared" si="17"/>
        <v>1.5372066930084074</v>
      </c>
      <c r="AE69" s="191">
        <f t="shared" si="18"/>
        <v>1.5588813073798258</v>
      </c>
      <c r="AF69" s="191">
        <f t="shared" si="19"/>
        <v>1.619521790236901</v>
      </c>
      <c r="AG69" s="191">
        <f t="shared" si="20"/>
        <v>1.6770148137903109</v>
      </c>
      <c r="AH69" s="191">
        <f t="shared" si="21"/>
        <v>1.7585177337405202</v>
      </c>
      <c r="AI69" s="191">
        <f t="shared" si="22"/>
        <v>1.9234666971653809</v>
      </c>
      <c r="AJ69" s="191">
        <f t="shared" si="23"/>
        <v>2.1338939538352735</v>
      </c>
    </row>
    <row r="70" spans="1:36">
      <c r="A70" s="62" t="s">
        <v>78</v>
      </c>
      <c r="B70" s="61">
        <v>107.85</v>
      </c>
      <c r="C70" s="61">
        <v>106.11</v>
      </c>
      <c r="D70" s="61">
        <v>107.37</v>
      </c>
      <c r="E70" s="61">
        <v>106.6</v>
      </c>
      <c r="F70" s="61">
        <v>110.7</v>
      </c>
      <c r="G70" s="61">
        <v>112.43</v>
      </c>
      <c r="H70" s="61">
        <v>105.27</v>
      </c>
      <c r="I70" s="61">
        <v>102.82</v>
      </c>
      <c r="J70" s="61">
        <v>104.49</v>
      </c>
      <c r="K70" s="61">
        <v>103.84</v>
      </c>
      <c r="L70" s="61">
        <v>104.28</v>
      </c>
      <c r="M70" s="61">
        <v>107.47</v>
      </c>
      <c r="N70" s="61">
        <v>112.74</v>
      </c>
      <c r="X70" s="27">
        <v>1</v>
      </c>
      <c r="Y70" s="191">
        <f t="shared" si="12"/>
        <v>1.0610999999999999</v>
      </c>
      <c r="Z70" s="191">
        <f t="shared" si="13"/>
        <v>1.13930307</v>
      </c>
      <c r="AA70" s="191">
        <f t="shared" si="14"/>
        <v>1.21449707262</v>
      </c>
      <c r="AB70" s="191">
        <f t="shared" si="15"/>
        <v>1.34444825939034</v>
      </c>
      <c r="AC70" s="191">
        <f t="shared" si="16"/>
        <v>1.5115631780325594</v>
      </c>
      <c r="AD70" s="191">
        <f t="shared" si="17"/>
        <v>1.5912225575148753</v>
      </c>
      <c r="AE70" s="191">
        <f t="shared" si="18"/>
        <v>1.6360950336367948</v>
      </c>
      <c r="AF70" s="191">
        <f t="shared" si="19"/>
        <v>1.7095557006470867</v>
      </c>
      <c r="AG70" s="191">
        <f t="shared" si="20"/>
        <v>1.7752026395519349</v>
      </c>
      <c r="AH70" s="191">
        <f t="shared" si="21"/>
        <v>1.8511813125247576</v>
      </c>
      <c r="AI70" s="191">
        <f t="shared" si="22"/>
        <v>1.989464556570357</v>
      </c>
      <c r="AJ70" s="191">
        <f t="shared" si="23"/>
        <v>2.2429223410774206</v>
      </c>
    </row>
    <row r="71" spans="1:36">
      <c r="A71" s="62" t="s">
        <v>80</v>
      </c>
      <c r="B71" s="61">
        <v>109.42</v>
      </c>
      <c r="C71" s="61">
        <v>107.47</v>
      </c>
      <c r="D71" s="61">
        <v>106.84</v>
      </c>
      <c r="E71" s="61">
        <v>107.48</v>
      </c>
      <c r="F71" s="61">
        <v>111.84</v>
      </c>
      <c r="G71" s="61">
        <v>110.7</v>
      </c>
      <c r="H71" s="61">
        <v>104.23</v>
      </c>
      <c r="I71" s="61">
        <v>102.06</v>
      </c>
      <c r="J71" s="61">
        <v>104.99</v>
      </c>
      <c r="K71" s="61">
        <v>104.13</v>
      </c>
      <c r="L71" s="61">
        <v>105.98</v>
      </c>
      <c r="M71" s="61">
        <v>109.42</v>
      </c>
      <c r="N71" s="61">
        <v>112.59</v>
      </c>
      <c r="X71" s="27">
        <v>1</v>
      </c>
      <c r="Y71" s="191">
        <f t="shared" si="12"/>
        <v>1.0747</v>
      </c>
      <c r="Z71" s="191">
        <f t="shared" si="13"/>
        <v>1.14820948</v>
      </c>
      <c r="AA71" s="191">
        <f t="shared" si="14"/>
        <v>1.234095549104</v>
      </c>
      <c r="AB71" s="191">
        <f t="shared" si="15"/>
        <v>1.3802124621179135</v>
      </c>
      <c r="AC71" s="191">
        <f t="shared" si="16"/>
        <v>1.5278951955645304</v>
      </c>
      <c r="AD71" s="191">
        <f t="shared" si="17"/>
        <v>1.5925251623369101</v>
      </c>
      <c r="AE71" s="191">
        <f t="shared" si="18"/>
        <v>1.6253311806810504</v>
      </c>
      <c r="AF71" s="191">
        <f t="shared" si="19"/>
        <v>1.7064352065970347</v>
      </c>
      <c r="AG71" s="191">
        <f t="shared" si="20"/>
        <v>1.776910980629492</v>
      </c>
      <c r="AH71" s="191">
        <f t="shared" si="21"/>
        <v>1.8831702572711355</v>
      </c>
      <c r="AI71" s="191">
        <f t="shared" si="22"/>
        <v>2.0605648955060767</v>
      </c>
      <c r="AJ71" s="191">
        <f t="shared" si="23"/>
        <v>2.319990015850292</v>
      </c>
    </row>
    <row r="72" spans="1:36">
      <c r="A72" s="62" t="s">
        <v>81</v>
      </c>
      <c r="B72" s="61">
        <v>105.97</v>
      </c>
      <c r="C72" s="61">
        <v>106.99</v>
      </c>
      <c r="D72" s="61">
        <v>105.39</v>
      </c>
      <c r="E72" s="61">
        <v>105.98</v>
      </c>
      <c r="F72" s="61">
        <v>110.28</v>
      </c>
      <c r="G72" s="61">
        <v>110.51</v>
      </c>
      <c r="H72" s="61">
        <v>105.98</v>
      </c>
      <c r="I72" s="61">
        <v>104.44</v>
      </c>
      <c r="J72" s="61">
        <v>102.73</v>
      </c>
      <c r="K72" s="61">
        <v>104.15</v>
      </c>
      <c r="L72" s="61">
        <v>103.95</v>
      </c>
      <c r="M72" s="61">
        <v>106.18</v>
      </c>
      <c r="N72" s="61">
        <v>112.31</v>
      </c>
      <c r="X72" s="27">
        <v>1</v>
      </c>
      <c r="Y72" s="191">
        <f t="shared" si="12"/>
        <v>1.0698999999999999</v>
      </c>
      <c r="Z72" s="191">
        <f t="shared" si="13"/>
        <v>1.1275676099999998</v>
      </c>
      <c r="AA72" s="191">
        <f t="shared" si="14"/>
        <v>1.1949961530779998</v>
      </c>
      <c r="AB72" s="191">
        <f t="shared" si="15"/>
        <v>1.3178417576144181</v>
      </c>
      <c r="AC72" s="191">
        <f t="shared" si="16"/>
        <v>1.4563469263396938</v>
      </c>
      <c r="AD72" s="191">
        <f t="shared" si="17"/>
        <v>1.5434364725348075</v>
      </c>
      <c r="AE72" s="191">
        <f t="shared" si="18"/>
        <v>1.611965051915353</v>
      </c>
      <c r="AF72" s="191">
        <f t="shared" si="19"/>
        <v>1.655971697832642</v>
      </c>
      <c r="AG72" s="191">
        <f t="shared" si="20"/>
        <v>1.7246945232926967</v>
      </c>
      <c r="AH72" s="191">
        <f t="shared" si="21"/>
        <v>1.7928199569627583</v>
      </c>
      <c r="AI72" s="191">
        <f t="shared" si="22"/>
        <v>1.9036162303030568</v>
      </c>
      <c r="AJ72" s="191">
        <f t="shared" si="23"/>
        <v>2.1379513882533634</v>
      </c>
    </row>
    <row r="73" spans="1:36">
      <c r="A73" s="62" t="s">
        <v>82</v>
      </c>
      <c r="B73" s="61">
        <v>108.95</v>
      </c>
      <c r="C73" s="61">
        <v>107.83</v>
      </c>
      <c r="D73" s="61">
        <v>105.57</v>
      </c>
      <c r="E73" s="61">
        <v>108.28</v>
      </c>
      <c r="F73" s="61">
        <v>111.2</v>
      </c>
      <c r="G73" s="61">
        <v>114.25</v>
      </c>
      <c r="H73" s="61">
        <v>104.97</v>
      </c>
      <c r="I73" s="61">
        <v>102.52</v>
      </c>
      <c r="J73" s="61">
        <v>104</v>
      </c>
      <c r="K73" s="61">
        <v>103.85</v>
      </c>
      <c r="L73" s="61">
        <v>105.3</v>
      </c>
      <c r="M73" s="61">
        <v>109.37</v>
      </c>
      <c r="N73" s="61">
        <v>112.99</v>
      </c>
      <c r="X73" s="27">
        <v>1</v>
      </c>
      <c r="Y73" s="191">
        <f t="shared" si="12"/>
        <v>1.0783</v>
      </c>
      <c r="Z73" s="191">
        <f t="shared" si="13"/>
        <v>1.1383613099999998</v>
      </c>
      <c r="AA73" s="191">
        <f t="shared" si="14"/>
        <v>1.2326176264679998</v>
      </c>
      <c r="AB73" s="191">
        <f t="shared" si="15"/>
        <v>1.3706708006324158</v>
      </c>
      <c r="AC73" s="191">
        <f t="shared" si="16"/>
        <v>1.565991389722535</v>
      </c>
      <c r="AD73" s="191">
        <f t="shared" si="17"/>
        <v>1.6438211617917449</v>
      </c>
      <c r="AE73" s="191">
        <f t="shared" si="18"/>
        <v>1.6852454550688967</v>
      </c>
      <c r="AF73" s="191">
        <f t="shared" si="19"/>
        <v>1.7526552732716525</v>
      </c>
      <c r="AG73" s="191">
        <f t="shared" si="20"/>
        <v>1.8201325012926111</v>
      </c>
      <c r="AH73" s="191">
        <f t="shared" si="21"/>
        <v>1.9165995238611193</v>
      </c>
      <c r="AI73" s="191">
        <f t="shared" si="22"/>
        <v>2.0961848992469063</v>
      </c>
      <c r="AJ73" s="191">
        <f t="shared" si="23"/>
        <v>2.3684793176590793</v>
      </c>
    </row>
    <row r="74" spans="1:36">
      <c r="A74" s="60" t="s">
        <v>83</v>
      </c>
      <c r="B74" s="61">
        <v>110.2</v>
      </c>
      <c r="C74" s="61">
        <v>105.8</v>
      </c>
      <c r="D74" s="61">
        <v>105.59</v>
      </c>
      <c r="E74" s="61">
        <v>106.27</v>
      </c>
      <c r="F74" s="61">
        <v>107.82</v>
      </c>
      <c r="G74" s="61">
        <v>112.62</v>
      </c>
      <c r="H74" s="61">
        <v>105.65</v>
      </c>
      <c r="I74" s="61">
        <v>102.09</v>
      </c>
      <c r="J74" s="61">
        <v>103.43</v>
      </c>
      <c r="K74" s="61">
        <v>102.53</v>
      </c>
      <c r="L74" s="61">
        <v>103.33</v>
      </c>
      <c r="M74" s="61">
        <v>106.69</v>
      </c>
      <c r="N74" s="61">
        <v>112.23</v>
      </c>
      <c r="X74" s="27">
        <v>1</v>
      </c>
      <c r="Y74" s="191">
        <f t="shared" si="12"/>
        <v>1.0580000000000001</v>
      </c>
      <c r="Z74" s="191">
        <f t="shared" si="13"/>
        <v>1.1171422000000002</v>
      </c>
      <c r="AA74" s="191">
        <f t="shared" si="14"/>
        <v>1.1871870159400002</v>
      </c>
      <c r="AB74" s="191">
        <f t="shared" si="15"/>
        <v>1.2800250405865079</v>
      </c>
      <c r="AC74" s="191">
        <f t="shared" si="16"/>
        <v>1.4415642007085254</v>
      </c>
      <c r="AD74" s="191">
        <f t="shared" si="17"/>
        <v>1.5230125780485571</v>
      </c>
      <c r="AE74" s="191">
        <f t="shared" si="18"/>
        <v>1.5548435409297718</v>
      </c>
      <c r="AF74" s="191">
        <f t="shared" si="19"/>
        <v>1.6081746743836631</v>
      </c>
      <c r="AG74" s="191">
        <f t="shared" si="20"/>
        <v>1.6488614936455699</v>
      </c>
      <c r="AH74" s="191">
        <f t="shared" si="21"/>
        <v>1.7037685813839674</v>
      </c>
      <c r="AI74" s="191">
        <f t="shared" si="22"/>
        <v>1.8177506994785548</v>
      </c>
      <c r="AJ74" s="191">
        <f t="shared" si="23"/>
        <v>2.0400616100247824</v>
      </c>
    </row>
    <row r="75" spans="1:36">
      <c r="A75" s="60" t="s">
        <v>84</v>
      </c>
      <c r="B75" s="61">
        <v>106.98</v>
      </c>
      <c r="C75" s="61">
        <v>105.58</v>
      </c>
      <c r="D75" s="61">
        <v>106.02</v>
      </c>
      <c r="E75" s="61">
        <v>106.25</v>
      </c>
      <c r="F75" s="61">
        <v>111.99</v>
      </c>
      <c r="G75" s="61">
        <v>111.91</v>
      </c>
      <c r="H75" s="61">
        <v>104.85</v>
      </c>
      <c r="I75" s="61">
        <v>101.78</v>
      </c>
      <c r="J75" s="61">
        <v>104.22</v>
      </c>
      <c r="K75" s="61">
        <v>103.15</v>
      </c>
      <c r="L75" s="61">
        <v>105.01</v>
      </c>
      <c r="M75" s="61">
        <v>107.36</v>
      </c>
      <c r="N75" s="61">
        <v>111.33</v>
      </c>
      <c r="X75" s="27">
        <v>1</v>
      </c>
      <c r="Y75" s="191">
        <f t="shared" si="12"/>
        <v>1.0558000000000001</v>
      </c>
      <c r="Z75" s="191">
        <f t="shared" si="13"/>
        <v>1.1193591600000001</v>
      </c>
      <c r="AA75" s="191">
        <f t="shared" si="14"/>
        <v>1.1893191075000002</v>
      </c>
      <c r="AB75" s="191">
        <f t="shared" si="15"/>
        <v>1.3319184684892502</v>
      </c>
      <c r="AC75" s="191">
        <f t="shared" si="16"/>
        <v>1.49054995808632</v>
      </c>
      <c r="AD75" s="191">
        <f t="shared" si="17"/>
        <v>1.5628416310535065</v>
      </c>
      <c r="AE75" s="191">
        <f t="shared" si="18"/>
        <v>1.590660212086259</v>
      </c>
      <c r="AF75" s="191">
        <f t="shared" si="19"/>
        <v>1.6577860730362992</v>
      </c>
      <c r="AG75" s="191">
        <f t="shared" si="20"/>
        <v>1.7100063343369427</v>
      </c>
      <c r="AH75" s="191">
        <f t="shared" si="21"/>
        <v>1.7956776516872237</v>
      </c>
      <c r="AI75" s="191">
        <f t="shared" si="22"/>
        <v>1.9278395268514035</v>
      </c>
      <c r="AJ75" s="191">
        <f t="shared" si="23"/>
        <v>2.1462637452436675</v>
      </c>
    </row>
    <row r="76" spans="1:36">
      <c r="A76" s="60" t="s">
        <v>85</v>
      </c>
      <c r="B76" s="61">
        <v>108.13</v>
      </c>
      <c r="C76" s="61">
        <v>107.92</v>
      </c>
      <c r="D76" s="61">
        <v>105.42</v>
      </c>
      <c r="E76" s="61">
        <v>106.34</v>
      </c>
      <c r="F76" s="61">
        <v>111.75</v>
      </c>
      <c r="G76" s="61">
        <v>113.07</v>
      </c>
      <c r="H76" s="61">
        <v>106.07</v>
      </c>
      <c r="I76" s="61">
        <v>102.55</v>
      </c>
      <c r="J76" s="61">
        <v>103.96</v>
      </c>
      <c r="K76" s="61">
        <v>104.22</v>
      </c>
      <c r="L76" s="61">
        <v>104.9</v>
      </c>
      <c r="M76" s="61">
        <v>106.24</v>
      </c>
      <c r="N76" s="61">
        <v>110.8</v>
      </c>
      <c r="X76" s="27">
        <v>1</v>
      </c>
      <c r="Y76" s="191">
        <f t="shared" si="12"/>
        <v>1.0791999999999999</v>
      </c>
      <c r="Z76" s="191">
        <f t="shared" si="13"/>
        <v>1.13769264</v>
      </c>
      <c r="AA76" s="191">
        <f t="shared" si="14"/>
        <v>1.209822353376</v>
      </c>
      <c r="AB76" s="191">
        <f t="shared" si="15"/>
        <v>1.3519764798976801</v>
      </c>
      <c r="AC76" s="191">
        <f t="shared" si="16"/>
        <v>1.5286798058203066</v>
      </c>
      <c r="AD76" s="191">
        <f t="shared" si="17"/>
        <v>1.6214706700335992</v>
      </c>
      <c r="AE76" s="191">
        <f t="shared" si="18"/>
        <v>1.6628181721194559</v>
      </c>
      <c r="AF76" s="191">
        <f t="shared" si="19"/>
        <v>1.7286657717353862</v>
      </c>
      <c r="AG76" s="191">
        <f t="shared" si="20"/>
        <v>1.8016154673026192</v>
      </c>
      <c r="AH76" s="191">
        <f t="shared" si="21"/>
        <v>1.8898946252004478</v>
      </c>
      <c r="AI76" s="191">
        <f t="shared" si="22"/>
        <v>2.0078240498129558</v>
      </c>
      <c r="AJ76" s="191">
        <f t="shared" si="23"/>
        <v>2.224669047192755</v>
      </c>
    </row>
    <row r="77" spans="1:36">
      <c r="A77" s="60" t="s">
        <v>86</v>
      </c>
      <c r="B77" s="61">
        <v>109.39</v>
      </c>
      <c r="C77" s="61">
        <v>107.62</v>
      </c>
      <c r="D77" s="61">
        <v>107.17</v>
      </c>
      <c r="E77" s="61">
        <v>107.69</v>
      </c>
      <c r="F77" s="61">
        <v>110.52</v>
      </c>
      <c r="G77" s="61">
        <v>112.78</v>
      </c>
      <c r="H77" s="61">
        <v>104.95</v>
      </c>
      <c r="I77" s="61">
        <v>101.71</v>
      </c>
      <c r="J77" s="61">
        <v>104.56</v>
      </c>
      <c r="K77" s="61">
        <v>104.76</v>
      </c>
      <c r="L77" s="61">
        <v>107.18</v>
      </c>
      <c r="M77" s="61">
        <v>106.27</v>
      </c>
      <c r="N77" s="61">
        <v>112.26</v>
      </c>
      <c r="X77" s="27">
        <v>1</v>
      </c>
      <c r="Y77" s="191">
        <f t="shared" si="12"/>
        <v>1.0762</v>
      </c>
      <c r="Z77" s="191">
        <f t="shared" si="13"/>
        <v>1.15336354</v>
      </c>
      <c r="AA77" s="191">
        <f t="shared" si="14"/>
        <v>1.2420571962260001</v>
      </c>
      <c r="AB77" s="191">
        <f t="shared" si="15"/>
        <v>1.3727216132689752</v>
      </c>
      <c r="AC77" s="191">
        <f t="shared" si="16"/>
        <v>1.5481554354447502</v>
      </c>
      <c r="AD77" s="191">
        <f t="shared" si="17"/>
        <v>1.6247891294992653</v>
      </c>
      <c r="AE77" s="191">
        <f t="shared" si="18"/>
        <v>1.6525730236137028</v>
      </c>
      <c r="AF77" s="191">
        <f t="shared" si="19"/>
        <v>1.7279303534904877</v>
      </c>
      <c r="AG77" s="191">
        <f t="shared" si="20"/>
        <v>1.8101798383166352</v>
      </c>
      <c r="AH77" s="191">
        <f t="shared" si="21"/>
        <v>1.9401507507077698</v>
      </c>
      <c r="AI77" s="191">
        <f t="shared" si="22"/>
        <v>2.0617982027771471</v>
      </c>
      <c r="AJ77" s="191">
        <f t="shared" si="23"/>
        <v>2.3145746624376256</v>
      </c>
    </row>
    <row r="78" spans="1:36">
      <c r="A78" s="60" t="s">
        <v>87</v>
      </c>
      <c r="B78" s="61">
        <v>108.54</v>
      </c>
      <c r="C78" s="61">
        <v>109.22</v>
      </c>
      <c r="D78" s="61">
        <v>108.65</v>
      </c>
      <c r="E78" s="61">
        <v>109.01</v>
      </c>
      <c r="F78" s="61">
        <v>107.82</v>
      </c>
      <c r="G78" s="61">
        <v>113.11</v>
      </c>
      <c r="H78" s="61">
        <v>103.67</v>
      </c>
      <c r="I78" s="61">
        <v>103.1</v>
      </c>
      <c r="J78" s="61">
        <v>104.7</v>
      </c>
      <c r="K78" s="61">
        <v>102.57</v>
      </c>
      <c r="L78" s="61">
        <v>105</v>
      </c>
      <c r="M78" s="61">
        <v>108.58</v>
      </c>
      <c r="N78" s="61">
        <v>111.36</v>
      </c>
      <c r="X78" s="27">
        <v>1</v>
      </c>
      <c r="Y78" s="191">
        <f t="shared" si="12"/>
        <v>1.0922000000000001</v>
      </c>
      <c r="Z78" s="191">
        <f t="shared" si="13"/>
        <v>1.1866753000000001</v>
      </c>
      <c r="AA78" s="191">
        <f t="shared" si="14"/>
        <v>1.2935947445300002</v>
      </c>
      <c r="AB78" s="191">
        <f t="shared" si="15"/>
        <v>1.3947538535522461</v>
      </c>
      <c r="AC78" s="191">
        <f t="shared" si="16"/>
        <v>1.5776060837529458</v>
      </c>
      <c r="AD78" s="191">
        <f t="shared" si="17"/>
        <v>1.6355042270266791</v>
      </c>
      <c r="AE78" s="191">
        <f t="shared" si="18"/>
        <v>1.6862048580645059</v>
      </c>
      <c r="AF78" s="191">
        <f t="shared" si="19"/>
        <v>1.7654564863935378</v>
      </c>
      <c r="AG78" s="191">
        <f t="shared" si="20"/>
        <v>1.8108287180938516</v>
      </c>
      <c r="AH78" s="191">
        <f t="shared" si="21"/>
        <v>1.9013701539985441</v>
      </c>
      <c r="AI78" s="191">
        <f t="shared" si="22"/>
        <v>2.064507713211619</v>
      </c>
      <c r="AJ78" s="191">
        <f t="shared" si="23"/>
        <v>2.2990357894324589</v>
      </c>
    </row>
    <row r="79" spans="1:36">
      <c r="A79" s="60" t="s">
        <v>88</v>
      </c>
      <c r="B79" s="61">
        <v>110.01</v>
      </c>
      <c r="C79" s="61">
        <v>106.36</v>
      </c>
      <c r="D79" s="61">
        <v>105.95</v>
      </c>
      <c r="E79" s="61">
        <v>106.51</v>
      </c>
      <c r="F79" s="61">
        <v>108.58</v>
      </c>
      <c r="G79" s="61">
        <v>110.64</v>
      </c>
      <c r="H79" s="61">
        <v>104.76</v>
      </c>
      <c r="I79" s="61">
        <v>102.16</v>
      </c>
      <c r="J79" s="61">
        <v>102.82</v>
      </c>
      <c r="K79" s="61">
        <v>103.53</v>
      </c>
      <c r="L79" s="61">
        <v>105</v>
      </c>
      <c r="M79" s="61">
        <v>106.2</v>
      </c>
      <c r="N79" s="61">
        <v>112.07</v>
      </c>
      <c r="X79" s="27">
        <v>1</v>
      </c>
      <c r="Y79" s="191">
        <f t="shared" si="12"/>
        <v>1.0636000000000001</v>
      </c>
      <c r="Z79" s="191">
        <f t="shared" si="13"/>
        <v>1.1268842000000001</v>
      </c>
      <c r="AA79" s="191">
        <f t="shared" si="14"/>
        <v>1.2002443614200002</v>
      </c>
      <c r="AB79" s="191">
        <f t="shared" si="15"/>
        <v>1.3032253276298362</v>
      </c>
      <c r="AC79" s="191">
        <f t="shared" si="16"/>
        <v>1.4418885024896508</v>
      </c>
      <c r="AD79" s="191">
        <f t="shared" si="17"/>
        <v>1.5105223952081581</v>
      </c>
      <c r="AE79" s="191">
        <f t="shared" si="18"/>
        <v>1.5431496789446544</v>
      </c>
      <c r="AF79" s="191">
        <f t="shared" si="19"/>
        <v>1.5866664998908937</v>
      </c>
      <c r="AG79" s="191">
        <f t="shared" si="20"/>
        <v>1.6426758273370421</v>
      </c>
      <c r="AH79" s="191">
        <f t="shared" si="21"/>
        <v>1.7248096187038942</v>
      </c>
      <c r="AI79" s="191">
        <f t="shared" si="22"/>
        <v>1.8317478150635356</v>
      </c>
      <c r="AJ79" s="191">
        <f t="shared" si="23"/>
        <v>2.0528397763417043</v>
      </c>
    </row>
    <row r="80" spans="1:36">
      <c r="A80" s="62" t="s">
        <v>89</v>
      </c>
      <c r="B80" s="61">
        <v>109.52</v>
      </c>
      <c r="C80" s="61">
        <v>108.87</v>
      </c>
      <c r="D80" s="61">
        <v>106.46</v>
      </c>
      <c r="E80" s="61">
        <v>108.52</v>
      </c>
      <c r="F80" s="61">
        <v>111.79</v>
      </c>
      <c r="G80" s="61">
        <v>111.05</v>
      </c>
      <c r="H80" s="61">
        <v>106.65</v>
      </c>
      <c r="I80" s="61">
        <v>102.5</v>
      </c>
      <c r="J80" s="61">
        <v>104.58</v>
      </c>
      <c r="K80" s="61">
        <v>104.72</v>
      </c>
      <c r="L80" s="61">
        <v>106.06</v>
      </c>
      <c r="M80" s="61">
        <v>108.45</v>
      </c>
      <c r="N80" s="61">
        <v>113.04</v>
      </c>
      <c r="X80" s="27">
        <v>1</v>
      </c>
      <c r="Y80" s="191">
        <f t="shared" si="12"/>
        <v>1.0887</v>
      </c>
      <c r="Z80" s="191">
        <f t="shared" si="13"/>
        <v>1.1590300199999999</v>
      </c>
      <c r="AA80" s="191">
        <f t="shared" si="14"/>
        <v>1.2577793777039998</v>
      </c>
      <c r="AB80" s="191">
        <f t="shared" si="15"/>
        <v>1.4060715663353014</v>
      </c>
      <c r="AC80" s="191">
        <f t="shared" si="16"/>
        <v>1.5614424744153521</v>
      </c>
      <c r="AD80" s="191">
        <f t="shared" si="17"/>
        <v>1.6652783989639732</v>
      </c>
      <c r="AE80" s="191">
        <f t="shared" si="18"/>
        <v>1.7069103589380725</v>
      </c>
      <c r="AF80" s="191">
        <f t="shared" si="19"/>
        <v>1.7850868533774362</v>
      </c>
      <c r="AG80" s="191">
        <f t="shared" si="20"/>
        <v>1.8693429528568513</v>
      </c>
      <c r="AH80" s="191">
        <f t="shared" si="21"/>
        <v>1.9826251357999767</v>
      </c>
      <c r="AI80" s="191">
        <f t="shared" si="22"/>
        <v>2.1501569597750749</v>
      </c>
      <c r="AJ80" s="191">
        <f t="shared" si="23"/>
        <v>2.4305374273297446</v>
      </c>
    </row>
    <row r="81" spans="1:36" ht="15.75" thickBot="1">
      <c r="A81" s="63" t="s">
        <v>90</v>
      </c>
      <c r="B81" s="64">
        <v>101.4</v>
      </c>
      <c r="C81" s="64">
        <v>105.44</v>
      </c>
      <c r="D81" s="64">
        <v>105.99</v>
      </c>
      <c r="E81" s="64">
        <v>105.24</v>
      </c>
      <c r="F81" s="64">
        <v>103.99</v>
      </c>
      <c r="G81" s="64">
        <v>111.06</v>
      </c>
      <c r="H81" s="64">
        <v>105.88</v>
      </c>
      <c r="I81" s="64">
        <v>102.83</v>
      </c>
      <c r="J81" s="64">
        <v>104.9</v>
      </c>
      <c r="K81" s="64">
        <v>103.78</v>
      </c>
      <c r="L81" s="64">
        <v>101.91</v>
      </c>
      <c r="M81" s="64">
        <v>105.76</v>
      </c>
      <c r="N81" s="64">
        <v>105.67</v>
      </c>
      <c r="X81" s="27">
        <v>1</v>
      </c>
      <c r="Y81" s="191">
        <f t="shared" si="12"/>
        <v>1.0544</v>
      </c>
      <c r="Z81" s="191">
        <f t="shared" si="13"/>
        <v>1.11755856</v>
      </c>
      <c r="AA81" s="191">
        <f t="shared" si="14"/>
        <v>1.176118628544</v>
      </c>
      <c r="AB81" s="191">
        <f t="shared" si="15"/>
        <v>1.2230457618229054</v>
      </c>
      <c r="AC81" s="191">
        <f t="shared" si="16"/>
        <v>1.3583146230805188</v>
      </c>
      <c r="AD81" s="191">
        <f t="shared" si="17"/>
        <v>1.4381835229176532</v>
      </c>
      <c r="AE81" s="191">
        <f t="shared" si="18"/>
        <v>1.4788841166162228</v>
      </c>
      <c r="AF81" s="191">
        <f t="shared" si="19"/>
        <v>1.5513494383304178</v>
      </c>
      <c r="AG81" s="191">
        <f t="shared" si="20"/>
        <v>1.6099904470993076</v>
      </c>
      <c r="AH81" s="191">
        <f t="shared" si="21"/>
        <v>1.6407412646389041</v>
      </c>
      <c r="AI81" s="191">
        <f t="shared" si="22"/>
        <v>1.735247961482105</v>
      </c>
      <c r="AJ81" s="191">
        <f t="shared" si="23"/>
        <v>1.8336365208981404</v>
      </c>
    </row>
    <row r="82" spans="1:36" ht="15.75" thickTop="1"/>
    <row r="86" spans="1:36">
      <c r="A86" s="57" t="s">
        <v>0</v>
      </c>
      <c r="B86" s="58">
        <v>108.78</v>
      </c>
      <c r="C86" s="58">
        <v>106.1</v>
      </c>
      <c r="D86" s="58">
        <v>106.57</v>
      </c>
      <c r="E86" s="58">
        <v>106.47</v>
      </c>
      <c r="F86" s="58">
        <v>111.35</v>
      </c>
      <c r="G86" s="58">
        <v>112.91</v>
      </c>
      <c r="H86" s="58">
        <v>105.39</v>
      </c>
      <c r="I86" s="58">
        <v>102.51</v>
      </c>
      <c r="J86" s="58">
        <v>104.26</v>
      </c>
      <c r="K86" s="58">
        <v>103.04</v>
      </c>
      <c r="L86" s="58">
        <v>104.91</v>
      </c>
      <c r="M86" s="58">
        <v>108.39</v>
      </c>
      <c r="N86" s="58">
        <v>111.94</v>
      </c>
      <c r="X86">
        <v>1</v>
      </c>
      <c r="Y86" s="191">
        <f t="shared" ref="Y86:Y94" si="24">X86*C86/100</f>
        <v>1.0609999999999999</v>
      </c>
      <c r="Z86" s="191">
        <f t="shared" ref="Z86:AJ86" si="25">Y86*D86/100</f>
        <v>1.1307076999999999</v>
      </c>
      <c r="AA86" s="191">
        <f t="shared" si="25"/>
        <v>1.2038644881899998</v>
      </c>
      <c r="AB86" s="191">
        <f t="shared" si="25"/>
        <v>1.3405031075995646</v>
      </c>
      <c r="AC86" s="191">
        <f t="shared" si="25"/>
        <v>1.5135620587906684</v>
      </c>
      <c r="AD86" s="191">
        <f t="shared" si="25"/>
        <v>1.5951430537594853</v>
      </c>
      <c r="AE86" s="191">
        <f t="shared" si="25"/>
        <v>1.6351811444088487</v>
      </c>
      <c r="AF86" s="191">
        <f t="shared" si="25"/>
        <v>1.7048398611606657</v>
      </c>
      <c r="AG86" s="191">
        <f t="shared" si="25"/>
        <v>1.7566669929399501</v>
      </c>
      <c r="AH86" s="191">
        <f t="shared" si="25"/>
        <v>1.8429193422933017</v>
      </c>
      <c r="AI86" s="191">
        <f t="shared" si="25"/>
        <v>1.9975402751117095</v>
      </c>
      <c r="AJ86" s="191">
        <f t="shared" si="25"/>
        <v>2.2360465839600479</v>
      </c>
    </row>
    <row r="87" spans="1:36">
      <c r="A87" s="21" t="s">
        <v>1</v>
      </c>
      <c r="B87" s="59">
        <v>108.86</v>
      </c>
      <c r="C87" s="59">
        <v>106</v>
      </c>
      <c r="D87" s="59">
        <v>106.88</v>
      </c>
      <c r="E87" s="59">
        <v>106.68</v>
      </c>
      <c r="F87" s="59">
        <v>111.99</v>
      </c>
      <c r="G87" s="59">
        <v>113.68</v>
      </c>
      <c r="H87" s="59">
        <v>105.85</v>
      </c>
      <c r="I87" s="59">
        <v>103.18</v>
      </c>
      <c r="J87" s="59">
        <v>104.65</v>
      </c>
      <c r="K87" s="59">
        <v>103.01</v>
      </c>
      <c r="L87" s="59">
        <v>104.7</v>
      </c>
      <c r="M87" s="59">
        <v>108.32</v>
      </c>
      <c r="N87" s="59">
        <v>112.46</v>
      </c>
      <c r="X87" s="27">
        <v>1</v>
      </c>
      <c r="Y87" s="191">
        <f t="shared" si="24"/>
        <v>1.06</v>
      </c>
      <c r="Z87" s="191">
        <f t="shared" ref="Z87:AJ94" si="26">Y87*D87/100</f>
        <v>1.1329279999999999</v>
      </c>
      <c r="AA87" s="191">
        <f t="shared" si="26"/>
        <v>1.2086075904</v>
      </c>
      <c r="AB87" s="191">
        <f t="shared" si="26"/>
        <v>1.3535196404889598</v>
      </c>
      <c r="AC87" s="191">
        <f t="shared" si="26"/>
        <v>1.5386811273078496</v>
      </c>
      <c r="AD87" s="191">
        <f t="shared" si="26"/>
        <v>1.6286939732553585</v>
      </c>
      <c r="AE87" s="191">
        <f t="shared" si="26"/>
        <v>1.680486441604879</v>
      </c>
      <c r="AF87" s="191">
        <f t="shared" si="26"/>
        <v>1.7586290611395059</v>
      </c>
      <c r="AG87" s="191">
        <f t="shared" si="26"/>
        <v>1.8115637958798052</v>
      </c>
      <c r="AH87" s="191">
        <f t="shared" si="26"/>
        <v>1.896707294286156</v>
      </c>
      <c r="AI87" s="191">
        <f t="shared" si="26"/>
        <v>2.0545133411707641</v>
      </c>
      <c r="AJ87" s="191">
        <f t="shared" si="26"/>
        <v>2.3105057034806413</v>
      </c>
    </row>
    <row r="88" spans="1:36">
      <c r="A88" s="21" t="s">
        <v>20</v>
      </c>
      <c r="B88" s="59">
        <v>109.19</v>
      </c>
      <c r="C88" s="59">
        <v>105.79</v>
      </c>
      <c r="D88" s="59">
        <v>106.1</v>
      </c>
      <c r="E88" s="59">
        <v>106.62</v>
      </c>
      <c r="F88" s="59">
        <v>112.54</v>
      </c>
      <c r="G88" s="59">
        <v>113.07</v>
      </c>
      <c r="H88" s="59">
        <v>105.14</v>
      </c>
      <c r="I88" s="59">
        <v>103.06</v>
      </c>
      <c r="J88" s="59">
        <v>104.13</v>
      </c>
      <c r="K88" s="59">
        <v>102.95</v>
      </c>
      <c r="L88" s="59">
        <v>104.84</v>
      </c>
      <c r="M88" s="59">
        <v>108.53</v>
      </c>
      <c r="N88" s="59">
        <v>111.9</v>
      </c>
      <c r="X88" s="27">
        <v>1</v>
      </c>
      <c r="Y88" s="191">
        <f t="shared" si="24"/>
        <v>1.0579000000000001</v>
      </c>
      <c r="Z88" s="191">
        <f t="shared" si="26"/>
        <v>1.1224319</v>
      </c>
      <c r="AA88" s="191">
        <f t="shared" si="26"/>
        <v>1.1967368917800001</v>
      </c>
      <c r="AB88" s="191">
        <f t="shared" si="26"/>
        <v>1.3468076980092121</v>
      </c>
      <c r="AC88" s="191">
        <f t="shared" si="26"/>
        <v>1.522835464139016</v>
      </c>
      <c r="AD88" s="191">
        <f t="shared" si="26"/>
        <v>1.6011092069957615</v>
      </c>
      <c r="AE88" s="191">
        <f t="shared" si="26"/>
        <v>1.6501031487298321</v>
      </c>
      <c r="AF88" s="191">
        <f t="shared" si="26"/>
        <v>1.7182524087723741</v>
      </c>
      <c r="AG88" s="191">
        <f t="shared" si="26"/>
        <v>1.7689408548311589</v>
      </c>
      <c r="AH88" s="191">
        <f t="shared" si="26"/>
        <v>1.8545575922049873</v>
      </c>
      <c r="AI88" s="191">
        <f t="shared" si="26"/>
        <v>2.0127513548200726</v>
      </c>
      <c r="AJ88" s="191">
        <f t="shared" si="26"/>
        <v>2.2522687660436613</v>
      </c>
    </row>
    <row r="89" spans="1:36">
      <c r="A89" s="21" t="s">
        <v>31</v>
      </c>
      <c r="B89" s="59">
        <v>109.03</v>
      </c>
      <c r="C89" s="59">
        <v>106.07</v>
      </c>
      <c r="D89" s="59">
        <v>106.63</v>
      </c>
      <c r="E89" s="59">
        <v>106.56</v>
      </c>
      <c r="F89" s="59">
        <v>111.89</v>
      </c>
      <c r="G89" s="59">
        <v>112.61</v>
      </c>
      <c r="H89" s="59">
        <v>105.65</v>
      </c>
      <c r="I89" s="59">
        <v>102.07</v>
      </c>
      <c r="J89" s="59">
        <v>104.46</v>
      </c>
      <c r="K89" s="59">
        <v>102.67</v>
      </c>
      <c r="L89" s="59">
        <v>105.15</v>
      </c>
      <c r="M89" s="59">
        <v>108.81</v>
      </c>
      <c r="N89" s="59">
        <v>111.73</v>
      </c>
      <c r="X89" s="27">
        <v>1</v>
      </c>
      <c r="Y89" s="191">
        <f t="shared" si="24"/>
        <v>1.0607</v>
      </c>
      <c r="Z89" s="191">
        <f t="shared" si="26"/>
        <v>1.13102441</v>
      </c>
      <c r="AA89" s="191">
        <f t="shared" si="26"/>
        <v>1.2052196112960001</v>
      </c>
      <c r="AB89" s="191">
        <f t="shared" si="26"/>
        <v>1.3485202230790945</v>
      </c>
      <c r="AC89" s="191">
        <f t="shared" si="26"/>
        <v>1.5185686232093685</v>
      </c>
      <c r="AD89" s="191">
        <f t="shared" si="26"/>
        <v>1.6043677504206979</v>
      </c>
      <c r="AE89" s="191">
        <f t="shared" si="26"/>
        <v>1.6375781628544062</v>
      </c>
      <c r="AF89" s="191">
        <f t="shared" si="26"/>
        <v>1.7106141489177125</v>
      </c>
      <c r="AG89" s="191">
        <f t="shared" si="26"/>
        <v>1.7562875466938155</v>
      </c>
      <c r="AH89" s="191">
        <f t="shared" si="26"/>
        <v>1.846736355348547</v>
      </c>
      <c r="AI89" s="191">
        <f t="shared" si="26"/>
        <v>2.0094338282547541</v>
      </c>
      <c r="AJ89" s="191">
        <f t="shared" si="26"/>
        <v>2.2451404163090367</v>
      </c>
    </row>
    <row r="90" spans="1:36">
      <c r="A90" s="21" t="s">
        <v>38</v>
      </c>
      <c r="B90" s="59">
        <v>110.58</v>
      </c>
      <c r="C90" s="59">
        <v>105.2</v>
      </c>
      <c r="D90" s="59">
        <v>106.61</v>
      </c>
      <c r="E90" s="59">
        <v>106.06</v>
      </c>
      <c r="F90" s="59">
        <v>109.56</v>
      </c>
      <c r="G90" s="59">
        <v>114.65</v>
      </c>
      <c r="H90" s="59">
        <v>105.19</v>
      </c>
      <c r="I90" s="59">
        <v>102.15</v>
      </c>
      <c r="J90" s="59">
        <v>103.69</v>
      </c>
      <c r="K90" s="59">
        <v>103.22</v>
      </c>
      <c r="L90" s="59">
        <v>106.06</v>
      </c>
      <c r="M90" s="59">
        <v>109.75</v>
      </c>
      <c r="N90" s="59">
        <v>111.62</v>
      </c>
      <c r="X90" s="27">
        <v>1</v>
      </c>
      <c r="Y90" s="191">
        <f t="shared" si="24"/>
        <v>1.052</v>
      </c>
      <c r="Z90" s="191">
        <f t="shared" si="26"/>
        <v>1.1215372000000001</v>
      </c>
      <c r="AA90" s="191">
        <f t="shared" si="26"/>
        <v>1.1895023543200001</v>
      </c>
      <c r="AB90" s="191">
        <f t="shared" si="26"/>
        <v>1.3032187793929921</v>
      </c>
      <c r="AC90" s="191">
        <f t="shared" si="26"/>
        <v>1.4941403305740655</v>
      </c>
      <c r="AD90" s="191">
        <f t="shared" si="26"/>
        <v>1.5716862137308596</v>
      </c>
      <c r="AE90" s="191">
        <f t="shared" si="26"/>
        <v>1.6054774673260732</v>
      </c>
      <c r="AF90" s="191">
        <f t="shared" si="26"/>
        <v>1.6647195858704051</v>
      </c>
      <c r="AG90" s="191">
        <f t="shared" si="26"/>
        <v>1.718323556535432</v>
      </c>
      <c r="AH90" s="191">
        <f t="shared" si="26"/>
        <v>1.8224539640614794</v>
      </c>
      <c r="AI90" s="191">
        <f t="shared" si="26"/>
        <v>2.0001432255574736</v>
      </c>
      <c r="AJ90" s="191">
        <f t="shared" si="26"/>
        <v>2.2325598683672521</v>
      </c>
    </row>
    <row r="91" spans="1:36">
      <c r="A91" s="21" t="s">
        <v>46</v>
      </c>
      <c r="B91" s="59">
        <v>109.29</v>
      </c>
      <c r="C91" s="59">
        <v>106.15</v>
      </c>
      <c r="D91" s="59">
        <v>106.41</v>
      </c>
      <c r="E91" s="59">
        <v>106.27</v>
      </c>
      <c r="F91" s="59">
        <v>110.91</v>
      </c>
      <c r="G91" s="59">
        <v>111.63</v>
      </c>
      <c r="H91" s="59">
        <v>104.64</v>
      </c>
      <c r="I91" s="59">
        <v>101.9</v>
      </c>
      <c r="J91" s="59">
        <v>104.19</v>
      </c>
      <c r="K91" s="59">
        <v>102.73</v>
      </c>
      <c r="L91" s="59">
        <v>105.27</v>
      </c>
      <c r="M91" s="59">
        <v>108.61</v>
      </c>
      <c r="N91" s="59">
        <v>111.93</v>
      </c>
      <c r="X91" s="27">
        <v>1</v>
      </c>
      <c r="Y91" s="191">
        <f t="shared" si="24"/>
        <v>1.0615000000000001</v>
      </c>
      <c r="Z91" s="191">
        <f t="shared" si="26"/>
        <v>1.12954215</v>
      </c>
      <c r="AA91" s="191">
        <f t="shared" si="26"/>
        <v>1.200364442805</v>
      </c>
      <c r="AB91" s="191">
        <f t="shared" si="26"/>
        <v>1.3313242035150252</v>
      </c>
      <c r="AC91" s="191">
        <f t="shared" si="26"/>
        <v>1.4861572083838226</v>
      </c>
      <c r="AD91" s="191">
        <f t="shared" si="26"/>
        <v>1.5551149028528319</v>
      </c>
      <c r="AE91" s="191">
        <f t="shared" si="26"/>
        <v>1.584662086007036</v>
      </c>
      <c r="AF91" s="191">
        <f t="shared" si="26"/>
        <v>1.6510594274107309</v>
      </c>
      <c r="AG91" s="191">
        <f t="shared" si="26"/>
        <v>1.6961333497790441</v>
      </c>
      <c r="AH91" s="191">
        <f t="shared" si="26"/>
        <v>1.7855195773123995</v>
      </c>
      <c r="AI91" s="191">
        <f t="shared" si="26"/>
        <v>1.9392528129189972</v>
      </c>
      <c r="AJ91" s="191">
        <f t="shared" si="26"/>
        <v>2.1706056735002339</v>
      </c>
    </row>
    <row r="92" spans="1:36">
      <c r="A92" s="21" t="s">
        <v>61</v>
      </c>
      <c r="B92" s="59">
        <v>109.84</v>
      </c>
      <c r="C92" s="59">
        <v>106.39</v>
      </c>
      <c r="D92" s="59">
        <v>106.42</v>
      </c>
      <c r="E92" s="59">
        <v>106.16</v>
      </c>
      <c r="F92" s="59">
        <v>109.85</v>
      </c>
      <c r="G92" s="59">
        <v>113.03</v>
      </c>
      <c r="H92" s="59">
        <v>105.74</v>
      </c>
      <c r="I92" s="59">
        <v>102.41</v>
      </c>
      <c r="J92" s="59">
        <v>103.27</v>
      </c>
      <c r="K92" s="59">
        <v>103.11</v>
      </c>
      <c r="L92" s="59">
        <v>104.21</v>
      </c>
      <c r="M92" s="59">
        <v>107.03</v>
      </c>
      <c r="N92" s="59">
        <v>109.94</v>
      </c>
      <c r="X92" s="27">
        <v>1</v>
      </c>
      <c r="Y92" s="191">
        <f t="shared" si="24"/>
        <v>1.0639000000000001</v>
      </c>
      <c r="Z92" s="191">
        <f t="shared" si="26"/>
        <v>1.1322023800000001</v>
      </c>
      <c r="AA92" s="191">
        <f t="shared" si="26"/>
        <v>1.2019460466079999</v>
      </c>
      <c r="AB92" s="191">
        <f t="shared" si="26"/>
        <v>1.3203377321988878</v>
      </c>
      <c r="AC92" s="191">
        <f t="shared" si="26"/>
        <v>1.4923777387044028</v>
      </c>
      <c r="AD92" s="191">
        <f t="shared" si="26"/>
        <v>1.5780402209060356</v>
      </c>
      <c r="AE92" s="191">
        <f t="shared" si="26"/>
        <v>1.6160709902298709</v>
      </c>
      <c r="AF92" s="191">
        <f t="shared" si="26"/>
        <v>1.6689165116103877</v>
      </c>
      <c r="AG92" s="191">
        <f t="shared" si="26"/>
        <v>1.7208198151214709</v>
      </c>
      <c r="AH92" s="191">
        <f t="shared" si="26"/>
        <v>1.7932663293380846</v>
      </c>
      <c r="AI92" s="191">
        <f t="shared" si="26"/>
        <v>1.919332952290552</v>
      </c>
      <c r="AJ92" s="191">
        <f t="shared" si="26"/>
        <v>2.1101146477482327</v>
      </c>
    </row>
    <row r="93" spans="1:36">
      <c r="A93" s="21" t="s">
        <v>68</v>
      </c>
      <c r="B93" s="59">
        <v>107.91</v>
      </c>
      <c r="C93" s="59">
        <v>106.32</v>
      </c>
      <c r="D93" s="59">
        <v>106.72</v>
      </c>
      <c r="E93" s="59">
        <v>106.05</v>
      </c>
      <c r="F93" s="59">
        <v>110.77</v>
      </c>
      <c r="G93" s="59">
        <v>111.59</v>
      </c>
      <c r="H93" s="59">
        <v>105</v>
      </c>
      <c r="I93" s="59">
        <v>101.96</v>
      </c>
      <c r="J93" s="59">
        <v>104.28</v>
      </c>
      <c r="K93" s="59">
        <v>103.58</v>
      </c>
      <c r="L93" s="59">
        <v>104.74</v>
      </c>
      <c r="M93" s="59">
        <v>109.1</v>
      </c>
      <c r="N93" s="59">
        <v>112.2</v>
      </c>
      <c r="X93" s="27">
        <v>1</v>
      </c>
      <c r="Y93" s="191">
        <f t="shared" si="24"/>
        <v>1.0631999999999999</v>
      </c>
      <c r="Z93" s="191">
        <f t="shared" si="26"/>
        <v>1.1346470399999999</v>
      </c>
      <c r="AA93" s="191">
        <f t="shared" si="26"/>
        <v>1.20329318592</v>
      </c>
      <c r="AB93" s="191">
        <f t="shared" si="26"/>
        <v>1.3328878620435838</v>
      </c>
      <c r="AC93" s="191">
        <f t="shared" si="26"/>
        <v>1.4873695652544354</v>
      </c>
      <c r="AD93" s="191">
        <f t="shared" si="26"/>
        <v>1.5617380435171571</v>
      </c>
      <c r="AE93" s="191">
        <f t="shared" si="26"/>
        <v>1.5923481091700933</v>
      </c>
      <c r="AF93" s="191">
        <f t="shared" si="26"/>
        <v>1.6605006082425735</v>
      </c>
      <c r="AG93" s="191">
        <f t="shared" si="26"/>
        <v>1.7199465300176575</v>
      </c>
      <c r="AH93" s="191">
        <f t="shared" si="26"/>
        <v>1.8014719955404945</v>
      </c>
      <c r="AI93" s="191">
        <f t="shared" si="26"/>
        <v>1.9654059471346796</v>
      </c>
      <c r="AJ93" s="191">
        <f t="shared" si="26"/>
        <v>2.2051854726851108</v>
      </c>
    </row>
    <row r="94" spans="1:36">
      <c r="A94" s="21" t="s">
        <v>79</v>
      </c>
      <c r="B94" s="59">
        <v>107.68</v>
      </c>
      <c r="C94" s="59">
        <v>106.8</v>
      </c>
      <c r="D94" s="59">
        <v>105.93</v>
      </c>
      <c r="E94" s="59">
        <v>106.55</v>
      </c>
      <c r="F94" s="59">
        <v>110.74</v>
      </c>
      <c r="G94" s="59">
        <v>112.02</v>
      </c>
      <c r="H94" s="59">
        <v>105.39</v>
      </c>
      <c r="I94" s="59">
        <v>102.07</v>
      </c>
      <c r="J94" s="59">
        <v>103.76</v>
      </c>
      <c r="K94" s="59">
        <v>103.89</v>
      </c>
      <c r="L94" s="59">
        <v>104.99</v>
      </c>
      <c r="M94" s="59">
        <v>107.15</v>
      </c>
      <c r="N94" s="59">
        <v>111.8</v>
      </c>
      <c r="X94" s="27">
        <v>1</v>
      </c>
      <c r="Y94" s="191">
        <f t="shared" si="24"/>
        <v>1.0680000000000001</v>
      </c>
      <c r="Z94" s="191">
        <f t="shared" si="26"/>
        <v>1.1313324000000002</v>
      </c>
      <c r="AA94" s="191">
        <f t="shared" si="26"/>
        <v>1.2054346722000002</v>
      </c>
      <c r="AB94" s="191">
        <f t="shared" si="26"/>
        <v>1.33489835599428</v>
      </c>
      <c r="AC94" s="191">
        <f t="shared" si="26"/>
        <v>1.4953531383847922</v>
      </c>
      <c r="AD94" s="191">
        <f t="shared" si="26"/>
        <v>1.5759526725437325</v>
      </c>
      <c r="AE94" s="191">
        <f t="shared" si="26"/>
        <v>1.6085748928653876</v>
      </c>
      <c r="AF94" s="191">
        <f t="shared" si="26"/>
        <v>1.6690573088371263</v>
      </c>
      <c r="AG94" s="191">
        <f t="shared" si="26"/>
        <v>1.7339836381508906</v>
      </c>
      <c r="AH94" s="191">
        <f t="shared" si="26"/>
        <v>1.8205094216946198</v>
      </c>
      <c r="AI94" s="191">
        <f t="shared" si="26"/>
        <v>1.9506758453457851</v>
      </c>
      <c r="AJ94" s="191">
        <f t="shared" si="26"/>
        <v>2.1808555950965878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A096C-BC5A-4C5A-8320-8DD692E4E227}">
  <sheetPr codeName="Sheet1"/>
  <dimension ref="A1:BN271"/>
  <sheetViews>
    <sheetView zoomScale="70" zoomScaleNormal="70" workbookViewId="0">
      <selection activeCell="I1" sqref="I1"/>
    </sheetView>
  </sheetViews>
  <sheetFormatPr defaultRowHeight="15"/>
  <cols>
    <col min="1" max="1" width="37.42578125" style="36" customWidth="1"/>
    <col min="2" max="2" width="25.7109375" style="66" customWidth="1"/>
    <col min="3" max="3" width="25.7109375" style="234" customWidth="1"/>
    <col min="4" max="4" width="13.140625" customWidth="1"/>
    <col min="5" max="6" width="25.7109375" customWidth="1"/>
    <col min="7" max="7" width="15.5703125" customWidth="1"/>
    <col min="8" max="8" width="13.28515625" customWidth="1"/>
    <col min="9" max="9" width="25.7109375" style="234" customWidth="1"/>
    <col min="10" max="11" width="25.7109375" customWidth="1"/>
    <col min="12" max="12" width="24.7109375" customWidth="1"/>
    <col min="13" max="16" width="9.7109375" style="241" customWidth="1"/>
    <col min="20" max="20" width="10.7109375" bestFit="1" customWidth="1"/>
    <col min="21" max="21" width="9.7109375" customWidth="1"/>
    <col min="22" max="30" width="10.7109375" bestFit="1" customWidth="1"/>
    <col min="33" max="33" width="8.85546875" customWidth="1"/>
    <col min="34" max="34" width="8.7109375" customWidth="1"/>
    <col min="36" max="36" width="10" customWidth="1"/>
    <col min="37" max="38" width="9.28515625" bestFit="1" customWidth="1"/>
    <col min="39" max="39" width="10.7109375" bestFit="1" customWidth="1"/>
  </cols>
  <sheetData>
    <row r="1" spans="1:66" ht="15.75" thickBot="1">
      <c r="B1" s="66" t="s">
        <v>102</v>
      </c>
      <c r="C1" s="234" t="s">
        <v>101</v>
      </c>
      <c r="D1" t="s">
        <v>103</v>
      </c>
      <c r="E1" t="s">
        <v>99</v>
      </c>
      <c r="F1" t="s">
        <v>98</v>
      </c>
      <c r="G1" t="s">
        <v>97</v>
      </c>
      <c r="H1" t="s">
        <v>96</v>
      </c>
      <c r="I1" s="234" t="s">
        <v>100</v>
      </c>
      <c r="J1" t="s">
        <v>95</v>
      </c>
      <c r="K1" t="s">
        <v>94</v>
      </c>
      <c r="L1" t="s">
        <v>128</v>
      </c>
      <c r="R1" s="275"/>
      <c r="S1" s="276"/>
      <c r="T1" s="277" t="s">
        <v>113</v>
      </c>
      <c r="U1" s="277" t="s">
        <v>114</v>
      </c>
      <c r="V1" s="277" t="s">
        <v>115</v>
      </c>
      <c r="W1" s="277" t="s">
        <v>116</v>
      </c>
      <c r="X1" s="277" t="s">
        <v>117</v>
      </c>
      <c r="Y1" s="277" t="s">
        <v>118</v>
      </c>
      <c r="Z1" s="277" t="s">
        <v>119</v>
      </c>
      <c r="AA1" s="277" t="s">
        <v>120</v>
      </c>
      <c r="AB1" s="277" t="s">
        <v>121</v>
      </c>
      <c r="AC1" s="277" t="s">
        <v>122</v>
      </c>
      <c r="AD1" s="278" t="s">
        <v>123</v>
      </c>
    </row>
    <row r="2" spans="1:66">
      <c r="A2" s="60" t="s">
        <v>2</v>
      </c>
      <c r="B2" s="287">
        <f>AVERAGE('Инвестиции в основной капитал '!AC3:AO3)</f>
        <v>64066.741067357245</v>
      </c>
      <c r="C2" s="241">
        <v>65.753846153846155</v>
      </c>
      <c r="D2" s="149">
        <f>AVERAGE('ВРП (в текущих  ценах; миллионо'!AC3:AO3)</f>
        <v>344844.78840685828</v>
      </c>
      <c r="E2" s="190">
        <f>AVERAGE('Среднедушевые денежные доходы '!P3:AB3)</f>
        <v>18885.840709545246</v>
      </c>
      <c r="F2" s="191">
        <f>AVERAGE('  Оборот  средних организаций'!AC3:AO3)</f>
        <v>31985.543877590662</v>
      </c>
      <c r="G2" s="149">
        <f>AVERAGE('Численность ИП'!P3:AB3)</f>
        <v>2243.1683638982777</v>
      </c>
      <c r="H2" s="149">
        <f>AVERAGE(Преступность!$Q3:$AC3)</f>
        <v>945.21482879205712</v>
      </c>
      <c r="I2" s="241">
        <v>103.5230769230769</v>
      </c>
      <c r="J2" s="149">
        <f>AVERAGE('Число реализованных турпакетов '!$Q3:$AC3)</f>
        <v>928.28772571534569</v>
      </c>
      <c r="K2" s="149">
        <f>AVERAGE('Розничная торовля'!AC3:AO3)</f>
        <v>124099.60996774054</v>
      </c>
      <c r="L2" s="191">
        <f>AVERAGE('Ликвидация основных фондов'!AC2:AO2)</f>
        <v>2722.2804522499546</v>
      </c>
      <c r="O2" s="191"/>
      <c r="P2" s="191"/>
      <c r="R2" s="274"/>
      <c r="S2" s="288" t="s">
        <v>129</v>
      </c>
      <c r="T2" s="288" t="s">
        <v>102</v>
      </c>
      <c r="U2" s="288" t="s">
        <v>101</v>
      </c>
      <c r="V2" s="288" t="s">
        <v>103</v>
      </c>
      <c r="W2" s="288" t="s">
        <v>99</v>
      </c>
      <c r="X2" s="288" t="s">
        <v>98</v>
      </c>
      <c r="Y2" s="288" t="s">
        <v>97</v>
      </c>
      <c r="Z2" s="288" t="s">
        <v>96</v>
      </c>
      <c r="AA2" s="288" t="s">
        <v>100</v>
      </c>
      <c r="AB2" s="288" t="s">
        <v>95</v>
      </c>
      <c r="AC2" s="288" t="s">
        <v>94</v>
      </c>
      <c r="AD2" s="288" t="s">
        <v>128</v>
      </c>
      <c r="AE2" s="279" t="s">
        <v>129</v>
      </c>
      <c r="AK2" t="s">
        <v>126</v>
      </c>
      <c r="AL2" t="s">
        <v>153</v>
      </c>
      <c r="AM2" t="s">
        <v>112</v>
      </c>
      <c r="AN2" t="s">
        <v>127</v>
      </c>
      <c r="AS2" s="288" t="s">
        <v>102</v>
      </c>
      <c r="AT2" s="288"/>
      <c r="AU2" s="288" t="s">
        <v>101</v>
      </c>
      <c r="AV2" s="288"/>
      <c r="AW2" s="288" t="s">
        <v>103</v>
      </c>
      <c r="AX2" s="288"/>
      <c r="AY2" s="288" t="s">
        <v>99</v>
      </c>
      <c r="AZ2" s="288"/>
      <c r="BA2" s="288" t="s">
        <v>98</v>
      </c>
      <c r="BB2" s="288"/>
      <c r="BC2" s="288" t="s">
        <v>97</v>
      </c>
      <c r="BD2" s="288"/>
      <c r="BE2" s="288" t="s">
        <v>96</v>
      </c>
      <c r="BF2" s="288"/>
      <c r="BG2" s="288" t="s">
        <v>100</v>
      </c>
      <c r="BH2" s="288"/>
      <c r="BI2" s="288" t="s">
        <v>95</v>
      </c>
      <c r="BJ2" s="288"/>
      <c r="BK2" s="288" t="s">
        <v>94</v>
      </c>
      <c r="BL2" s="288"/>
      <c r="BM2" s="288" t="s">
        <v>128</v>
      </c>
      <c r="BN2" s="288"/>
    </row>
    <row r="3" spans="1:66">
      <c r="A3" s="62" t="s">
        <v>3</v>
      </c>
      <c r="B3" s="287">
        <f>AVERAGE('Инвестиции в основной капитал '!AC4:AO4)</f>
        <v>32815.012098261548</v>
      </c>
      <c r="C3" s="241">
        <v>62.684615384615391</v>
      </c>
      <c r="D3" s="149">
        <f>AVERAGE('ВРП (в текущих  ценах; миллионо'!AC4:AO4)</f>
        <v>156943.25311613834</v>
      </c>
      <c r="E3" s="190">
        <f>AVERAGE('Среднедушевые денежные доходы '!P4:AB4)</f>
        <v>14782.630703013556</v>
      </c>
      <c r="F3" s="191">
        <f>AVERAGE('  Оборот  средних организаций'!AC4:AO4)</f>
        <v>18723.202817234989</v>
      </c>
      <c r="G3" s="149">
        <f>AVERAGE('Численность ИП'!P4:AB4)</f>
        <v>1673.840719780585</v>
      </c>
      <c r="H3" s="149">
        <f>AVERAGE(Преступность!$Q4:$AC4)</f>
        <v>1361.1171467879419</v>
      </c>
      <c r="I3" s="241">
        <v>104.34615384615384</v>
      </c>
      <c r="J3" s="149">
        <f>AVERAGE('Число реализованных турпакетов '!$Q4:$AC4)</f>
        <v>818.43235082854574</v>
      </c>
      <c r="K3" s="149">
        <f>AVERAGE('Розничная торовля'!AC4:AO4)</f>
        <v>111645.16916255264</v>
      </c>
      <c r="L3" s="191">
        <f>AVERAGE('Ликвидация основных фондов'!AC3:AO3)</f>
        <v>2341.2631902935018</v>
      </c>
      <c r="O3" s="191"/>
      <c r="P3" s="191"/>
      <c r="R3" s="272" t="s">
        <v>113</v>
      </c>
      <c r="S3" s="235" t="s">
        <v>102</v>
      </c>
      <c r="T3" s="289">
        <v>1</v>
      </c>
      <c r="U3" s="289">
        <v>0.54869837915776842</v>
      </c>
      <c r="V3" s="289">
        <v>0.9515256469362301</v>
      </c>
      <c r="W3" s="289">
        <v>0.77376005713639751</v>
      </c>
      <c r="X3" s="289">
        <v>0.5303898121428593</v>
      </c>
      <c r="Y3" s="289">
        <v>0.10237023636627822</v>
      </c>
      <c r="Z3" s="289">
        <v>7.2043836502574121E-2</v>
      </c>
      <c r="AA3" s="289">
        <v>-0.24127212635216491</v>
      </c>
      <c r="AB3" s="289">
        <v>0.17652579475401997</v>
      </c>
      <c r="AC3" s="289">
        <v>0.53091818624642428</v>
      </c>
      <c r="AD3" s="289">
        <v>0.8731575895846827</v>
      </c>
      <c r="AF3">
        <f>MDETERM(T3:AD13)</f>
        <v>1.2031267719756878E-4</v>
      </c>
      <c r="AH3">
        <f>SQRT(1-AF3/AF4)</f>
        <v>0.95943999669035196</v>
      </c>
      <c r="AI3" s="272" t="s">
        <v>113</v>
      </c>
      <c r="AJ3" s="235" t="s">
        <v>102</v>
      </c>
      <c r="AK3" s="191">
        <v>0.95943999669035196</v>
      </c>
      <c r="AL3" s="191">
        <f>AK3^2</f>
        <v>0.92052510724918257</v>
      </c>
      <c r="AM3" s="191">
        <f>AL3/(1-AL3)*($R$17-10-1)/10</f>
        <v>79.919871800695589</v>
      </c>
      <c r="AN3">
        <f>_xlfn.F.INV.RT(0.05,10,$R$17-10-1)</f>
        <v>1.9709292059589316</v>
      </c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</row>
    <row r="4" spans="1:66">
      <c r="A4" s="62" t="s">
        <v>4</v>
      </c>
      <c r="B4" s="287">
        <f>AVERAGE('Инвестиции в основной капитал '!AC5:AO5)</f>
        <v>37569.698393850362</v>
      </c>
      <c r="C4" s="241">
        <v>66.007692307692295</v>
      </c>
      <c r="D4" s="149">
        <f>AVERAGE('ВРП (в текущих  ценах; миллионо'!AC5:AO5)</f>
        <v>197055.35582442273</v>
      </c>
      <c r="E4" s="190">
        <f>AVERAGE('Среднедушевые денежные доходы '!P5:AB5)</f>
        <v>13989.327873668393</v>
      </c>
      <c r="F4" s="191">
        <f>AVERAGE('  Оборот  средних организаций'!AC5:AO5)</f>
        <v>28065.939572696967</v>
      </c>
      <c r="G4" s="149">
        <f>AVERAGE('Численность ИП'!P5:AB5)</f>
        <v>2104.4357475643069</v>
      </c>
      <c r="H4" s="149">
        <f>AVERAGE(Преступность!$Q5:$AC5)</f>
        <v>1387.5809237689853</v>
      </c>
      <c r="I4" s="241">
        <v>103.26153846153845</v>
      </c>
      <c r="J4" s="149">
        <f>AVERAGE('Число реализованных турпакетов '!$Q5:$AC5)</f>
        <v>1699.6154621724249</v>
      </c>
      <c r="K4" s="149">
        <f>AVERAGE('Розничная торовля'!AC5:AO5)</f>
        <v>91538.788060490275</v>
      </c>
      <c r="L4" s="191">
        <f>AVERAGE('Ликвидация основных фондов'!AC4:AO4)</f>
        <v>2594.1319247465021</v>
      </c>
      <c r="O4" s="191"/>
      <c r="P4" s="191"/>
      <c r="R4" s="272" t="s">
        <v>114</v>
      </c>
      <c r="S4" s="235" t="s">
        <v>101</v>
      </c>
      <c r="T4" s="289">
        <v>0.54869837915776842</v>
      </c>
      <c r="U4" s="289">
        <v>1</v>
      </c>
      <c r="V4" s="289">
        <v>0.62041501607451666</v>
      </c>
      <c r="W4" s="289">
        <v>0.73876267860193146</v>
      </c>
      <c r="X4" s="289">
        <v>0.58951472330265231</v>
      </c>
      <c r="Y4" s="289">
        <v>-6.9657625390824041E-3</v>
      </c>
      <c r="Z4" s="289">
        <v>1.1384341045281908E-3</v>
      </c>
      <c r="AA4" s="289">
        <v>0.11442564016854964</v>
      </c>
      <c r="AB4" s="289">
        <v>0.3257824834500509</v>
      </c>
      <c r="AC4" s="289">
        <v>0.59076574468030119</v>
      </c>
      <c r="AD4" s="289">
        <v>0.52490411064144038</v>
      </c>
      <c r="AF4">
        <f>MDETERM(U4:AD13)</f>
        <v>1.5138451029407813E-3</v>
      </c>
      <c r="AI4" s="272" t="s">
        <v>114</v>
      </c>
      <c r="AJ4" s="235" t="s">
        <v>101</v>
      </c>
      <c r="AK4" s="191">
        <v>0.80173598622994202</v>
      </c>
      <c r="AL4" s="191">
        <f t="shared" ref="AL4:AL13" si="0">AK4^2</f>
        <v>0.6427805916160978</v>
      </c>
      <c r="AM4" s="191">
        <f t="shared" ref="AM4:AM13" si="1">AL4/(1-AL4)*($R$17-10-1)/10</f>
        <v>12.415859771495391</v>
      </c>
      <c r="AN4" s="27">
        <f t="shared" ref="AN4:AN13" si="2">_xlfn.F.INV.RT(0.05,10,$R$17-10-1)</f>
        <v>1.9709292059589316</v>
      </c>
      <c r="AS4" s="235" t="s">
        <v>145</v>
      </c>
      <c r="AT4" s="235">
        <v>73685.408016697722</v>
      </c>
      <c r="AU4" s="235" t="s">
        <v>145</v>
      </c>
      <c r="AV4" s="235">
        <v>63.586249999999993</v>
      </c>
      <c r="AW4" s="235" t="s">
        <v>145</v>
      </c>
      <c r="AX4" s="235">
        <v>302983.35088022548</v>
      </c>
      <c r="AY4" s="235" t="s">
        <v>145</v>
      </c>
      <c r="AZ4" s="235">
        <v>17852.600292912892</v>
      </c>
      <c r="BA4" s="235" t="s">
        <v>145</v>
      </c>
      <c r="BB4" s="235">
        <v>26108.687009500318</v>
      </c>
      <c r="BC4" s="235" t="s">
        <v>145</v>
      </c>
      <c r="BD4" s="235">
        <v>1840.1744522184558</v>
      </c>
      <c r="BE4" s="235" t="s">
        <v>145</v>
      </c>
      <c r="BF4" s="235">
        <v>1535.7491048159011</v>
      </c>
      <c r="BG4" s="235" t="s">
        <v>145</v>
      </c>
      <c r="BH4" s="235">
        <v>102.37423076923078</v>
      </c>
      <c r="BI4" s="235" t="s">
        <v>145</v>
      </c>
      <c r="BJ4" s="235">
        <v>2172.5927895602936</v>
      </c>
      <c r="BK4" s="235" t="s">
        <v>145</v>
      </c>
      <c r="BL4" s="235">
        <v>109929.14796664422</v>
      </c>
      <c r="BM4" s="235" t="s">
        <v>145</v>
      </c>
      <c r="BN4" s="235">
        <v>4538.4360477747905</v>
      </c>
    </row>
    <row r="5" spans="1:66">
      <c r="A5" s="60" t="s">
        <v>5</v>
      </c>
      <c r="B5" s="287">
        <f>AVERAGE('Инвестиции в основной капитал '!AC6:AO6)</f>
        <v>68726.694506975298</v>
      </c>
      <c r="C5" s="241">
        <v>62.469230769230762</v>
      </c>
      <c r="D5" s="149">
        <f>AVERAGE('ВРП (в текущих  ценах; миллионо'!AC6:AO6)</f>
        <v>223687.81016504983</v>
      </c>
      <c r="E5" s="190">
        <f>AVERAGE('Среднедушевые денежные доходы '!P6:AB6)</f>
        <v>17399.909372181683</v>
      </c>
      <c r="F5" s="191">
        <f>AVERAGE('  Оборот  средних организаций'!AC6:AO6)</f>
        <v>32275.420990219696</v>
      </c>
      <c r="G5" s="149">
        <f>AVERAGE('Численность ИП'!P6:AB6)</f>
        <v>1851.8985100711423</v>
      </c>
      <c r="H5" s="149">
        <f>AVERAGE(Преступность!$Q6:$AC6)</f>
        <v>1330.9231037887416</v>
      </c>
      <c r="I5" s="241">
        <v>102.99230769230772</v>
      </c>
      <c r="J5" s="149">
        <f>AVERAGE('Число реализованных турпакетов '!$Q6:$AC6)</f>
        <v>508.17580750701592</v>
      </c>
      <c r="K5" s="149">
        <f>AVERAGE('Розничная торовля'!AC6:AO6)</f>
        <v>130100.59197881901</v>
      </c>
      <c r="L5" s="191">
        <f>AVERAGE('Ликвидация основных фондов'!AC5:AO5)</f>
        <v>2326.3342383216582</v>
      </c>
      <c r="O5" s="191"/>
      <c r="P5" s="191"/>
      <c r="R5" s="272" t="s">
        <v>115</v>
      </c>
      <c r="S5" s="235" t="s">
        <v>103</v>
      </c>
      <c r="T5" s="289">
        <v>0.9515256469362301</v>
      </c>
      <c r="U5" s="289">
        <v>0.62041501607451666</v>
      </c>
      <c r="V5" s="289">
        <v>1</v>
      </c>
      <c r="W5" s="289">
        <v>0.83482432058873868</v>
      </c>
      <c r="X5" s="289">
        <v>0.53741763909139761</v>
      </c>
      <c r="Y5" s="289">
        <v>7.1160257984298841E-2</v>
      </c>
      <c r="Z5" s="289">
        <v>6.4077006257592758E-2</v>
      </c>
      <c r="AA5" s="289">
        <v>-0.28472065816945263</v>
      </c>
      <c r="AB5" s="289">
        <v>0.22939552125168911</v>
      </c>
      <c r="AC5" s="289">
        <v>0.63020613598298936</v>
      </c>
      <c r="AD5" s="289">
        <v>0.91380854544920331</v>
      </c>
      <c r="AI5" s="272" t="s">
        <v>115</v>
      </c>
      <c r="AJ5" s="235" t="s">
        <v>103</v>
      </c>
      <c r="AK5" s="191">
        <v>0.97975604794890103</v>
      </c>
      <c r="AL5" s="191">
        <f t="shared" si="0"/>
        <v>0.95992191349244926</v>
      </c>
      <c r="AM5" s="191">
        <f t="shared" si="1"/>
        <v>165.26390804236715</v>
      </c>
      <c r="AN5" s="27">
        <f t="shared" si="2"/>
        <v>1.9709292059589316</v>
      </c>
      <c r="AS5" s="235" t="s">
        <v>146</v>
      </c>
      <c r="AT5" s="235">
        <v>54678.435204791756</v>
      </c>
      <c r="AU5" s="235" t="s">
        <v>146</v>
      </c>
      <c r="AV5" s="235">
        <v>63.584615384615383</v>
      </c>
      <c r="AW5" s="235" t="s">
        <v>146</v>
      </c>
      <c r="AX5" s="235">
        <v>238499.93192189914</v>
      </c>
      <c r="AY5" s="235" t="s">
        <v>146</v>
      </c>
      <c r="AZ5" s="235">
        <v>15961.558264436702</v>
      </c>
      <c r="BA5" s="235" t="s">
        <v>146</v>
      </c>
      <c r="BB5" s="235">
        <v>23411.293200175998</v>
      </c>
      <c r="BC5" s="235" t="s">
        <v>146</v>
      </c>
      <c r="BD5" s="235">
        <v>1744.210559089488</v>
      </c>
      <c r="BE5" s="235" t="s">
        <v>146</v>
      </c>
      <c r="BF5" s="235">
        <v>1476.0600912161053</v>
      </c>
      <c r="BG5" s="235" t="s">
        <v>146</v>
      </c>
      <c r="BH5" s="235">
        <v>102.35</v>
      </c>
      <c r="BI5" s="235" t="s">
        <v>146</v>
      </c>
      <c r="BJ5" s="235">
        <v>1630.0520291773462</v>
      </c>
      <c r="BK5" s="235" t="s">
        <v>146</v>
      </c>
      <c r="BL5" s="235">
        <v>108459.30950300372</v>
      </c>
      <c r="BM5" s="235" t="s">
        <v>146</v>
      </c>
      <c r="BN5" s="235">
        <v>3257.1993747860233</v>
      </c>
    </row>
    <row r="6" spans="1:66">
      <c r="A6" s="62" t="s">
        <v>6</v>
      </c>
      <c r="B6" s="287">
        <f>AVERAGE('Инвестиции в основной капитал '!AC7:AO7)</f>
        <v>22039.981294487436</v>
      </c>
      <c r="C6" s="241">
        <v>64.607692307692304</v>
      </c>
      <c r="D6" s="149">
        <f>AVERAGE('ВРП (в текущих  ценах; миллионо'!AC7:AO7)</f>
        <v>124202.29619466787</v>
      </c>
      <c r="E6" s="190">
        <f>AVERAGE('Среднедушевые денежные доходы '!P7:AB7)</f>
        <v>13701.972948539422</v>
      </c>
      <c r="F6" s="191">
        <f>AVERAGE('  Оборот  средних организаций'!AC7:AO7)</f>
        <v>20007.628600070802</v>
      </c>
      <c r="G6" s="149">
        <f>AVERAGE('Численность ИП'!P7:AB7)</f>
        <v>1876.4630862212798</v>
      </c>
      <c r="H6" s="149">
        <f>AVERAGE(Преступность!$Q7:$AC7)</f>
        <v>1449.3860105790457</v>
      </c>
      <c r="I6" s="241">
        <v>100.33846153846153</v>
      </c>
      <c r="J6" s="149">
        <f>AVERAGE('Число реализованных турпакетов '!$Q7:$AC7)</f>
        <v>1371.4842672029069</v>
      </c>
      <c r="K6" s="149">
        <f>AVERAGE('Розничная торовля'!AC7:AO7)</f>
        <v>92466.159631538263</v>
      </c>
      <c r="L6" s="191">
        <f>AVERAGE('Ликвидация основных фондов'!AC6:AO6)</f>
        <v>1301.3101856131882</v>
      </c>
      <c r="O6" s="191"/>
      <c r="P6" s="191"/>
      <c r="R6" s="272" t="s">
        <v>116</v>
      </c>
      <c r="S6" s="235" t="s">
        <v>99</v>
      </c>
      <c r="T6" s="289">
        <v>0.77376005713639751</v>
      </c>
      <c r="U6" s="289">
        <v>0.73876267860193146</v>
      </c>
      <c r="V6" s="289">
        <v>0.83482432058873868</v>
      </c>
      <c r="W6" s="289">
        <v>1</v>
      </c>
      <c r="X6" s="289">
        <v>0.67225966727866848</v>
      </c>
      <c r="Y6" s="289">
        <v>3.0908064389809309E-2</v>
      </c>
      <c r="Z6" s="289">
        <v>5.3241617566262105E-2</v>
      </c>
      <c r="AA6" s="289">
        <v>-0.15898418296153533</v>
      </c>
      <c r="AB6" s="289">
        <v>0.3891999787328892</v>
      </c>
      <c r="AC6" s="289">
        <v>0.74019421474428626</v>
      </c>
      <c r="AD6" s="289">
        <v>0.76011738294338971</v>
      </c>
      <c r="AI6" s="272" t="s">
        <v>116</v>
      </c>
      <c r="AJ6" s="235" t="s">
        <v>99</v>
      </c>
      <c r="AK6" s="191">
        <v>0.92880561847978804</v>
      </c>
      <c r="AL6" s="191">
        <f t="shared" si="0"/>
        <v>0.86267987691962156</v>
      </c>
      <c r="AM6" s="191">
        <f t="shared" si="1"/>
        <v>43.347551817013596</v>
      </c>
      <c r="AN6" s="27">
        <f t="shared" si="2"/>
        <v>1.9709292059589316</v>
      </c>
      <c r="AS6" s="235" t="s">
        <v>147</v>
      </c>
      <c r="AT6" s="235">
        <v>9.1236462475332853</v>
      </c>
      <c r="AU6" s="235" t="s">
        <v>147</v>
      </c>
      <c r="AV6" s="235">
        <v>1.6009455249027442</v>
      </c>
      <c r="AW6" s="235" t="s">
        <v>147</v>
      </c>
      <c r="AX6" s="235">
        <v>9.7318022329039398</v>
      </c>
      <c r="AY6" s="235" t="s">
        <v>147</v>
      </c>
      <c r="AZ6" s="235">
        <v>6.8198404779779356</v>
      </c>
      <c r="BA6" s="235" t="s">
        <v>147</v>
      </c>
      <c r="BB6" s="235">
        <v>9.6109252567611634</v>
      </c>
      <c r="BC6" s="235" t="s">
        <v>147</v>
      </c>
      <c r="BD6" s="235">
        <v>1.7693681476887364</v>
      </c>
      <c r="BE6" s="235" t="s">
        <v>147</v>
      </c>
      <c r="BF6" s="235">
        <v>0.12352538419288628</v>
      </c>
      <c r="BG6" s="235" t="s">
        <v>147</v>
      </c>
      <c r="BH6" s="235">
        <v>2.1030803275534637E-4</v>
      </c>
      <c r="BI6" s="235" t="s">
        <v>147</v>
      </c>
      <c r="BJ6" s="235">
        <v>7.5264358579110286</v>
      </c>
      <c r="BK6" s="235" t="s">
        <v>147</v>
      </c>
      <c r="BL6" s="235">
        <v>3.62793518850409</v>
      </c>
      <c r="BM6" s="235" t="s">
        <v>147</v>
      </c>
      <c r="BN6" s="235">
        <v>17.844173998328994</v>
      </c>
    </row>
    <row r="7" spans="1:66">
      <c r="A7" s="62" t="s">
        <v>7</v>
      </c>
      <c r="B7" s="287">
        <f>AVERAGE('Инвестиции в основной капитал '!AC8:AO8)</f>
        <v>62530.274788649665</v>
      </c>
      <c r="C7" s="241">
        <v>67.284615384615378</v>
      </c>
      <c r="D7" s="149">
        <f>AVERAGE('ВРП (в текущих  ценах; миллионо'!AC8:AO8)</f>
        <v>250116.32705047095</v>
      </c>
      <c r="E7" s="190">
        <f>AVERAGE('Среднедушевые денежные доходы '!P8:AB8)</f>
        <v>16541.458758254008</v>
      </c>
      <c r="F7" s="191">
        <f>AVERAGE('  Оборот  средних организаций'!AC8:AO8)</f>
        <v>27527.960744007272</v>
      </c>
      <c r="G7" s="149">
        <f>AVERAGE('Численность ИП'!P8:AB8)</f>
        <v>1739.122202189129</v>
      </c>
      <c r="H7" s="149">
        <f>AVERAGE(Преступность!$Q8:$AC8)</f>
        <v>1616.4201753243697</v>
      </c>
      <c r="I7" s="241">
        <v>104.26153846153848</v>
      </c>
      <c r="J7" s="149">
        <f>AVERAGE('Число реализованных турпакетов '!$Q8:$AC8)</f>
        <v>2265.2989648428043</v>
      </c>
      <c r="K7" s="149">
        <f>AVERAGE('Розничная торовля'!AC8:AO8)</f>
        <v>107761.10138517573</v>
      </c>
      <c r="L7" s="191">
        <f>AVERAGE('Ликвидация основных фондов'!AC7:AO7)</f>
        <v>2787.6540080111376</v>
      </c>
      <c r="O7" s="191"/>
      <c r="P7" s="191"/>
      <c r="R7" s="272" t="s">
        <v>117</v>
      </c>
      <c r="S7" s="235" t="s">
        <v>98</v>
      </c>
      <c r="T7" s="289">
        <v>0.5303898121428593</v>
      </c>
      <c r="U7" s="289">
        <v>0.58951472330265231</v>
      </c>
      <c r="V7" s="289">
        <v>0.53741763909139761</v>
      </c>
      <c r="W7" s="289">
        <v>0.67225966727866848</v>
      </c>
      <c r="X7" s="289">
        <v>1</v>
      </c>
      <c r="Y7" s="289">
        <v>0.19326398888807547</v>
      </c>
      <c r="Z7" s="289">
        <v>3.100096787408245E-2</v>
      </c>
      <c r="AA7" s="289">
        <v>-2.0609170790659513E-2</v>
      </c>
      <c r="AB7" s="289">
        <v>0.38542947211033712</v>
      </c>
      <c r="AC7" s="289">
        <v>0.38148146875530525</v>
      </c>
      <c r="AD7" s="289">
        <v>0.42882152604243851</v>
      </c>
      <c r="AI7" s="272" t="s">
        <v>117</v>
      </c>
      <c r="AJ7" s="235" t="s">
        <v>98</v>
      </c>
      <c r="AK7" s="191">
        <v>0.773607024888737</v>
      </c>
      <c r="AL7" s="191">
        <f t="shared" si="0"/>
        <v>0.59846782895720296</v>
      </c>
      <c r="AM7" s="191">
        <f t="shared" si="1"/>
        <v>10.284177253046476</v>
      </c>
      <c r="AN7" s="27">
        <f t="shared" si="2"/>
        <v>1.9709292059589316</v>
      </c>
      <c r="AS7" s="235" t="s">
        <v>148</v>
      </c>
      <c r="AT7" s="235">
        <v>2.9655997009084039</v>
      </c>
      <c r="AU7" s="235" t="s">
        <v>148</v>
      </c>
      <c r="AV7" s="235">
        <v>0.13062869556191303</v>
      </c>
      <c r="AW7" s="235" t="s">
        <v>148</v>
      </c>
      <c r="AX7" s="235">
        <v>3.0252366923672294</v>
      </c>
      <c r="AY7" s="235" t="s">
        <v>148</v>
      </c>
      <c r="AZ7" s="235">
        <v>2.3498613613470445</v>
      </c>
      <c r="BA7" s="235" t="s">
        <v>148</v>
      </c>
      <c r="BB7" s="235">
        <v>2.5067420468456518</v>
      </c>
      <c r="BC7" s="235" t="s">
        <v>148</v>
      </c>
      <c r="BD7" s="235">
        <v>1.0289085776352753</v>
      </c>
      <c r="BE7" s="235" t="s">
        <v>148</v>
      </c>
      <c r="BF7" s="235">
        <v>0.11482881138351099</v>
      </c>
      <c r="BG7" s="235" t="s">
        <v>148</v>
      </c>
      <c r="BH7" s="235">
        <v>-0.20013047886159224</v>
      </c>
      <c r="BI7" s="235" t="s">
        <v>148</v>
      </c>
      <c r="BJ7" s="235">
        <v>2.5911722690337227</v>
      </c>
      <c r="BK7" s="235" t="s">
        <v>148</v>
      </c>
      <c r="BL7" s="235">
        <v>1.0148811544648331</v>
      </c>
      <c r="BM7" s="235" t="s">
        <v>148</v>
      </c>
      <c r="BN7" s="235">
        <v>3.9351557812322686</v>
      </c>
    </row>
    <row r="8" spans="1:66">
      <c r="A8" s="62" t="s">
        <v>8</v>
      </c>
      <c r="B8" s="287">
        <f>AVERAGE('Инвестиции в основной капитал '!AC9:AO9)</f>
        <v>25957.763640872479</v>
      </c>
      <c r="C8" s="241">
        <v>63.569230769230778</v>
      </c>
      <c r="D8" s="149">
        <f>AVERAGE('ВРП (в текущих  ценах; миллионо'!AC9:AO9)</f>
        <v>170255.91910870391</v>
      </c>
      <c r="E8" s="190">
        <f>AVERAGE('Среднедушевые денежные доходы '!P9:AB9)</f>
        <v>14029.260963129775</v>
      </c>
      <c r="F8" s="191">
        <f>AVERAGE('  Оборот  средних организаций'!AC9:AO9)</f>
        <v>23749.828619334407</v>
      </c>
      <c r="G8" s="149">
        <f>AVERAGE('Численность ИП'!P9:AB9)</f>
        <v>1929.664772382263</v>
      </c>
      <c r="H8" s="149">
        <f>AVERAGE(Преступность!$Q9:$AC9)</f>
        <v>1347.2640283003502</v>
      </c>
      <c r="I8" s="241">
        <v>102.69999999999999</v>
      </c>
      <c r="J8" s="149">
        <f>AVERAGE('Число реализованных турпакетов '!$Q9:$AC9)</f>
        <v>1391.2483813024219</v>
      </c>
      <c r="K8" s="149">
        <f>AVERAGE('Розничная торовля'!AC9:AO9)</f>
        <v>90833.752947947636</v>
      </c>
      <c r="L8" s="191">
        <f>AVERAGE('Ликвидация основных фондов'!AC8:AO8)</f>
        <v>1943.3453246963288</v>
      </c>
      <c r="O8" s="191"/>
      <c r="P8" s="191"/>
      <c r="R8" s="272" t="s">
        <v>118</v>
      </c>
      <c r="S8" s="235" t="s">
        <v>97</v>
      </c>
      <c r="T8" s="289">
        <v>0.10237023636627822</v>
      </c>
      <c r="U8" s="289">
        <v>-6.9657625390824041E-3</v>
      </c>
      <c r="V8" s="289">
        <v>7.1160257984298841E-2</v>
      </c>
      <c r="W8" s="289">
        <v>3.0908064389809309E-2</v>
      </c>
      <c r="X8" s="289">
        <v>0.19326398888807547</v>
      </c>
      <c r="Y8" s="289">
        <v>1</v>
      </c>
      <c r="Z8" s="289">
        <v>5.8149825553344928E-2</v>
      </c>
      <c r="AA8" s="289">
        <v>9.5833908900877687E-2</v>
      </c>
      <c r="AB8" s="289">
        <v>-1.7652741824466293E-3</v>
      </c>
      <c r="AC8" s="289">
        <v>-4.3691734979600313E-2</v>
      </c>
      <c r="AD8" s="289">
        <v>-5.6384570039179321E-2</v>
      </c>
      <c r="AI8" s="272" t="s">
        <v>118</v>
      </c>
      <c r="AJ8" s="235" t="s">
        <v>97</v>
      </c>
      <c r="AK8" s="191">
        <v>0.42289531139856401</v>
      </c>
      <c r="AL8" s="191">
        <f>AK8^2</f>
        <v>0.17884044440288843</v>
      </c>
      <c r="AM8" s="191">
        <f t="shared" si="1"/>
        <v>1.502751880519273</v>
      </c>
      <c r="AN8" s="27">
        <f t="shared" si="2"/>
        <v>1.9709292059589316</v>
      </c>
      <c r="AS8" s="235" t="s">
        <v>149</v>
      </c>
      <c r="AT8" s="235">
        <v>347049.22680493101</v>
      </c>
      <c r="AU8" s="235" t="s">
        <v>149</v>
      </c>
      <c r="AV8" s="235">
        <v>28.515384615384605</v>
      </c>
      <c r="AW8" s="235" t="s">
        <v>149</v>
      </c>
      <c r="AX8" s="235">
        <v>1415164.2829621325</v>
      </c>
      <c r="AY8" s="235" t="s">
        <v>149</v>
      </c>
      <c r="AZ8" s="235">
        <v>39600.442292287276</v>
      </c>
      <c r="BA8" s="235" t="s">
        <v>149</v>
      </c>
      <c r="BB8" s="235">
        <v>104246.4645432593</v>
      </c>
      <c r="BC8" s="235" t="s">
        <v>149</v>
      </c>
      <c r="BD8" s="235">
        <v>1918.1267255158755</v>
      </c>
      <c r="BE8" s="235" t="s">
        <v>149</v>
      </c>
      <c r="BF8" s="235">
        <v>2620.5139488562268</v>
      </c>
      <c r="BG8" s="235" t="s">
        <v>149</v>
      </c>
      <c r="BH8" s="235">
        <v>5.892307692307682</v>
      </c>
      <c r="BI8" s="235" t="s">
        <v>149</v>
      </c>
      <c r="BJ8" s="235">
        <v>11196.064089424057</v>
      </c>
      <c r="BK8" s="235" t="s">
        <v>149</v>
      </c>
      <c r="BL8" s="235">
        <v>192196.68020152743</v>
      </c>
      <c r="BM8" s="235" t="s">
        <v>149</v>
      </c>
      <c r="BN8" s="235">
        <v>31090.604285884107</v>
      </c>
    </row>
    <row r="9" spans="1:66">
      <c r="A9" s="60" t="s">
        <v>9</v>
      </c>
      <c r="B9" s="287">
        <f>AVERAGE('Инвестиции в основной капитал '!AC10:AO10)</f>
        <v>59457.349948268668</v>
      </c>
      <c r="C9" s="241">
        <v>63.807692307692299</v>
      </c>
      <c r="D9" s="149">
        <f>AVERAGE('ВРП (в текущих  ценах; миллионо'!AC10:AO10)</f>
        <v>228050.08848210631</v>
      </c>
      <c r="E9" s="190">
        <f>AVERAGE('Среднедушевые денежные доходы '!P10:AB10)</f>
        <v>16164.941888611142</v>
      </c>
      <c r="F9" s="191">
        <f>AVERAGE('  Оборот  средних организаций'!AC10:AO10)</f>
        <v>24020.860729153901</v>
      </c>
      <c r="G9" s="149">
        <f>AVERAGE('Численность ИП'!P10:AB10)</f>
        <v>1940.7793368160551</v>
      </c>
      <c r="H9" s="149">
        <f>AVERAGE(Преступность!$Q10:$AC10)</f>
        <v>1254.4417534964266</v>
      </c>
      <c r="I9" s="241">
        <v>103.82307692307693</v>
      </c>
      <c r="J9" s="149">
        <f>AVERAGE('Число реализованных турпакетов '!$Q10:$AC10)</f>
        <v>857.56213367610098</v>
      </c>
      <c r="K9" s="149">
        <f>AVERAGE('Розничная торовля'!AC10:AO10)</f>
        <v>108331.69145125292</v>
      </c>
      <c r="L9" s="191">
        <f>AVERAGE('Ликвидация основных фондов'!AC9:AO9)</f>
        <v>2233.2424070509919</v>
      </c>
      <c r="O9" s="191"/>
      <c r="P9" s="191"/>
      <c r="R9" s="272" t="s">
        <v>119</v>
      </c>
      <c r="S9" s="235" t="s">
        <v>96</v>
      </c>
      <c r="T9" s="289">
        <v>7.2043836502574121E-2</v>
      </c>
      <c r="U9" s="289">
        <v>1.1384341045281908E-3</v>
      </c>
      <c r="V9" s="289">
        <v>6.4077006257592758E-2</v>
      </c>
      <c r="W9" s="289">
        <v>5.3241617566262105E-2</v>
      </c>
      <c r="X9" s="289">
        <v>3.100096787408245E-2</v>
      </c>
      <c r="Y9" s="289">
        <v>5.8149825553344928E-2</v>
      </c>
      <c r="Z9" s="289">
        <v>1</v>
      </c>
      <c r="AA9" s="289">
        <v>-8.9782051439745408E-2</v>
      </c>
      <c r="AB9" s="289">
        <v>0.19928887896061062</v>
      </c>
      <c r="AC9" s="289">
        <v>-2.0415879775977024E-2</v>
      </c>
      <c r="AD9" s="289">
        <v>5.8242372183924807E-2</v>
      </c>
      <c r="AI9" s="272" t="s">
        <v>119</v>
      </c>
      <c r="AJ9" s="235" t="s">
        <v>96</v>
      </c>
      <c r="AK9" s="191">
        <v>0.295933431243185</v>
      </c>
      <c r="AL9" s="191">
        <f>AK9^2</f>
        <v>8.7576595727364898E-2</v>
      </c>
      <c r="AM9" s="191">
        <f t="shared" si="1"/>
        <v>0.66227861723969694</v>
      </c>
      <c r="AN9" s="27">
        <f t="shared" si="2"/>
        <v>1.9709292059589316</v>
      </c>
      <c r="AS9" s="235" t="s">
        <v>150</v>
      </c>
      <c r="AT9" s="235">
        <v>22039.981294487436</v>
      </c>
      <c r="AU9" s="235" t="s">
        <v>150</v>
      </c>
      <c r="AV9" s="235">
        <v>49.823076923076925</v>
      </c>
      <c r="AW9" s="235" t="s">
        <v>150</v>
      </c>
      <c r="AX9" s="235">
        <v>80025.096360577678</v>
      </c>
      <c r="AY9" s="235" t="s">
        <v>150</v>
      </c>
      <c r="AZ9" s="235">
        <v>9492.8658800439553</v>
      </c>
      <c r="BA9" s="235" t="s">
        <v>150</v>
      </c>
      <c r="BB9" s="235">
        <v>2144.3113894005678</v>
      </c>
      <c r="BC9" s="235" t="s">
        <v>150</v>
      </c>
      <c r="BD9" s="235">
        <v>1094.397788931321</v>
      </c>
      <c r="BE9" s="235" t="s">
        <v>150</v>
      </c>
      <c r="BF9" s="235">
        <v>259.68442603335831</v>
      </c>
      <c r="BG9" s="235" t="s">
        <v>150</v>
      </c>
      <c r="BH9" s="235">
        <v>99.123076923076937</v>
      </c>
      <c r="BI9" s="235" t="s">
        <v>150</v>
      </c>
      <c r="BJ9" s="235">
        <v>107.97625388006085</v>
      </c>
      <c r="BK9" s="235" t="s">
        <v>150</v>
      </c>
      <c r="BL9" s="235">
        <v>43526.664085662822</v>
      </c>
      <c r="BM9" s="235" t="s">
        <v>150</v>
      </c>
      <c r="BN9" s="235">
        <v>1070.6630372006734</v>
      </c>
    </row>
    <row r="10" spans="1:66">
      <c r="A10" s="60" t="s">
        <v>10</v>
      </c>
      <c r="B10" s="287">
        <f>AVERAGE('Инвестиции в основной капитал '!AC11:AO11)</f>
        <v>75538.304871461849</v>
      </c>
      <c r="C10" s="241">
        <v>65.84615384615384</v>
      </c>
      <c r="D10" s="149">
        <f>AVERAGE('ВРП (в текущих  ценах; миллионо'!AC11:AO11)</f>
        <v>279800.73642622965</v>
      </c>
      <c r="E10" s="190">
        <f>AVERAGE('Среднедушевые денежные доходы '!P11:AB11)</f>
        <v>17727.058759454903</v>
      </c>
      <c r="F10" s="191">
        <f>AVERAGE('  Оборот  средних организаций'!AC11:AO11)</f>
        <v>22510.073333364046</v>
      </c>
      <c r="G10" s="149">
        <f>AVERAGE('Численность ИП'!P11:AB11)</f>
        <v>1960.2674769236203</v>
      </c>
      <c r="H10" s="149">
        <f>AVERAGE(Преступность!$Q11:$AC11)</f>
        <v>1168.3994746405235</v>
      </c>
      <c r="I10" s="241">
        <v>102.36923076923077</v>
      </c>
      <c r="J10" s="149">
        <f>AVERAGE('Число реализованных турпакетов '!$Q11:$AC11)</f>
        <v>810.53919236273077</v>
      </c>
      <c r="K10" s="149">
        <f>AVERAGE('Розничная торовля'!AC11:AO11)</f>
        <v>126172.6037213435</v>
      </c>
      <c r="L10" s="191">
        <f>AVERAGE('Ликвидация основных фондов'!AC10:AO10)</f>
        <v>3800.061581639492</v>
      </c>
      <c r="O10" s="191"/>
      <c r="P10" s="191"/>
      <c r="R10" s="272" t="s">
        <v>120</v>
      </c>
      <c r="S10" s="235" t="s">
        <v>100</v>
      </c>
      <c r="T10" s="289">
        <v>-0.24127212635216491</v>
      </c>
      <c r="U10" s="289">
        <v>0.11442564016854964</v>
      </c>
      <c r="V10" s="289">
        <v>-0.28472065816945263</v>
      </c>
      <c r="W10" s="289">
        <v>-0.15898418296153533</v>
      </c>
      <c r="X10" s="289">
        <v>-2.0609170790659513E-2</v>
      </c>
      <c r="Y10" s="289">
        <v>9.5833908900877687E-2</v>
      </c>
      <c r="Z10" s="289">
        <v>-8.9782051439745408E-2</v>
      </c>
      <c r="AA10" s="289">
        <v>1</v>
      </c>
      <c r="AB10" s="289">
        <v>-4.8067724470597623E-2</v>
      </c>
      <c r="AC10" s="289">
        <v>2.0103332610220705E-2</v>
      </c>
      <c r="AD10" s="289">
        <v>-0.35872420899239438</v>
      </c>
      <c r="AI10" s="272" t="s">
        <v>120</v>
      </c>
      <c r="AJ10" s="235" t="s">
        <v>100</v>
      </c>
      <c r="AK10" s="191">
        <v>0.587127374435224</v>
      </c>
      <c r="AL10" s="191">
        <f>AK10^2</f>
        <v>0.3447185538111997</v>
      </c>
      <c r="AM10" s="191">
        <f t="shared" si="1"/>
        <v>3.6298265960851963</v>
      </c>
      <c r="AN10" s="27">
        <f t="shared" si="2"/>
        <v>1.9709292059589316</v>
      </c>
      <c r="AS10" s="235" t="s">
        <v>151</v>
      </c>
      <c r="AT10" s="235">
        <v>369089.20809941844</v>
      </c>
      <c r="AU10" s="235" t="s">
        <v>151</v>
      </c>
      <c r="AV10" s="235">
        <v>78.33846153846153</v>
      </c>
      <c r="AW10" s="235" t="s">
        <v>151</v>
      </c>
      <c r="AX10" s="235">
        <v>1495189.3793227102</v>
      </c>
      <c r="AY10" s="235" t="s">
        <v>151</v>
      </c>
      <c r="AZ10" s="235">
        <v>49093.308172331228</v>
      </c>
      <c r="BA10" s="235" t="s">
        <v>151</v>
      </c>
      <c r="BB10" s="235">
        <v>106390.77593265986</v>
      </c>
      <c r="BC10" s="235" t="s">
        <v>151</v>
      </c>
      <c r="BD10" s="235">
        <v>3012.5245144471965</v>
      </c>
      <c r="BE10" s="235" t="s">
        <v>151</v>
      </c>
      <c r="BF10" s="235">
        <v>2880.198374889585</v>
      </c>
      <c r="BG10" s="235" t="s">
        <v>151</v>
      </c>
      <c r="BH10" s="235">
        <v>105.01538461538462</v>
      </c>
      <c r="BI10" s="235" t="s">
        <v>151</v>
      </c>
      <c r="BJ10" s="235">
        <v>11304.040343304117</v>
      </c>
      <c r="BK10" s="235" t="s">
        <v>151</v>
      </c>
      <c r="BL10" s="235">
        <v>235723.34428719024</v>
      </c>
      <c r="BM10" s="235" t="s">
        <v>151</v>
      </c>
      <c r="BN10" s="235">
        <v>32161.267323084779</v>
      </c>
    </row>
    <row r="11" spans="1:66">
      <c r="A11" s="62" t="s">
        <v>11</v>
      </c>
      <c r="B11" s="287">
        <f>AVERAGE('Инвестиции в основной капитал '!AC12:AO12)</f>
        <v>65092.729494182073</v>
      </c>
      <c r="C11" s="241">
        <v>69.623076923076923</v>
      </c>
      <c r="D11" s="149">
        <f>AVERAGE('ВРП (в текущих  ценах; миллионо'!AC12:AO12)</f>
        <v>330507.47053233313</v>
      </c>
      <c r="E11" s="190">
        <f>AVERAGE('Среднедушевые денежные доходы '!P12:AB12)</f>
        <v>25190.104128694544</v>
      </c>
      <c r="F11" s="191">
        <f>AVERAGE('  Оборот  средних организаций'!AC12:AO12)</f>
        <v>38329.991591019141</v>
      </c>
      <c r="G11" s="149">
        <f>AVERAGE('Численность ИП'!P12:AB12)</f>
        <v>1600.6180310533016</v>
      </c>
      <c r="H11" s="149">
        <f>AVERAGE(Преступность!$Q12:$AC12)</f>
        <v>1231.7316138051153</v>
      </c>
      <c r="I11" s="241">
        <v>103.45384615384614</v>
      </c>
      <c r="J11" s="149">
        <f>AVERAGE('Число реализованных турпакетов '!$Q12:$AC12)</f>
        <v>1353.0094106552692</v>
      </c>
      <c r="K11" s="149">
        <f>AVERAGE('Розничная торовля'!AC12:AO12)</f>
        <v>167973.91386936785</v>
      </c>
      <c r="L11" s="191">
        <f>AVERAGE('Ликвидация основных фондов'!AC11:AO11)</f>
        <v>4985.4492970560786</v>
      </c>
      <c r="O11" s="191"/>
      <c r="P11" s="191"/>
      <c r="R11" s="272" t="s">
        <v>121</v>
      </c>
      <c r="S11" s="235" t="s">
        <v>95</v>
      </c>
      <c r="T11" s="289">
        <v>0.17652579475401997</v>
      </c>
      <c r="U11" s="289">
        <v>0.3257824834500509</v>
      </c>
      <c r="V11" s="289">
        <v>0.22939552125168911</v>
      </c>
      <c r="W11" s="289">
        <v>0.3891999787328892</v>
      </c>
      <c r="X11" s="289">
        <v>0.38542947211033712</v>
      </c>
      <c r="Y11" s="289">
        <v>-1.7652741824466293E-3</v>
      </c>
      <c r="Z11" s="289">
        <v>0.19928887896061062</v>
      </c>
      <c r="AA11" s="289">
        <v>-4.8067724470597623E-2</v>
      </c>
      <c r="AB11" s="289">
        <v>1</v>
      </c>
      <c r="AC11" s="289">
        <v>0.46809336296480192</v>
      </c>
      <c r="AD11" s="289">
        <v>0.17844357990102452</v>
      </c>
      <c r="AI11" s="272" t="s">
        <v>121</v>
      </c>
      <c r="AJ11" s="235" t="s">
        <v>95</v>
      </c>
      <c r="AK11" s="191">
        <v>0.61436203375881304</v>
      </c>
      <c r="AL11" s="191">
        <f>AK11^2</f>
        <v>0.37744070852426492</v>
      </c>
      <c r="AM11" s="191">
        <f t="shared" si="1"/>
        <v>4.1832816961803143</v>
      </c>
      <c r="AN11" s="27">
        <f t="shared" si="2"/>
        <v>1.9709292059589316</v>
      </c>
      <c r="AT11">
        <v>0.92998096369886107</v>
      </c>
      <c r="AV11">
        <v>7.1529420757648704E-2</v>
      </c>
      <c r="AX11">
        <v>0.84424779196508326</v>
      </c>
      <c r="AZ11">
        <v>0.37753373517026512</v>
      </c>
      <c r="BB11">
        <v>0.60333565693753122</v>
      </c>
      <c r="BD11">
        <v>0.18027653140579847</v>
      </c>
      <c r="BF11">
        <v>0.30938621259607496</v>
      </c>
      <c r="BH11">
        <v>1.0682986952112349E-2</v>
      </c>
      <c r="BJ11">
        <v>0.97077916108322038</v>
      </c>
      <c r="BL11">
        <v>0.27175357803194911</v>
      </c>
      <c r="BN11" s="54">
        <v>1.0428171645252771</v>
      </c>
    </row>
    <row r="12" spans="1:66">
      <c r="A12" s="62" t="s">
        <v>12</v>
      </c>
      <c r="B12" s="287">
        <f>AVERAGE('Инвестиции в основной капитал '!AC13:AO13)</f>
        <v>39423.183600470729</v>
      </c>
      <c r="C12" s="241">
        <v>60.438461538461539</v>
      </c>
      <c r="D12" s="149">
        <f>AVERAGE('ВРП (в текущих  ценах; миллионо'!AC13:AO13)</f>
        <v>184687.57615380135</v>
      </c>
      <c r="E12" s="190">
        <f>AVERAGE('Среднедушевые денежные доходы '!P13:AB13)</f>
        <v>14234.375795302281</v>
      </c>
      <c r="F12" s="191">
        <f>AVERAGE('  Оборот  средних организаций'!AC13:AO13)</f>
        <v>23216.356928634916</v>
      </c>
      <c r="G12" s="149">
        <f>AVERAGE('Численность ИП'!P13:AB13)</f>
        <v>2030.3382392691251</v>
      </c>
      <c r="H12" s="149">
        <f>AVERAGE(Преступность!$Q13:$AC13)</f>
        <v>1384.1408972909735</v>
      </c>
      <c r="I12" s="241">
        <v>103.31538461538463</v>
      </c>
      <c r="J12" s="149">
        <f>AVERAGE('Число реализованных турпакетов '!$Q13:$AC13)</f>
        <v>1054.5501581080996</v>
      </c>
      <c r="K12" s="149">
        <f>AVERAGE('Розничная торовля'!AC13:AO13)</f>
        <v>97941.976820354321</v>
      </c>
      <c r="L12" s="191">
        <f>AVERAGE('Ликвидация основных фондов'!AC12:AO12)</f>
        <v>2567.4712247482553</v>
      </c>
      <c r="O12" s="191"/>
      <c r="P12" s="191"/>
      <c r="R12" s="272" t="s">
        <v>122</v>
      </c>
      <c r="S12" s="235" t="s">
        <v>94</v>
      </c>
      <c r="T12" s="289">
        <v>0.53091818624642428</v>
      </c>
      <c r="U12" s="289">
        <v>0.59076574468030119</v>
      </c>
      <c r="V12" s="289">
        <v>0.63020613598298936</v>
      </c>
      <c r="W12" s="289">
        <v>0.74019421474428626</v>
      </c>
      <c r="X12" s="289">
        <v>0.38148146875530525</v>
      </c>
      <c r="Y12" s="289">
        <v>-4.3691734979600313E-2</v>
      </c>
      <c r="Z12" s="289">
        <v>-2.0415879775977024E-2</v>
      </c>
      <c r="AA12" s="289">
        <v>2.0103332610220705E-2</v>
      </c>
      <c r="AB12" s="289">
        <v>0.46809336296480192</v>
      </c>
      <c r="AC12" s="289">
        <v>1</v>
      </c>
      <c r="AD12" s="289">
        <v>0.49443570371563089</v>
      </c>
      <c r="AI12" s="272" t="s">
        <v>122</v>
      </c>
      <c r="AJ12" s="235" t="s">
        <v>94</v>
      </c>
      <c r="AK12" s="191">
        <v>0.85194347153723105</v>
      </c>
      <c r="AL12" s="191">
        <f t="shared" si="0"/>
        <v>0.72580767869490881</v>
      </c>
      <c r="AM12" s="191">
        <f t="shared" si="1"/>
        <v>18.264818500961724</v>
      </c>
      <c r="AN12" s="27">
        <f t="shared" si="2"/>
        <v>1.9709292059589316</v>
      </c>
    </row>
    <row r="13" spans="1:66" ht="15.75" thickBot="1">
      <c r="A13" s="62" t="s">
        <v>13</v>
      </c>
      <c r="B13" s="287">
        <f>AVERAGE('Инвестиции в основной капитал '!AC14:AO14)</f>
        <v>36461.02969764467</v>
      </c>
      <c r="C13" s="241">
        <v>59.638461538461527</v>
      </c>
      <c r="D13" s="149">
        <f>AVERAGE('ВРП (в текущих  ценах; миллионо'!AC14:AO14)</f>
        <v>199045.10365502315</v>
      </c>
      <c r="E13" s="190">
        <f>AVERAGE('Среднедушевые денежные доходы '!P14:AB14)</f>
        <v>14521.615409254618</v>
      </c>
      <c r="F13" s="191">
        <f>AVERAGE('  Оборот  средних организаций'!AC14:AO14)</f>
        <v>29783.012011396546</v>
      </c>
      <c r="G13" s="149">
        <f>AVERAGE('Численность ИП'!P14:AB14)</f>
        <v>1534.0562222934827</v>
      </c>
      <c r="H13" s="149">
        <f>AVERAGE(Преступность!$Q14:$AC14)</f>
        <v>864.57759611210645</v>
      </c>
      <c r="I13" s="241">
        <v>102.26923076923077</v>
      </c>
      <c r="J13" s="149">
        <f>AVERAGE('Число реализованных турпакетов '!$Q14:$AC14)</f>
        <v>1248.5774841809919</v>
      </c>
      <c r="K13" s="149">
        <f>AVERAGE('Розничная торовля'!AC14:AO14)</f>
        <v>97136.250040867511</v>
      </c>
      <c r="L13" s="191">
        <f>AVERAGE('Ликвидация основных фондов'!AC13:AO13)</f>
        <v>3105.9386694524865</v>
      </c>
      <c r="O13" s="191"/>
      <c r="P13" s="191"/>
      <c r="R13" s="273" t="s">
        <v>123</v>
      </c>
      <c r="S13" s="236" t="s">
        <v>128</v>
      </c>
      <c r="T13" s="290">
        <v>0.8731575895846827</v>
      </c>
      <c r="U13" s="290">
        <v>0.52490411064144038</v>
      </c>
      <c r="V13" s="290">
        <v>0.91380854544920331</v>
      </c>
      <c r="W13" s="290">
        <v>0.76011738294338971</v>
      </c>
      <c r="X13" s="290">
        <v>0.42882152604243851</v>
      </c>
      <c r="Y13" s="290">
        <v>-5.6384570039179321E-2</v>
      </c>
      <c r="Z13" s="290">
        <v>5.8242372183924807E-2</v>
      </c>
      <c r="AA13" s="290">
        <v>-0.35872420899239438</v>
      </c>
      <c r="AB13" s="290">
        <v>0.17844357990102452</v>
      </c>
      <c r="AC13" s="290">
        <v>0.49443570371563089</v>
      </c>
      <c r="AD13" s="290">
        <v>1</v>
      </c>
      <c r="AI13" s="273" t="s">
        <v>123</v>
      </c>
      <c r="AJ13" s="236" t="s">
        <v>128</v>
      </c>
      <c r="AK13" s="191">
        <v>0.93693556541696399</v>
      </c>
      <c r="AL13" s="191">
        <f t="shared" si="0"/>
        <v>0.87784825374320596</v>
      </c>
      <c r="AM13" s="191">
        <f t="shared" si="1"/>
        <v>49.587117142758203</v>
      </c>
      <c r="AN13" s="27">
        <f t="shared" si="2"/>
        <v>1.9709292059589316</v>
      </c>
    </row>
    <row r="14" spans="1:66">
      <c r="A14" s="62" t="s">
        <v>14</v>
      </c>
      <c r="B14" s="287">
        <f>AVERAGE('Инвестиции в основной капитал '!AC15:AO15)</f>
        <v>42597.964676423864</v>
      </c>
      <c r="C14" s="241">
        <v>65.061538461538461</v>
      </c>
      <c r="D14" s="149">
        <f>AVERAGE('ВРП (в текущих  ценах; миллионо'!AC15:AO15)</f>
        <v>193251.62608128673</v>
      </c>
      <c r="E14" s="190">
        <f>AVERAGE('Среднедушевые денежные доходы '!P15:AB15)</f>
        <v>15229.082156497072</v>
      </c>
      <c r="F14" s="191">
        <f>AVERAGE('  Оборот  средних организаций'!AC15:AO15)</f>
        <v>32084.911185034758</v>
      </c>
      <c r="G14" s="149">
        <f>AVERAGE('Численность ИП'!P15:AB15)</f>
        <v>1784.4509435203267</v>
      </c>
      <c r="H14" s="149">
        <f>AVERAGE(Преступность!$Q15:$AC15)</f>
        <v>1574.897652099783</v>
      </c>
      <c r="I14" s="241">
        <v>103.26153846153845</v>
      </c>
      <c r="J14" s="149">
        <f>AVERAGE('Число реализованных турпакетов '!$Q15:$AC15)</f>
        <v>893.77332120779033</v>
      </c>
      <c r="K14" s="149">
        <f>AVERAGE('Розничная торовля'!AC15:AO15)</f>
        <v>105074.22275338043</v>
      </c>
      <c r="L14" s="191">
        <f>AVERAGE('Ликвидация основных фондов'!AC14:AO14)</f>
        <v>2805.4694572381245</v>
      </c>
      <c r="O14" s="191"/>
      <c r="P14" s="191"/>
    </row>
    <row r="15" spans="1:66">
      <c r="A15" s="60" t="s">
        <v>15</v>
      </c>
      <c r="B15" s="287">
        <f>AVERAGE('Инвестиции в основной капитал '!AC16:AO16)</f>
        <v>57950.905212377111</v>
      </c>
      <c r="C15" s="241">
        <v>61.31538461538463</v>
      </c>
      <c r="D15" s="149">
        <f>AVERAGE('ВРП (в текущих  ценах; миллионо'!AC16:AO16)</f>
        <v>185841.36491525345</v>
      </c>
      <c r="E15" s="190">
        <f>AVERAGE('Среднедушевые денежные доходы '!P16:AB16)</f>
        <v>15296.502276636764</v>
      </c>
      <c r="F15" s="191">
        <f>AVERAGE('  Оборот  средних организаций'!AC16:AO16)</f>
        <v>24639.764990960572</v>
      </c>
      <c r="G15" s="149">
        <f>AVERAGE('Численность ИП'!P16:AB16)</f>
        <v>1819.6025873559106</v>
      </c>
      <c r="H15" s="149">
        <f>AVERAGE(Преступность!$Q16:$AC16)</f>
        <v>1217.5831872791136</v>
      </c>
      <c r="I15" s="241">
        <v>103.52307692307691</v>
      </c>
      <c r="J15" s="149">
        <f>AVERAGE('Число реализованных турпакетов '!$Q16:$AC16)</f>
        <v>415.47199601389343</v>
      </c>
      <c r="K15" s="149">
        <f>AVERAGE('Розничная торовля'!AC16:AO16)</f>
        <v>109070.62396316198</v>
      </c>
      <c r="L15" s="191">
        <f>AVERAGE('Ликвидация основных фондов'!AC15:AO15)</f>
        <v>3239.8623712566337</v>
      </c>
      <c r="O15" s="191"/>
      <c r="P15" s="191"/>
      <c r="AJ15" s="241"/>
      <c r="AK15" s="241"/>
      <c r="AL15" s="241"/>
      <c r="AM15" s="241"/>
      <c r="AN15" s="241"/>
      <c r="AO15" s="241"/>
      <c r="AP15" s="241"/>
      <c r="AQ15" s="241"/>
      <c r="AR15" s="241"/>
      <c r="AS15" s="241"/>
      <c r="AT15" s="241"/>
    </row>
    <row r="16" spans="1:66">
      <c r="A16" s="62" t="s">
        <v>16</v>
      </c>
      <c r="B16" s="287">
        <f>AVERAGE('Инвестиции в основной капитал '!AC17:AO17)</f>
        <v>46059.803061612693</v>
      </c>
      <c r="C16" s="241">
        <v>65.900000000000006</v>
      </c>
      <c r="D16" s="149">
        <f>AVERAGE('ВРП (в текущих  ценах; миллионо'!AC17:AO17)</f>
        <v>195946.24095486783</v>
      </c>
      <c r="E16" s="190">
        <f>AVERAGE('Среднедушевые денежные доходы '!P17:AB17)</f>
        <v>15093.213957517193</v>
      </c>
      <c r="F16" s="191">
        <f>AVERAGE('  Оборот  средних организаций'!AC17:AO17)</f>
        <v>20025.583103376681</v>
      </c>
      <c r="G16" s="149">
        <f>AVERAGE('Численность ИП'!P17:AB17)</f>
        <v>1689.3109957871675</v>
      </c>
      <c r="H16" s="149">
        <f>AVERAGE(Преступность!$Q17:$AC17)</f>
        <v>1734.4119329873986</v>
      </c>
      <c r="I16" s="241">
        <v>101.83846153846154</v>
      </c>
      <c r="J16" s="149">
        <f>AVERAGE('Число реализованных турпакетов '!$Q17:$AC17)</f>
        <v>2545.8610540795771</v>
      </c>
      <c r="K16" s="149">
        <f>AVERAGE('Розничная торовля'!AC17:AO17)</f>
        <v>106685.17348927428</v>
      </c>
      <c r="L16" s="191">
        <f>AVERAGE('Ликвидация основных фондов'!AC16:AO16)</f>
        <v>3287.758981259703</v>
      </c>
      <c r="O16" s="191"/>
      <c r="P16" s="191"/>
      <c r="R16" t="s">
        <v>132</v>
      </c>
      <c r="S16" s="240" t="s">
        <v>111</v>
      </c>
    </row>
    <row r="17" spans="1:66" ht="15.75" thickBot="1">
      <c r="A17" s="62" t="s">
        <v>17</v>
      </c>
      <c r="B17" s="287">
        <f>AVERAGE('Инвестиции в основной капитал '!AC18:AO18)</f>
        <v>52373.86717590638</v>
      </c>
      <c r="C17" s="241">
        <v>65.730769230769226</v>
      </c>
      <c r="D17" s="149">
        <f>AVERAGE('ВРП (в текущих  ценах; миллионо'!AC18:AO18)</f>
        <v>222817.25397696032</v>
      </c>
      <c r="E17" s="190">
        <f>AVERAGE('Среднедушевые денежные доходы '!P18:AB18)</f>
        <v>15982.541285453008</v>
      </c>
      <c r="F17" s="191">
        <f>AVERAGE('  Оборот  средних организаций'!AC18:AO18)</f>
        <v>23794.836425201021</v>
      </c>
      <c r="G17" s="149">
        <f>AVERAGE('Численность ИП'!P18:AB18)</f>
        <v>1963.2903830209309</v>
      </c>
      <c r="H17" s="149">
        <f>AVERAGE(Преступность!$Q18:$AC18)</f>
        <v>911.00069839388095</v>
      </c>
      <c r="I17" s="241">
        <v>103.7923076923077</v>
      </c>
      <c r="J17" s="149">
        <f>AVERAGE('Число реализованных турпакетов '!$Q18:$AC18)</f>
        <v>1099.8754837683734</v>
      </c>
      <c r="K17" s="149">
        <f>AVERAGE('Розничная торовля'!AC18:AO18)</f>
        <v>109566.32269846831</v>
      </c>
      <c r="L17" s="191">
        <f>AVERAGE('Ликвидация основных фондов'!AC17:AO17)</f>
        <v>3321.8198174756717</v>
      </c>
      <c r="O17" s="191"/>
      <c r="P17" s="191"/>
      <c r="R17">
        <v>80</v>
      </c>
      <c r="S17">
        <v>9</v>
      </c>
      <c r="T17" s="27" t="s">
        <v>113</v>
      </c>
      <c r="U17" s="27" t="s">
        <v>114</v>
      </c>
      <c r="V17" s="27" t="s">
        <v>115</v>
      </c>
      <c r="W17" s="27" t="s">
        <v>116</v>
      </c>
      <c r="X17" s="27" t="s">
        <v>117</v>
      </c>
      <c r="Y17" s="27" t="s">
        <v>118</v>
      </c>
      <c r="Z17" s="27" t="s">
        <v>119</v>
      </c>
      <c r="AA17" s="27" t="s">
        <v>120</v>
      </c>
      <c r="AB17" s="27" t="s">
        <v>121</v>
      </c>
      <c r="AC17" s="27" t="s">
        <v>122</v>
      </c>
      <c r="AD17" s="27" t="s">
        <v>123</v>
      </c>
      <c r="AU17" s="241"/>
      <c r="AV17" s="241"/>
      <c r="AW17" s="241"/>
      <c r="AX17" s="241"/>
      <c r="AY17" s="241"/>
      <c r="AZ17" s="241"/>
      <c r="BA17" s="241"/>
      <c r="BB17" s="241"/>
      <c r="BC17" s="241"/>
      <c r="BD17" s="241"/>
      <c r="BE17" s="241"/>
      <c r="BF17" s="241"/>
      <c r="BG17" s="241"/>
      <c r="BH17" s="241"/>
      <c r="BI17" s="241"/>
      <c r="BJ17" s="241"/>
      <c r="BK17" s="241"/>
      <c r="BL17" s="241"/>
      <c r="BM17" s="241"/>
      <c r="BN17" s="241"/>
    </row>
    <row r="18" spans="1:66" ht="15.75" thickBot="1">
      <c r="A18" s="62" t="s">
        <v>18</v>
      </c>
      <c r="B18" s="287">
        <f>AVERAGE('Инвестиции в основной капитал '!AC19:AO19)</f>
        <v>45528.638452766034</v>
      </c>
      <c r="C18" s="241">
        <v>65.707692307692298</v>
      </c>
      <c r="D18" s="149">
        <f>AVERAGE('ВРП (в текущих  ценах; миллионо'!AC19:AO19)</f>
        <v>234103.57422706386</v>
      </c>
      <c r="E18" s="190">
        <f>AVERAGE('Среднедушевые денежные доходы '!P19:AB19)</f>
        <v>15684.549584605702</v>
      </c>
      <c r="F18" s="191">
        <f>AVERAGE('  Оборот  средних организаций'!AC19:AO19)</f>
        <v>31071.403832064305</v>
      </c>
      <c r="G18" s="149">
        <f>AVERAGE('Численность ИП'!P19:AB19)</f>
        <v>1805.3624022463932</v>
      </c>
      <c r="H18" s="149">
        <f>AVERAGE(Преступность!$Q19:$AC19)</f>
        <v>1410.6422516713442</v>
      </c>
      <c r="I18" s="241">
        <v>102.83076923076926</v>
      </c>
      <c r="J18" s="149">
        <f>AVERAGE('Число реализованных турпакетов '!$Q19:$AC19)</f>
        <v>2087.5125270963317</v>
      </c>
      <c r="K18" s="149">
        <f>AVERAGE('Розничная торовля'!AC19:AO19)</f>
        <v>102975.38771839543</v>
      </c>
      <c r="L18" s="191">
        <f>AVERAGE('Ликвидация основных фондов'!AC18:AO18)</f>
        <v>3332.2037805190771</v>
      </c>
      <c r="O18" s="191"/>
      <c r="P18" s="191"/>
      <c r="S18" s="237" t="s">
        <v>107</v>
      </c>
      <c r="T18" s="280" t="s">
        <v>102</v>
      </c>
      <c r="U18" s="281" t="s">
        <v>101</v>
      </c>
      <c r="V18" s="281" t="s">
        <v>103</v>
      </c>
      <c r="W18" s="281" t="s">
        <v>99</v>
      </c>
      <c r="X18" s="281" t="s">
        <v>98</v>
      </c>
      <c r="Y18" s="281" t="s">
        <v>97</v>
      </c>
      <c r="Z18" s="281" t="s">
        <v>96</v>
      </c>
      <c r="AA18" s="281" t="s">
        <v>100</v>
      </c>
      <c r="AB18" s="281" t="s">
        <v>95</v>
      </c>
      <c r="AC18" s="281" t="s">
        <v>94</v>
      </c>
      <c r="AD18" s="282" t="s">
        <v>128</v>
      </c>
      <c r="AE18" s="286" t="s">
        <v>129</v>
      </c>
    </row>
    <row r="19" spans="1:66">
      <c r="A19" s="62" t="s">
        <v>108</v>
      </c>
      <c r="B19" s="287">
        <f>AVERAGE('Инвестиции в основной капитал '!AC20:AO20)</f>
        <v>113593.14398990628</v>
      </c>
      <c r="C19" s="241">
        <v>73.099999999999994</v>
      </c>
      <c r="D19" s="149">
        <f>AVERAGE('ВРП (в текущих  ценах; миллионо'!AC20:AO20)</f>
        <v>810639.99528188992</v>
      </c>
      <c r="E19" s="190">
        <f>AVERAGE('Среднедушевые денежные доходы '!P20:AB20)</f>
        <v>41675.930435133298</v>
      </c>
      <c r="F19" s="191">
        <f>AVERAGE('  Оборот  средних организаций'!AC20:AO20)</f>
        <v>34983.072444938509</v>
      </c>
      <c r="G19" s="149">
        <f>AVERAGE('Численность ИП'!P20:AB20)</f>
        <v>1362.9022036394247</v>
      </c>
      <c r="H19" s="149">
        <f>AVERAGE(Преступность!$Q20:$AC20)</f>
        <v>1329.2159482965217</v>
      </c>
      <c r="I19" s="241">
        <v>100.96923076923075</v>
      </c>
      <c r="J19" s="149">
        <f>AVERAGE('Число реализованных турпакетов '!$Q20:$AC20)</f>
        <v>11304.040343304117</v>
      </c>
      <c r="K19" s="149">
        <f>AVERAGE('Розничная торовля'!AC20:AO20)</f>
        <v>235723.34428719024</v>
      </c>
      <c r="L19" s="191">
        <f>AVERAGE('Ликвидация основных фондов'!AC19:AO19)</f>
        <v>14937.589781524332</v>
      </c>
      <c r="O19" s="191"/>
      <c r="P19" s="191"/>
      <c r="R19" s="27" t="s">
        <v>113</v>
      </c>
      <c r="S19" s="283" t="s">
        <v>102</v>
      </c>
      <c r="T19" s="291" t="s">
        <v>152</v>
      </c>
      <c r="U19" s="291">
        <v>-0.20122712571155099</v>
      </c>
      <c r="V19" s="291">
        <v>0.74486796163505598</v>
      </c>
      <c r="W19" s="291">
        <v>4.9941570035798702E-2</v>
      </c>
      <c r="X19" s="291">
        <v>9.8215670084434895E-2</v>
      </c>
      <c r="Y19" s="291">
        <v>1.44907188472474E-2</v>
      </c>
      <c r="Z19" s="291">
        <v>2.4331307571750699E-2</v>
      </c>
      <c r="AA19" s="291">
        <v>0.22796832462361</v>
      </c>
      <c r="AB19" s="291">
        <v>-2.1154740870396999E-2</v>
      </c>
      <c r="AC19" s="291">
        <v>-0.22151788112454901</v>
      </c>
      <c r="AD19" s="291">
        <v>6.7990071260271897E-3</v>
      </c>
      <c r="AG19" s="241">
        <f t="shared" ref="AG19:AP29" si="3">SIGN(U3*U19)</f>
        <v>-1</v>
      </c>
      <c r="AH19" s="241">
        <f t="shared" si="3"/>
        <v>1</v>
      </c>
      <c r="AI19" s="241">
        <f t="shared" si="3"/>
        <v>1</v>
      </c>
      <c r="AJ19" s="241">
        <f t="shared" si="3"/>
        <v>1</v>
      </c>
      <c r="AK19" s="241">
        <f t="shared" si="3"/>
        <v>1</v>
      </c>
      <c r="AL19" s="241">
        <f t="shared" si="3"/>
        <v>1</v>
      </c>
      <c r="AM19" s="241">
        <f t="shared" si="3"/>
        <v>-1</v>
      </c>
      <c r="AN19" s="241">
        <f t="shared" si="3"/>
        <v>-1</v>
      </c>
      <c r="AO19" s="241">
        <f t="shared" si="3"/>
        <v>-1</v>
      </c>
      <c r="AP19" s="241">
        <f t="shared" si="3"/>
        <v>1</v>
      </c>
      <c r="AQ19" s="235"/>
      <c r="AR19" s="235"/>
      <c r="AS19" s="235"/>
      <c r="AT19" s="235"/>
      <c r="AU19" s="235"/>
      <c r="AV19" s="235"/>
      <c r="AW19" s="235"/>
      <c r="AX19" s="235"/>
      <c r="AY19" s="235"/>
      <c r="AZ19" s="235"/>
    </row>
    <row r="20" spans="1:66">
      <c r="A20" s="62" t="s">
        <v>21</v>
      </c>
      <c r="B20" s="287">
        <f>AVERAGE('Инвестиции в основной капитал '!AC21:AO21)</f>
        <v>47404.873329683658</v>
      </c>
      <c r="C20" s="241">
        <v>60.95384615384615</v>
      </c>
      <c r="D20" s="149">
        <f>AVERAGE('ВРП (в текущих  ценах; миллионо'!AC21:AO21)</f>
        <v>268549.70891831355</v>
      </c>
      <c r="E20" s="190">
        <f>AVERAGE('Среднедушевые денежные доходы '!P21:AB21)</f>
        <v>17717.276643264289</v>
      </c>
      <c r="F20" s="191">
        <f>AVERAGE('  Оборот  средних организаций'!AC21:AO21)</f>
        <v>22905.238285866642</v>
      </c>
      <c r="G20" s="149">
        <f>AVERAGE('Численность ИП'!P21:AB21)</f>
        <v>1819.1784786255287</v>
      </c>
      <c r="H20" s="149">
        <f>AVERAGE(Преступность!$Q21:$AC21)</f>
        <v>2073.0870436683613</v>
      </c>
      <c r="I20" s="241">
        <v>102.53846153846156</v>
      </c>
      <c r="J20" s="149">
        <f>AVERAGE('Число реализованных турпакетов '!$Q21:$AC21)</f>
        <v>4767.2000311904349</v>
      </c>
      <c r="K20" s="149">
        <f>AVERAGE('Розничная торовля'!AC21:AO21)</f>
        <v>115754.76006611111</v>
      </c>
      <c r="L20" s="191">
        <f>AVERAGE('Ликвидация основных фондов'!AC20:AO20)</f>
        <v>3114.4569488992329</v>
      </c>
      <c r="O20" s="191"/>
      <c r="P20" s="191"/>
      <c r="R20" s="27" t="s">
        <v>114</v>
      </c>
      <c r="S20" s="284" t="s">
        <v>101</v>
      </c>
      <c r="T20" s="291">
        <v>-0.20122712571155099</v>
      </c>
      <c r="U20" s="291" t="s">
        <v>152</v>
      </c>
      <c r="V20" s="291">
        <v>0.23783779822711501</v>
      </c>
      <c r="W20" s="291">
        <v>0.316823280552058</v>
      </c>
      <c r="X20" s="291">
        <v>0.172299730618481</v>
      </c>
      <c r="Y20" s="291">
        <v>-0.14205217706496501</v>
      </c>
      <c r="Z20" s="291">
        <v>-2.82423382640235E-2</v>
      </c>
      <c r="AA20" s="291">
        <v>0.36949099517786199</v>
      </c>
      <c r="AB20" s="291">
        <v>4.3220937546332598E-2</v>
      </c>
      <c r="AC20" s="291">
        <v>-4.1163622295469798E-2</v>
      </c>
      <c r="AD20" s="291">
        <v>-5.7633591227829302E-2</v>
      </c>
      <c r="AF20" s="241">
        <f t="shared" ref="AF20:AF29" si="4">SIGN(T4*T20)</f>
        <v>-1</v>
      </c>
      <c r="AG20" s="241"/>
      <c r="AH20" s="241">
        <f t="shared" si="3"/>
        <v>1</v>
      </c>
      <c r="AI20" s="241">
        <f t="shared" si="3"/>
        <v>1</v>
      </c>
      <c r="AJ20" s="241">
        <f t="shared" si="3"/>
        <v>1</v>
      </c>
      <c r="AK20" s="241">
        <f t="shared" si="3"/>
        <v>1</v>
      </c>
      <c r="AL20" s="241">
        <f t="shared" si="3"/>
        <v>-1</v>
      </c>
      <c r="AM20" s="241">
        <f t="shared" si="3"/>
        <v>1</v>
      </c>
      <c r="AN20" s="241">
        <f t="shared" si="3"/>
        <v>1</v>
      </c>
      <c r="AO20" s="241">
        <f t="shared" si="3"/>
        <v>-1</v>
      </c>
      <c r="AP20" s="241">
        <f t="shared" si="3"/>
        <v>-1</v>
      </c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</row>
    <row r="21" spans="1:66">
      <c r="A21" s="62" t="s">
        <v>22</v>
      </c>
      <c r="B21" s="287">
        <f>AVERAGE('Инвестиции в основной капитал '!AC22:AO22)</f>
        <v>133453.42889036587</v>
      </c>
      <c r="C21" s="241">
        <v>63.769230769230766</v>
      </c>
      <c r="D21" s="149">
        <f>AVERAGE('ВРП (в текущих  ценах; миллионо'!AC22:AO22)</f>
        <v>458395.91199162765</v>
      </c>
      <c r="E21" s="190">
        <f>AVERAGE('Среднедушевые денежные доходы '!P22:AB22)</f>
        <v>21231.165735303213</v>
      </c>
      <c r="F21" s="191">
        <f>AVERAGE('  Оборот  средних организаций'!AC22:AO22)</f>
        <v>19801.126728168987</v>
      </c>
      <c r="G21" s="149">
        <f>AVERAGE('Численность ИП'!P22:AB22)</f>
        <v>1745.367199237354</v>
      </c>
      <c r="H21" s="149">
        <f>AVERAGE(Преступность!$Q22:$AC22)</f>
        <v>2140.4605484258595</v>
      </c>
      <c r="I21" s="241">
        <v>100.96153846153848</v>
      </c>
      <c r="J21" s="149">
        <f>AVERAGE('Число реализованных турпакетов '!$Q22:$AC22)</f>
        <v>2094.4888705292574</v>
      </c>
      <c r="K21" s="149">
        <f>AVERAGE('Розничная торовля'!AC22:AO22)</f>
        <v>119949.08004532348</v>
      </c>
      <c r="L21" s="191">
        <f>AVERAGE('Ликвидация основных фондов'!AC21:AO21)</f>
        <v>8993.7923439617316</v>
      </c>
      <c r="O21" s="191"/>
      <c r="P21" s="191"/>
      <c r="R21" s="27" t="s">
        <v>115</v>
      </c>
      <c r="S21" s="284" t="s">
        <v>103</v>
      </c>
      <c r="T21" s="291">
        <v>0.74486796163505598</v>
      </c>
      <c r="U21" s="291">
        <v>0.23783779822711501</v>
      </c>
      <c r="V21" s="291" t="s">
        <v>152</v>
      </c>
      <c r="W21" s="291">
        <v>1.79163779939506E-2</v>
      </c>
      <c r="X21" s="291">
        <v>4.9969283112688903E-2</v>
      </c>
      <c r="Y21" s="291">
        <v>0.19804775343654801</v>
      </c>
      <c r="Z21" s="291">
        <v>4.1344062717198503E-2</v>
      </c>
      <c r="AA21" s="291">
        <v>-0.25847373542684099</v>
      </c>
      <c r="AB21" s="291">
        <v>-0.12809926253656601</v>
      </c>
      <c r="AC21" s="291">
        <v>0.41340233440377</v>
      </c>
      <c r="AD21" s="291">
        <v>0.52843863319458395</v>
      </c>
      <c r="AF21" s="241">
        <f t="shared" si="4"/>
        <v>1</v>
      </c>
      <c r="AG21" s="241">
        <f t="shared" si="3"/>
        <v>1</v>
      </c>
      <c r="AH21" s="241"/>
      <c r="AI21" s="241">
        <f t="shared" si="3"/>
        <v>1</v>
      </c>
      <c r="AJ21" s="241">
        <f t="shared" si="3"/>
        <v>1</v>
      </c>
      <c r="AK21" s="241">
        <f t="shared" si="3"/>
        <v>1</v>
      </c>
      <c r="AL21" s="241">
        <f t="shared" si="3"/>
        <v>1</v>
      </c>
      <c r="AM21" s="241">
        <f t="shared" si="3"/>
        <v>1</v>
      </c>
      <c r="AN21" s="241">
        <f t="shared" si="3"/>
        <v>-1</v>
      </c>
      <c r="AO21" s="241">
        <f t="shared" si="3"/>
        <v>1</v>
      </c>
      <c r="AP21" s="241">
        <f t="shared" si="3"/>
        <v>1</v>
      </c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</row>
    <row r="22" spans="1:66">
      <c r="A22" s="62" t="s">
        <v>23</v>
      </c>
      <c r="B22" s="287">
        <f>AVERAGE('Инвестиции в основной капитал '!AC23:AO23)</f>
        <v>98671.564878626421</v>
      </c>
      <c r="C22" s="241">
        <v>62.015384615384619</v>
      </c>
      <c r="D22" s="149">
        <f>AVERAGE('ВРП (в текущих  ценах; миллионо'!AC23:AO23)</f>
        <v>389811.15420408332</v>
      </c>
      <c r="E22" s="190">
        <f>AVERAGE('Среднедушевые денежные доходы '!P23:AB23)</f>
        <v>20471.417552280167</v>
      </c>
      <c r="F22" s="191">
        <f>AVERAGE('  Оборот  средних организаций'!AC23:AO23)</f>
        <v>20981.186659844483</v>
      </c>
      <c r="G22" s="149">
        <f>AVERAGE('Численность ИП'!P23:AB23)</f>
        <v>1687.8050449727134</v>
      </c>
      <c r="H22" s="149">
        <f>AVERAGE(Преступность!$Q23:$AC23)</f>
        <v>1731.4041383606736</v>
      </c>
      <c r="I22" s="241">
        <v>101.98461538461538</v>
      </c>
      <c r="J22" s="149">
        <f>AVERAGE('Число реализованных турпакетов '!$Q23:$AC23)</f>
        <v>3337.1337281059637</v>
      </c>
      <c r="K22" s="149">
        <f>AVERAGE('Розничная торовля'!AC23:AO23)</f>
        <v>129856.75796960316</v>
      </c>
      <c r="L22" s="191">
        <f>AVERAGE('Ликвидация основных фондов'!AC22:AO22)</f>
        <v>7629.159860826463</v>
      </c>
      <c r="O22" s="191"/>
      <c r="P22" s="191"/>
      <c r="R22" s="27" t="s">
        <v>116</v>
      </c>
      <c r="S22" s="284" t="s">
        <v>99</v>
      </c>
      <c r="T22" s="291">
        <v>4.9941570035798702E-2</v>
      </c>
      <c r="U22" s="291">
        <v>0.316823280552058</v>
      </c>
      <c r="V22" s="291">
        <v>1.79163779939507E-2</v>
      </c>
      <c r="W22" s="291" t="s">
        <v>152</v>
      </c>
      <c r="X22" s="291">
        <v>0.44168519128769002</v>
      </c>
      <c r="Y22" s="291">
        <v>1.88803005274647E-2</v>
      </c>
      <c r="Z22" s="291">
        <v>6.6666009214522898E-2</v>
      </c>
      <c r="AA22" s="291">
        <v>-0.13308096493371799</v>
      </c>
      <c r="AB22" s="291">
        <v>-2.28416691109379E-2</v>
      </c>
      <c r="AC22" s="291">
        <v>0.48739737349340401</v>
      </c>
      <c r="AD22" s="291">
        <v>0.25188485890429002</v>
      </c>
      <c r="AF22" s="241">
        <f t="shared" si="4"/>
        <v>1</v>
      </c>
      <c r="AG22" s="241">
        <f t="shared" si="3"/>
        <v>1</v>
      </c>
      <c r="AH22" s="241">
        <f t="shared" si="3"/>
        <v>1</v>
      </c>
      <c r="AI22" s="241"/>
      <c r="AJ22" s="241">
        <f t="shared" si="3"/>
        <v>1</v>
      </c>
      <c r="AK22" s="241">
        <f t="shared" si="3"/>
        <v>1</v>
      </c>
      <c r="AL22" s="241">
        <f t="shared" si="3"/>
        <v>1</v>
      </c>
      <c r="AM22" s="241">
        <f t="shared" si="3"/>
        <v>1</v>
      </c>
      <c r="AN22" s="241">
        <f t="shared" si="3"/>
        <v>-1</v>
      </c>
      <c r="AO22" s="241">
        <f t="shared" si="3"/>
        <v>1</v>
      </c>
      <c r="AP22" s="241">
        <f t="shared" si="3"/>
        <v>1</v>
      </c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</row>
    <row r="23" spans="1:66">
      <c r="A23" s="62" t="s">
        <v>24</v>
      </c>
      <c r="B23" s="287">
        <f>AVERAGE('Инвестиции в основной капитал '!AC24:AO24)</f>
        <v>75357.828272754894</v>
      </c>
      <c r="C23" s="241">
        <v>63.284615384615385</v>
      </c>
      <c r="D23" s="149">
        <f>AVERAGE('ВРП (в текущих  ценах; миллионо'!AC24:AO24)</f>
        <v>283392.39916037355</v>
      </c>
      <c r="E23" s="190">
        <f>AVERAGE('Среднедушевые денежные доходы '!P24:AB24)</f>
        <v>15940.575243420397</v>
      </c>
      <c r="F23" s="191">
        <f>AVERAGE('  Оборот  средних организаций'!AC24:AO24)</f>
        <v>23711.300329025937</v>
      </c>
      <c r="G23" s="149">
        <f>AVERAGE('Численность ИП'!P24:AB24)</f>
        <v>1947.2280313110432</v>
      </c>
      <c r="H23" s="149">
        <f>AVERAGE(Преступность!$Q24:$AC24)</f>
        <v>1862.8332881403492</v>
      </c>
      <c r="I23" s="241">
        <v>102.30769230769229</v>
      </c>
      <c r="J23" s="149">
        <f>AVERAGE('Число реализованных турпакетов '!$Q24:$AC24)</f>
        <v>2523.1819511381718</v>
      </c>
      <c r="K23" s="149">
        <f>AVERAGE('Розничная торовля'!AC24:AO24)</f>
        <v>91747.688743611507</v>
      </c>
      <c r="L23" s="191">
        <f>AVERAGE('Ликвидация основных фондов'!AC23:AO23)</f>
        <v>7118.8880483306893</v>
      </c>
      <c r="O23" s="191"/>
      <c r="P23" s="191"/>
      <c r="R23" s="27" t="s">
        <v>117</v>
      </c>
      <c r="S23" s="284" t="s">
        <v>98</v>
      </c>
      <c r="T23" s="291">
        <v>9.8215670084434895E-2</v>
      </c>
      <c r="U23" s="291">
        <v>0.172299730618481</v>
      </c>
      <c r="V23" s="291">
        <v>4.9969283112688903E-2</v>
      </c>
      <c r="W23" s="291">
        <v>0.44168519128769002</v>
      </c>
      <c r="X23" s="291" t="s">
        <v>152</v>
      </c>
      <c r="Y23" s="291">
        <v>0.13961004903512</v>
      </c>
      <c r="Z23" s="291">
        <v>-0.10696673108902501</v>
      </c>
      <c r="AA23" s="291">
        <v>5.30857970826231E-2</v>
      </c>
      <c r="AB23" s="291">
        <v>0.29760851866545701</v>
      </c>
      <c r="AC23" s="291">
        <v>-0.34705081477781002</v>
      </c>
      <c r="AD23" s="291">
        <v>-0.21450601015342999</v>
      </c>
      <c r="AF23" s="241">
        <f t="shared" si="4"/>
        <v>1</v>
      </c>
      <c r="AG23" s="241">
        <f t="shared" si="3"/>
        <v>1</v>
      </c>
      <c r="AH23" s="241">
        <f t="shared" si="3"/>
        <v>1</v>
      </c>
      <c r="AI23" s="241">
        <f t="shared" si="3"/>
        <v>1</v>
      </c>
      <c r="AJ23" s="241"/>
      <c r="AK23" s="241">
        <f t="shared" si="3"/>
        <v>1</v>
      </c>
      <c r="AL23" s="241">
        <f t="shared" si="3"/>
        <v>-1</v>
      </c>
      <c r="AM23" s="241">
        <f t="shared" si="3"/>
        <v>-1</v>
      </c>
      <c r="AN23" s="241">
        <f t="shared" si="3"/>
        <v>1</v>
      </c>
      <c r="AO23" s="241">
        <f t="shared" si="3"/>
        <v>-1</v>
      </c>
      <c r="AP23" s="241">
        <f t="shared" si="3"/>
        <v>-1</v>
      </c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</row>
    <row r="24" spans="1:66">
      <c r="A24" s="62" t="s">
        <v>25</v>
      </c>
      <c r="B24" s="287">
        <f>AVERAGE('Инвестиции в основной капитал '!AC25:AO25)</f>
        <v>60417.263343781888</v>
      </c>
      <c r="C24" s="241">
        <v>65.984615384615381</v>
      </c>
      <c r="D24" s="149">
        <f>AVERAGE('ВРП (в текущих  ценах; миллионо'!AC25:AO25)</f>
        <v>262646.65023005451</v>
      </c>
      <c r="E24" s="190">
        <f>AVERAGE('Среднедушевые денежные доходы '!P25:AB25)</f>
        <v>16080.676829438906</v>
      </c>
      <c r="F24" s="191">
        <f>AVERAGE('  Оборот  средних организаций'!AC25:AO25)</f>
        <v>22164.650667852973</v>
      </c>
      <c r="G24" s="149">
        <f>AVERAGE('Численность ИП'!P25:AB25)</f>
        <v>1967.4707326863077</v>
      </c>
      <c r="H24" s="149">
        <f>AVERAGE(Преступность!$Q25:$AC25)</f>
        <v>1508.3239378591545</v>
      </c>
      <c r="I24" s="241">
        <v>102.6076923076923</v>
      </c>
      <c r="J24" s="149">
        <f>AVERAGE('Число реализованных турпакетов '!$Q25:$AC25)</f>
        <v>3897.6703376632963</v>
      </c>
      <c r="K24" s="149">
        <f>AVERAGE('Розничная торовля'!AC25:AO25)</f>
        <v>99515.88962910221</v>
      </c>
      <c r="L24" s="191">
        <f>AVERAGE('Ликвидация основных фондов'!AC24:AO24)</f>
        <v>2396.7896656169082</v>
      </c>
      <c r="O24" s="191"/>
      <c r="P24" s="191"/>
      <c r="R24" s="27" t="s">
        <v>118</v>
      </c>
      <c r="S24" s="284" t="s">
        <v>97</v>
      </c>
      <c r="T24" s="291">
        <v>1.44907188472474E-2</v>
      </c>
      <c r="U24" s="291">
        <v>-0.14205217706496501</v>
      </c>
      <c r="V24" s="291">
        <v>0.19804775343654801</v>
      </c>
      <c r="W24" s="291">
        <v>1.88803005274647E-2</v>
      </c>
      <c r="X24" s="291">
        <v>0.13961004903512</v>
      </c>
      <c r="Y24" s="291" t="s">
        <v>152</v>
      </c>
      <c r="Z24" s="291">
        <v>4.0110341614421903E-2</v>
      </c>
      <c r="AA24" s="291">
        <v>0.12173295010825599</v>
      </c>
      <c r="AB24" s="291">
        <v>8.9426013867862E-3</v>
      </c>
      <c r="AC24" s="291">
        <v>-0.144248042246922</v>
      </c>
      <c r="AD24" s="291">
        <v>-0.29144252334431497</v>
      </c>
      <c r="AF24" s="241">
        <f t="shared" si="4"/>
        <v>1</v>
      </c>
      <c r="AG24" s="241">
        <f t="shared" si="3"/>
        <v>1</v>
      </c>
      <c r="AH24" s="241">
        <f t="shared" si="3"/>
        <v>1</v>
      </c>
      <c r="AI24" s="241">
        <f t="shared" si="3"/>
        <v>1</v>
      </c>
      <c r="AJ24" s="241">
        <f t="shared" si="3"/>
        <v>1</v>
      </c>
      <c r="AK24" s="241"/>
      <c r="AL24" s="241">
        <f t="shared" si="3"/>
        <v>1</v>
      </c>
      <c r="AM24" s="241">
        <f t="shared" si="3"/>
        <v>1</v>
      </c>
      <c r="AN24" s="241">
        <f t="shared" si="3"/>
        <v>-1</v>
      </c>
      <c r="AO24" s="241">
        <f t="shared" si="3"/>
        <v>1</v>
      </c>
      <c r="AP24" s="241">
        <f t="shared" si="3"/>
        <v>1</v>
      </c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</row>
    <row r="25" spans="1:66">
      <c r="A25" s="62" t="s">
        <v>26</v>
      </c>
      <c r="B25" s="287">
        <f>AVERAGE('Инвестиции в основной капитал '!AC26:AO26)</f>
        <v>125427.49387048565</v>
      </c>
      <c r="C25" s="241">
        <v>67.192307692307693</v>
      </c>
      <c r="D25" s="149">
        <f>AVERAGE('ВРП (в текущих  ценах; миллионо'!AC26:AO26)</f>
        <v>338163.23677553411</v>
      </c>
      <c r="E25" s="190">
        <f>AVERAGE('Среднедушевые денежные доходы '!P26:AB26)</f>
        <v>17085.497108619882</v>
      </c>
      <c r="F25" s="191">
        <f>AVERAGE('  Оборот  средних организаций'!AC26:AO26)</f>
        <v>30994.63508683773</v>
      </c>
      <c r="G25" s="149">
        <f>AVERAGE('Численность ИП'!P26:AB26)</f>
        <v>1679.8181772160683</v>
      </c>
      <c r="H25" s="149">
        <f>AVERAGE(Преступность!$Q26:$AC26)</f>
        <v>1266.0977796628349</v>
      </c>
      <c r="I25" s="241">
        <v>103.23076923076925</v>
      </c>
      <c r="J25" s="149">
        <f>AVERAGE('Число реализованных турпакетов '!$Q26:$AC26)</f>
        <v>799.57614095070551</v>
      </c>
      <c r="K25" s="149">
        <f>AVERAGE('Розничная торовля'!AC26:AO26)</f>
        <v>124479.99180323879</v>
      </c>
      <c r="L25" s="191">
        <f>AVERAGE('Ликвидация основных фондов'!AC25:AO25)</f>
        <v>4426.4516718409668</v>
      </c>
      <c r="O25" s="191"/>
      <c r="P25" s="191"/>
      <c r="R25" s="27" t="s">
        <v>119</v>
      </c>
      <c r="S25" s="284" t="s">
        <v>96</v>
      </c>
      <c r="T25" s="291">
        <v>2.4331307571750699E-2</v>
      </c>
      <c r="U25" s="291">
        <v>-2.82423382640235E-2</v>
      </c>
      <c r="V25" s="291">
        <v>4.1344062717198503E-2</v>
      </c>
      <c r="W25" s="291">
        <v>6.6666009214522898E-2</v>
      </c>
      <c r="X25" s="291">
        <v>-0.10696673108902501</v>
      </c>
      <c r="Y25" s="291">
        <v>4.0110341614421903E-2</v>
      </c>
      <c r="Z25" s="291" t="s">
        <v>152</v>
      </c>
      <c r="AA25" s="291">
        <v>-1.5776699241682901E-2</v>
      </c>
      <c r="AB25" s="291">
        <v>0.26077444818520301</v>
      </c>
      <c r="AC25" s="291">
        <v>-0.16579010952875101</v>
      </c>
      <c r="AD25" s="291">
        <v>-5.2281146396300299E-2</v>
      </c>
      <c r="AF25" s="241">
        <f t="shared" si="4"/>
        <v>1</v>
      </c>
      <c r="AG25" s="241">
        <f t="shared" si="3"/>
        <v>-1</v>
      </c>
      <c r="AH25" s="241">
        <f t="shared" si="3"/>
        <v>1</v>
      </c>
      <c r="AI25" s="241">
        <f t="shared" si="3"/>
        <v>1</v>
      </c>
      <c r="AJ25" s="241">
        <f t="shared" si="3"/>
        <v>-1</v>
      </c>
      <c r="AK25" s="241">
        <f t="shared" si="3"/>
        <v>1</v>
      </c>
      <c r="AL25" s="241"/>
      <c r="AM25" s="241">
        <f t="shared" si="3"/>
        <v>1</v>
      </c>
      <c r="AN25" s="241">
        <f t="shared" si="3"/>
        <v>1</v>
      </c>
      <c r="AO25" s="241">
        <f t="shared" si="3"/>
        <v>1</v>
      </c>
      <c r="AP25" s="241">
        <f t="shared" si="3"/>
        <v>-1</v>
      </c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</row>
    <row r="26" spans="1:66">
      <c r="A26" s="62" t="s">
        <v>27</v>
      </c>
      <c r="B26" s="287">
        <f>AVERAGE('Инвестиции в основной капитал '!AC27:AO27)</f>
        <v>105854.76702152567</v>
      </c>
      <c r="C26" s="241">
        <v>68.07692307692308</v>
      </c>
      <c r="D26" s="149">
        <f>AVERAGE('ВРП (в текущих  ценах; миллионо'!AC27:AO27)</f>
        <v>441274.96347466123</v>
      </c>
      <c r="E26" s="190">
        <f>AVERAGE('Среднедушевые денежные доходы '!P27:AB27)</f>
        <v>25227.427479663609</v>
      </c>
      <c r="F26" s="191">
        <f>AVERAGE('  Оборот  средних организаций'!AC27:AO27)</f>
        <v>34751.2524448314</v>
      </c>
      <c r="G26" s="149">
        <f>AVERAGE('Численность ИП'!P27:AB27)</f>
        <v>1406.0180542967116</v>
      </c>
      <c r="H26" s="149">
        <f>AVERAGE(Преступность!$Q27:$AC27)</f>
        <v>1833.6307689309344</v>
      </c>
      <c r="I26" s="241">
        <v>103.53846153846153</v>
      </c>
      <c r="J26" s="149">
        <f>AVERAGE('Число реализованных турпакетов '!$Q27:$AC27)</f>
        <v>1856.8723221535161</v>
      </c>
      <c r="K26" s="149">
        <f>AVERAGE('Розничная торовля'!AC27:AO27)</f>
        <v>137356.77489863633</v>
      </c>
      <c r="L26" s="191">
        <f>AVERAGE('Ликвидация основных фондов'!AC26:AO26)</f>
        <v>8440.7165033156944</v>
      </c>
      <c r="O26" s="191"/>
      <c r="P26" s="191"/>
      <c r="R26" s="27" t="s">
        <v>120</v>
      </c>
      <c r="S26" s="284" t="s">
        <v>100</v>
      </c>
      <c r="T26" s="291">
        <v>0.22796832462361</v>
      </c>
      <c r="U26" s="291">
        <v>0.36949099517786199</v>
      </c>
      <c r="V26" s="291">
        <v>-0.25847373542684099</v>
      </c>
      <c r="W26" s="291">
        <v>-0.13308096493371799</v>
      </c>
      <c r="X26" s="291">
        <v>5.30857970826231E-2</v>
      </c>
      <c r="Y26" s="291">
        <v>0.12173295010825599</v>
      </c>
      <c r="Z26" s="291">
        <v>-1.5776699241682901E-2</v>
      </c>
      <c r="AA26" s="291" t="s">
        <v>152</v>
      </c>
      <c r="AB26" s="291">
        <v>-0.14436390686110401</v>
      </c>
      <c r="AC26" s="291">
        <v>0.26110524351700298</v>
      </c>
      <c r="AD26" s="291">
        <v>-9.1640892455346901E-2</v>
      </c>
      <c r="AF26" s="241">
        <f t="shared" si="4"/>
        <v>-1</v>
      </c>
      <c r="AG26" s="241">
        <f t="shared" si="3"/>
        <v>1</v>
      </c>
      <c r="AH26" s="241">
        <f t="shared" si="3"/>
        <v>1</v>
      </c>
      <c r="AI26" s="241">
        <f t="shared" si="3"/>
        <v>1</v>
      </c>
      <c r="AJ26" s="241">
        <f t="shared" si="3"/>
        <v>-1</v>
      </c>
      <c r="AK26" s="241">
        <f t="shared" si="3"/>
        <v>1</v>
      </c>
      <c r="AL26" s="241">
        <f t="shared" si="3"/>
        <v>1</v>
      </c>
      <c r="AM26" s="241"/>
      <c r="AN26" s="241">
        <f t="shared" si="3"/>
        <v>1</v>
      </c>
      <c r="AO26" s="241">
        <f t="shared" si="3"/>
        <v>1</v>
      </c>
      <c r="AP26" s="241">
        <f t="shared" si="3"/>
        <v>1</v>
      </c>
      <c r="AQ26" s="235"/>
      <c r="AR26" s="235"/>
      <c r="AS26" s="235"/>
      <c r="AT26" s="235"/>
      <c r="AU26" s="235"/>
      <c r="AV26" s="235"/>
      <c r="AW26" s="235"/>
      <c r="AX26" s="235"/>
      <c r="AY26" s="235"/>
      <c r="AZ26" s="235"/>
      <c r="BA26" s="235"/>
    </row>
    <row r="27" spans="1:66">
      <c r="A27" s="62" t="s">
        <v>28</v>
      </c>
      <c r="B27" s="287">
        <f>AVERAGE('Инвестиции в основной капитал '!AC28:AO28)</f>
        <v>61542.734182416236</v>
      </c>
      <c r="C27" s="241">
        <v>65.061538461538461</v>
      </c>
      <c r="D27" s="149">
        <f>AVERAGE('ВРП (в текущих  ценах; миллионо'!AC28:AO28)</f>
        <v>254678.9748197755</v>
      </c>
      <c r="E27" s="190">
        <f>AVERAGE('Среднедушевые денежные доходы '!P28:AB28)</f>
        <v>16030.795834214714</v>
      </c>
      <c r="F27" s="191">
        <f>AVERAGE('  Оборот  средних организаций'!AC28:AO28)</f>
        <v>19942.488305923296</v>
      </c>
      <c r="G27" s="149">
        <f>AVERAGE('Численность ИП'!P28:AB28)</f>
        <v>1878.1541011241529</v>
      </c>
      <c r="H27" s="149">
        <f>AVERAGE(Преступность!$Q28:$AC28)</f>
        <v>1896.5093357535172</v>
      </c>
      <c r="I27" s="241">
        <v>103.90000000000002</v>
      </c>
      <c r="J27" s="149">
        <f>AVERAGE('Число реализованных турпакетов '!$Q28:$AC28)</f>
        <v>1629.6646788419048</v>
      </c>
      <c r="K27" s="149">
        <f>AVERAGE('Розничная торовля'!AC28:AO28)</f>
        <v>112527.21476970261</v>
      </c>
      <c r="L27" s="191">
        <f>AVERAGE('Ликвидация основных фондов'!AC27:AO27)</f>
        <v>3436.6578410692596</v>
      </c>
      <c r="O27" s="191"/>
      <c r="P27" s="191"/>
      <c r="R27" s="27" t="s">
        <v>121</v>
      </c>
      <c r="S27" s="284" t="s">
        <v>95</v>
      </c>
      <c r="T27" s="291">
        <v>-2.1154740870396999E-2</v>
      </c>
      <c r="U27" s="291">
        <v>4.3220937546332598E-2</v>
      </c>
      <c r="V27" s="291">
        <v>-0.12809926253656601</v>
      </c>
      <c r="W27" s="291">
        <v>-2.2841669110937799E-2</v>
      </c>
      <c r="X27" s="291">
        <v>0.29760851866545701</v>
      </c>
      <c r="Y27" s="291">
        <v>8.9426013867862E-3</v>
      </c>
      <c r="Z27" s="291">
        <v>0.26077444818520301</v>
      </c>
      <c r="AA27" s="291">
        <v>-0.14436390686110401</v>
      </c>
      <c r="AB27" s="291" t="s">
        <v>152</v>
      </c>
      <c r="AC27" s="291">
        <v>0.39556736309221102</v>
      </c>
      <c r="AD27" s="291">
        <v>8.07577532720236E-2</v>
      </c>
      <c r="AF27" s="241">
        <f t="shared" si="4"/>
        <v>-1</v>
      </c>
      <c r="AG27" s="241">
        <f t="shared" si="3"/>
        <v>1</v>
      </c>
      <c r="AH27" s="241">
        <f t="shared" si="3"/>
        <v>-1</v>
      </c>
      <c r="AI27" s="241">
        <f t="shared" si="3"/>
        <v>-1</v>
      </c>
      <c r="AJ27" s="241">
        <f t="shared" si="3"/>
        <v>1</v>
      </c>
      <c r="AK27" s="241">
        <f t="shared" si="3"/>
        <v>-1</v>
      </c>
      <c r="AL27" s="241">
        <f t="shared" si="3"/>
        <v>1</v>
      </c>
      <c r="AM27" s="241">
        <f t="shared" si="3"/>
        <v>1</v>
      </c>
      <c r="AN27" s="241"/>
      <c r="AO27" s="241">
        <f t="shared" si="3"/>
        <v>1</v>
      </c>
      <c r="AP27" s="241">
        <f t="shared" si="3"/>
        <v>1</v>
      </c>
      <c r="AQ27" s="235"/>
      <c r="AR27" s="235"/>
      <c r="AS27" s="235"/>
      <c r="AT27" s="235"/>
      <c r="AU27" s="235"/>
      <c r="AV27" s="235"/>
      <c r="AW27" s="235"/>
      <c r="AX27" s="235"/>
      <c r="AY27" s="235"/>
      <c r="AZ27" s="235"/>
      <c r="BA27" s="235"/>
      <c r="BB27" s="235"/>
    </row>
    <row r="28" spans="1:66">
      <c r="A28" s="60" t="s">
        <v>29</v>
      </c>
      <c r="B28" s="287">
        <f>AVERAGE('Инвестиции в основной капитал '!AC29:AO29)</f>
        <v>31915.194286987753</v>
      </c>
      <c r="C28" s="241">
        <v>62.338461538461544</v>
      </c>
      <c r="D28" s="149">
        <f>AVERAGE('ВРП (в текущих  ценах; миллионо'!AC29:AO29)</f>
        <v>154272.78719986699</v>
      </c>
      <c r="E28" s="190">
        <f>AVERAGE('Среднедушевые денежные доходы '!P29:AB29)</f>
        <v>13980.898717942518</v>
      </c>
      <c r="F28" s="191">
        <f>AVERAGE('  Оборот  средних организаций'!AC29:AO29)</f>
        <v>17895.603740610455</v>
      </c>
      <c r="G28" s="149">
        <f>AVERAGE('Численность ИП'!P29:AB29)</f>
        <v>1657.864500075146</v>
      </c>
      <c r="H28" s="149">
        <f>AVERAGE(Преступность!$Q29:$AC29)</f>
        <v>1472.573625282962</v>
      </c>
      <c r="I28" s="241">
        <v>101.33846153846156</v>
      </c>
      <c r="J28" s="149">
        <f>AVERAGE('Число реализованных турпакетов '!$Q29:$AC29)</f>
        <v>1488.3471395933141</v>
      </c>
      <c r="K28" s="149">
        <f>AVERAGE('Розничная торовля'!AC29:AO29)</f>
        <v>103241.95267773057</v>
      </c>
      <c r="L28" s="191">
        <f>AVERAGE('Ликвидация основных фондов'!AC28:AO28)</f>
        <v>2367.9987179169134</v>
      </c>
      <c r="O28" s="191"/>
      <c r="P28" s="191"/>
      <c r="R28" s="27" t="s">
        <v>122</v>
      </c>
      <c r="S28" s="284" t="s">
        <v>94</v>
      </c>
      <c r="T28" s="291">
        <v>-0.22151788112454901</v>
      </c>
      <c r="U28" s="291">
        <v>-4.1163622295469902E-2</v>
      </c>
      <c r="V28" s="291">
        <v>0.41340233440377</v>
      </c>
      <c r="W28" s="291">
        <v>0.48739737349340401</v>
      </c>
      <c r="X28" s="291">
        <v>-0.34705081477781002</v>
      </c>
      <c r="Y28" s="291">
        <v>-0.144248042246922</v>
      </c>
      <c r="Z28" s="291">
        <v>-0.16579010952875101</v>
      </c>
      <c r="AA28" s="291">
        <v>0.26110524351700298</v>
      </c>
      <c r="AB28" s="291">
        <v>0.39556736309221102</v>
      </c>
      <c r="AC28" s="291" t="s">
        <v>152</v>
      </c>
      <c r="AD28" s="291">
        <v>-0.334838425515538</v>
      </c>
      <c r="AF28" s="241">
        <f t="shared" si="4"/>
        <v>-1</v>
      </c>
      <c r="AG28" s="241">
        <f t="shared" si="3"/>
        <v>-1</v>
      </c>
      <c r="AH28" s="241">
        <f t="shared" si="3"/>
        <v>1</v>
      </c>
      <c r="AI28" s="241">
        <f t="shared" si="3"/>
        <v>1</v>
      </c>
      <c r="AJ28" s="241">
        <f t="shared" si="3"/>
        <v>-1</v>
      </c>
      <c r="AK28" s="241">
        <f t="shared" si="3"/>
        <v>1</v>
      </c>
      <c r="AL28" s="241">
        <f t="shared" si="3"/>
        <v>1</v>
      </c>
      <c r="AM28" s="241">
        <f t="shared" si="3"/>
        <v>1</v>
      </c>
      <c r="AN28" s="241">
        <f t="shared" si="3"/>
        <v>1</v>
      </c>
      <c r="AO28" s="241"/>
      <c r="AP28" s="241">
        <f t="shared" si="3"/>
        <v>-1</v>
      </c>
      <c r="AQ28" s="235"/>
      <c r="AR28" s="235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</row>
    <row r="29" spans="1:66" ht="15.75" thickBot="1">
      <c r="A29" s="60" t="s">
        <v>109</v>
      </c>
      <c r="B29" s="287">
        <f>AVERAGE('Инвестиции в основной капитал '!AC30:AO30)</f>
        <v>76242.455491574859</v>
      </c>
      <c r="C29" s="241">
        <v>72.700000000000017</v>
      </c>
      <c r="D29" s="149">
        <f>AVERAGE('ВРП (в текущих  ценах; миллионо'!AC30:AO30)</f>
        <v>499024.28639073257</v>
      </c>
      <c r="E29" s="190">
        <f>AVERAGE('Среднедушевые денежные доходы '!P30:AB30)</f>
        <v>25652.936270220431</v>
      </c>
      <c r="F29" s="191">
        <f>AVERAGE('  Оборот  средних организаций'!AC30:AO30)</f>
        <v>46627.098800692096</v>
      </c>
      <c r="G29" s="149">
        <f>AVERAGE('Численность ИП'!P30:AB30)</f>
        <v>1743.053918941622</v>
      </c>
      <c r="H29" s="149">
        <f>AVERAGE(Преступность!$Q30:$AC30)</f>
        <v>1091.1594035473852</v>
      </c>
      <c r="I29" s="241">
        <v>103.15384615384615</v>
      </c>
      <c r="J29" s="149">
        <f>AVERAGE('Число реализованных турпакетов '!$Q30:$AC30)</f>
        <v>8373.5139457374062</v>
      </c>
      <c r="K29" s="149">
        <f>AVERAGE('Розничная торовля'!AC30:AO30)</f>
        <v>150878.26518631857</v>
      </c>
      <c r="L29" s="191">
        <f>AVERAGE('Ликвидация основных фондов'!AC29:AO29)</f>
        <v>4795.8702001310194</v>
      </c>
      <c r="O29" s="191"/>
      <c r="P29" s="191"/>
      <c r="R29" s="27" t="s">
        <v>123</v>
      </c>
      <c r="S29" s="285" t="s">
        <v>128</v>
      </c>
      <c r="T29" s="291">
        <v>6.7990071260271897E-3</v>
      </c>
      <c r="U29" s="291">
        <v>-5.7633591227829302E-2</v>
      </c>
      <c r="V29" s="291">
        <v>0.52843863319458295</v>
      </c>
      <c r="W29" s="291">
        <v>0.25188485890429002</v>
      </c>
      <c r="X29" s="291">
        <v>-0.21450601015342999</v>
      </c>
      <c r="Y29" s="291">
        <v>-0.29144252334431497</v>
      </c>
      <c r="Z29" s="291">
        <v>-5.2281146396300299E-2</v>
      </c>
      <c r="AA29" s="291">
        <v>-9.1640892455346901E-2</v>
      </c>
      <c r="AB29" s="291">
        <v>8.07577532720236E-2</v>
      </c>
      <c r="AC29" s="291">
        <v>-0.334838425515538</v>
      </c>
      <c r="AD29" s="291" t="s">
        <v>152</v>
      </c>
      <c r="AF29" s="241">
        <f t="shared" si="4"/>
        <v>1</v>
      </c>
      <c r="AG29" s="241">
        <f t="shared" si="3"/>
        <v>-1</v>
      </c>
      <c r="AH29" s="241">
        <f t="shared" si="3"/>
        <v>1</v>
      </c>
      <c r="AI29" s="241">
        <f t="shared" si="3"/>
        <v>1</v>
      </c>
      <c r="AJ29" s="241">
        <f t="shared" si="3"/>
        <v>-1</v>
      </c>
      <c r="AK29" s="241">
        <f t="shared" si="3"/>
        <v>1</v>
      </c>
      <c r="AL29" s="241">
        <f t="shared" si="3"/>
        <v>-1</v>
      </c>
      <c r="AM29" s="241">
        <f t="shared" si="3"/>
        <v>1</v>
      </c>
      <c r="AN29" s="241">
        <f t="shared" si="3"/>
        <v>1</v>
      </c>
      <c r="AO29" s="241">
        <f t="shared" si="3"/>
        <v>-1</v>
      </c>
      <c r="AP29" s="241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41"/>
    </row>
    <row r="30" spans="1:66">
      <c r="A30" s="60" t="s">
        <v>32</v>
      </c>
      <c r="B30" s="287">
        <f>AVERAGE('Инвестиции в основной капитал '!AC31:AO31)</f>
        <v>36099.331023617902</v>
      </c>
      <c r="C30" s="241">
        <v>55.530769230769231</v>
      </c>
      <c r="D30" s="149">
        <f>AVERAGE('ВРП (в текущих  ценах; миллионо'!AC31:AO31)</f>
        <v>143908.28344791583</v>
      </c>
      <c r="E30" s="190">
        <f>AVERAGE('Среднедушевые денежные доходы '!P31:AB31)</f>
        <v>15649.460977409575</v>
      </c>
      <c r="F30" s="191">
        <f>AVERAGE('  Оборот  средних организаций'!AC31:AO31)</f>
        <v>23423.875749428214</v>
      </c>
      <c r="G30" s="149">
        <f>AVERAGE('Численность ИП'!P31:AB31)</f>
        <v>2237.613892247743</v>
      </c>
      <c r="H30" s="149">
        <f>AVERAGE(Преступность!$Q31:$AC31)</f>
        <v>960.5275511504916</v>
      </c>
      <c r="I30" s="241">
        <v>103.65384615384619</v>
      </c>
      <c r="J30" s="149">
        <f>AVERAGE('Число реализованных турпакетов '!$Q31:$AC31)</f>
        <v>720.10966593198987</v>
      </c>
      <c r="K30" s="149">
        <f>AVERAGE('Розничная торовля'!AC31:AO31)</f>
        <v>118009.04084500624</v>
      </c>
      <c r="L30" s="191">
        <f>AVERAGE('Ликвидация основных фондов'!AC30:AO30)</f>
        <v>3046.0618251766396</v>
      </c>
      <c r="O30" s="191"/>
      <c r="P30" s="191"/>
      <c r="AG30" s="27"/>
      <c r="AH30" s="27"/>
      <c r="AI30" s="27"/>
      <c r="AJ30" s="27"/>
      <c r="AK30" s="27"/>
      <c r="AL30" s="27"/>
      <c r="AM30" s="27"/>
      <c r="AN30" s="27"/>
      <c r="AO30" s="27"/>
      <c r="AP30" s="27"/>
    </row>
    <row r="31" spans="1:66">
      <c r="A31" s="60" t="s">
        <v>33</v>
      </c>
      <c r="B31" s="287">
        <f>AVERAGE('Инвестиции в основной капитал '!AC32:AO32)</f>
        <v>36243.261685130732</v>
      </c>
      <c r="C31" s="241">
        <v>60.030769230769224</v>
      </c>
      <c r="D31" s="149">
        <f>AVERAGE('ВРП (в текущих  ценах; миллионо'!AC32:AO32)</f>
        <v>149734.91359722719</v>
      </c>
      <c r="E31" s="190">
        <f>AVERAGE('Среднедушевые денежные доходы '!P32:AB32)</f>
        <v>9492.8658800439553</v>
      </c>
      <c r="F31" s="191">
        <f>AVERAGE('  Оборот  средних организаций'!AC32:AO32)</f>
        <v>5319.9942457128072</v>
      </c>
      <c r="G31" s="149">
        <f>AVERAGE('Численность ИП'!P32:AB32)</f>
        <v>2557.679314411454</v>
      </c>
      <c r="H31" s="149">
        <f>AVERAGE(Преступность!$Q32:$AC32)</f>
        <v>1136.1600978933966</v>
      </c>
      <c r="I31" s="241">
        <v>100.20769230769231</v>
      </c>
      <c r="J31" s="149">
        <f>AVERAGE('Число реализованных турпакетов '!$Q32:$AC32)</f>
        <v>875.27256102825049</v>
      </c>
      <c r="K31" s="149">
        <f>AVERAGE('Розничная торовля'!AC32:AO32)</f>
        <v>43526.664085662822</v>
      </c>
      <c r="L31" s="191">
        <f>AVERAGE('Ликвидация основных фондов'!AC31:AO31)</f>
        <v>1931.4923554685734</v>
      </c>
      <c r="O31" s="191"/>
      <c r="P31" s="191"/>
      <c r="S31" s="239"/>
      <c r="T31" s="237"/>
      <c r="U31" s="237"/>
      <c r="V31" s="237"/>
      <c r="W31" s="237"/>
      <c r="X31" s="237"/>
      <c r="Y31" s="237"/>
      <c r="Z31" s="237"/>
      <c r="AA31" s="237"/>
      <c r="AB31" s="237"/>
      <c r="AC31" s="237"/>
      <c r="AD31" s="237"/>
      <c r="AO31" s="235"/>
      <c r="AP31" s="235"/>
      <c r="AQ31" s="235"/>
      <c r="AR31" s="235"/>
      <c r="AT31" s="235"/>
      <c r="AU31" s="235"/>
      <c r="AV31" s="235"/>
      <c r="AW31" s="235"/>
      <c r="AX31" s="235"/>
      <c r="AY31" s="235"/>
      <c r="AZ31" s="235"/>
      <c r="BA31" s="235"/>
    </row>
    <row r="32" spans="1:66">
      <c r="A32" s="60" t="s">
        <v>34</v>
      </c>
      <c r="B32" s="287">
        <f>AVERAGE('Инвестиции в основной капитал '!AC33:AO33)</f>
        <v>80289.097341654196</v>
      </c>
      <c r="C32" s="241">
        <v>62.45384615384615</v>
      </c>
      <c r="D32" s="149">
        <f>AVERAGE('ВРП (в текущих  ценах; миллионо'!AC33:AO33)</f>
        <v>244898.74817163436</v>
      </c>
      <c r="E32" s="190">
        <f>AVERAGE('Среднедушевые денежные доходы '!P33:AB33)</f>
        <v>19835.189942302324</v>
      </c>
      <c r="F32" s="191">
        <f>AVERAGE('  Оборот  средних организаций'!AC33:AO33)</f>
        <v>26554.687075572536</v>
      </c>
      <c r="G32" s="149">
        <f>AVERAGE('Численность ИП'!P33:AB33)</f>
        <v>3012.5245144471965</v>
      </c>
      <c r="H32" s="149">
        <f>AVERAGE(Преступность!$Q33:$AC33)</f>
        <v>1274.5276627087769</v>
      </c>
      <c r="I32" s="241">
        <v>101.47692307692309</v>
      </c>
      <c r="J32" s="149">
        <f>AVERAGE('Число реализованных турпакетов '!$Q33:$AC33)</f>
        <v>2785.3761243214522</v>
      </c>
      <c r="K32" s="149">
        <f>AVERAGE('Розничная торовля'!AC33:AO33)</f>
        <v>141131.94427117938</v>
      </c>
      <c r="L32" s="191">
        <f>AVERAGE('Ликвидация основных фондов'!AC32:AO32)</f>
        <v>2882.4960817973592</v>
      </c>
      <c r="O32" s="191"/>
      <c r="P32" s="191"/>
      <c r="S32" s="27"/>
      <c r="T32" s="27" t="s">
        <v>113</v>
      </c>
      <c r="U32" s="27" t="s">
        <v>114</v>
      </c>
      <c r="V32" s="27" t="s">
        <v>115</v>
      </c>
      <c r="W32" s="27" t="s">
        <v>116</v>
      </c>
      <c r="X32" s="27" t="s">
        <v>117</v>
      </c>
      <c r="Y32" s="27" t="s">
        <v>118</v>
      </c>
      <c r="Z32" s="27" t="s">
        <v>119</v>
      </c>
      <c r="AA32" s="27" t="s">
        <v>120</v>
      </c>
      <c r="AB32" s="27" t="s">
        <v>121</v>
      </c>
      <c r="AC32" s="27" t="s">
        <v>122</v>
      </c>
      <c r="AD32" s="27" t="s">
        <v>123</v>
      </c>
      <c r="AM32" s="241"/>
      <c r="AN32" s="241"/>
      <c r="AO32" s="235"/>
      <c r="AP32" s="235"/>
      <c r="AQ32" s="235"/>
      <c r="AR32" s="235"/>
      <c r="AT32" s="235"/>
      <c r="AU32" s="235"/>
      <c r="AV32" s="235"/>
      <c r="AW32" s="235"/>
      <c r="AX32" s="235"/>
      <c r="AY32" s="235"/>
      <c r="AZ32" s="235"/>
      <c r="BA32" s="235"/>
    </row>
    <row r="33" spans="1:53" ht="15.75" thickBot="1">
      <c r="A33" s="62" t="s">
        <v>35</v>
      </c>
      <c r="B33" s="287">
        <f>AVERAGE('Инвестиции в основной капитал '!AC34:AO34)</f>
        <v>70858.457163642917</v>
      </c>
      <c r="C33" s="241">
        <v>63.276923076923083</v>
      </c>
      <c r="D33" s="149">
        <f>AVERAGE('ВРП (в текущих  ценах; миллионо'!AC34:AO34)</f>
        <v>258727.25085253408</v>
      </c>
      <c r="E33" s="190">
        <f>AVERAGE('Среднедушевые денежные доходы '!P34:AB34)</f>
        <v>15122.496547082188</v>
      </c>
      <c r="F33" s="191">
        <f>AVERAGE('  Оборот  средних организаций'!AC34:AO34)</f>
        <v>8664.6432544681848</v>
      </c>
      <c r="G33" s="149">
        <f>AVERAGE('Численность ИП'!P34:AB34)</f>
        <v>2061.0725487299578</v>
      </c>
      <c r="H33" s="149">
        <f>AVERAGE(Преступность!$Q34:$AC34)</f>
        <v>1617.4465118479695</v>
      </c>
      <c r="I33" s="241">
        <v>105.01538461538462</v>
      </c>
      <c r="J33" s="149">
        <f>AVERAGE('Число реализованных турпакетов '!$Q34:$AC34)</f>
        <v>2804.1330593451253</v>
      </c>
      <c r="K33" s="149">
        <f>AVERAGE('Розничная торовля'!AC34:AO34)</f>
        <v>108586.92755475454</v>
      </c>
      <c r="L33" s="191">
        <f>AVERAGE('Ликвидация основных фондов'!AC33:AO33)</f>
        <v>4811.8637413187071</v>
      </c>
      <c r="O33" s="191"/>
      <c r="P33" s="191"/>
      <c r="S33" s="239" t="s">
        <v>110</v>
      </c>
      <c r="T33" s="235" t="s">
        <v>102</v>
      </c>
      <c r="U33" s="235" t="s">
        <v>101</v>
      </c>
      <c r="V33" s="235" t="s">
        <v>103</v>
      </c>
      <c r="W33" s="235" t="s">
        <v>99</v>
      </c>
      <c r="X33" s="235" t="s">
        <v>98</v>
      </c>
      <c r="Y33" s="235" t="s">
        <v>97</v>
      </c>
      <c r="Z33" s="235" t="s">
        <v>96</v>
      </c>
      <c r="AA33" s="235" t="s">
        <v>100</v>
      </c>
      <c r="AB33" s="235" t="s">
        <v>95</v>
      </c>
      <c r="AC33" s="235" t="s">
        <v>94</v>
      </c>
      <c r="AD33" s="236" t="s">
        <v>128</v>
      </c>
      <c r="AE33" s="235" t="s">
        <v>129</v>
      </c>
    </row>
    <row r="34" spans="1:53">
      <c r="A34" s="60" t="s">
        <v>36</v>
      </c>
      <c r="B34" s="287">
        <f>AVERAGE('Инвестиции в основной капитал '!AC35:AO35)</f>
        <v>43533.076613906625</v>
      </c>
      <c r="C34" s="241">
        <v>62.353846153846149</v>
      </c>
      <c r="D34" s="149">
        <f>AVERAGE('ВРП (в текущих  ценах; миллионо'!AC35:AO35)</f>
        <v>204987.26365217284</v>
      </c>
      <c r="E34" s="190">
        <f>AVERAGE('Среднедушевые денежные доходы '!P35:AB35)</f>
        <v>14106.871189091333</v>
      </c>
      <c r="F34" s="191">
        <f>AVERAGE('  Оборот  средних организаций'!AC35:AO35)</f>
        <v>19162.272093916163</v>
      </c>
      <c r="G34" s="149">
        <f>AVERAGE('Численность ИП'!P35:AB35)</f>
        <v>1696.7210572491906</v>
      </c>
      <c r="H34" s="149">
        <f>AVERAGE(Преступность!$Q35:$AC35)</f>
        <v>1544.8992433421363</v>
      </c>
      <c r="I34" s="241">
        <v>100.82307692307693</v>
      </c>
      <c r="J34" s="149">
        <f>AVERAGE('Число реализованных турпакетов '!$Q35:$AC35)</f>
        <v>1293.498351369645</v>
      </c>
      <c r="K34" s="149">
        <f>AVERAGE('Розничная торовля'!AC35:AO35)</f>
        <v>93525.612784729936</v>
      </c>
      <c r="L34" s="191">
        <f>AVERAGE('Ликвидация основных фондов'!AC34:AO34)</f>
        <v>2488.175980542198</v>
      </c>
      <c r="O34" s="191"/>
      <c r="P34" s="191"/>
      <c r="R34" t="s">
        <v>113</v>
      </c>
      <c r="S34" s="235" t="s">
        <v>102</v>
      </c>
      <c r="T34" s="238">
        <v>1</v>
      </c>
      <c r="U34" s="238">
        <f>1/2*LN((1+U19)/(1-U19))</f>
        <v>-0.20401113757156603</v>
      </c>
      <c r="V34" s="238">
        <f>1/2*LN((1+V19)/(1-V19))</f>
        <v>0.9613264782158697</v>
      </c>
      <c r="W34" s="238">
        <f t="shared" ref="W34:AD34" si="5">1/2*LN((1+W19)/(1-W19))</f>
        <v>4.9983153044769232E-2</v>
      </c>
      <c r="X34" s="238">
        <f t="shared" si="5"/>
        <v>9.8533317119683175E-2</v>
      </c>
      <c r="Y34" s="238">
        <f t="shared" si="5"/>
        <v>1.4491733233271239E-2</v>
      </c>
      <c r="Z34" s="238">
        <f t="shared" si="5"/>
        <v>2.4336110757630175E-2</v>
      </c>
      <c r="AA34" s="238">
        <f t="shared" si="5"/>
        <v>0.2320453673153032</v>
      </c>
      <c r="AB34" s="238">
        <f t="shared" si="5"/>
        <v>-2.1157897462827459E-2</v>
      </c>
      <c r="AC34" s="238">
        <f t="shared" si="5"/>
        <v>-0.22525175346535192</v>
      </c>
      <c r="AD34" s="238">
        <f t="shared" si="5"/>
        <v>6.7991118936958925E-3</v>
      </c>
      <c r="AF34" s="292">
        <f>IF(T34*T63&gt;0,1,0)</f>
        <v>1</v>
      </c>
      <c r="AG34" s="238">
        <f t="shared" ref="AG34" si="6">IF(U49*U63&gt;0,1,0)</f>
        <v>1</v>
      </c>
      <c r="AH34" s="238">
        <f t="shared" ref="AH34" si="7">IF(V49*V63&gt;0,1,0)</f>
        <v>1</v>
      </c>
      <c r="AI34" s="238">
        <f t="shared" ref="AI34" si="8">IF(W49*W63&gt;0,1,0)</f>
        <v>0</v>
      </c>
      <c r="AJ34" s="238">
        <f t="shared" ref="AJ34" si="9">IF(X49*X63&gt;0,1,0)</f>
        <v>0</v>
      </c>
      <c r="AK34" s="238">
        <f t="shared" ref="AK34" si="10">IF(Y49*Y63&gt;0,1,0)</f>
        <v>0</v>
      </c>
      <c r="AL34" s="238">
        <f t="shared" ref="AL34" si="11">IF(Z49*Z63&gt;0,1,0)</f>
        <v>0</v>
      </c>
      <c r="AM34" s="238">
        <f t="shared" ref="AM34" si="12">IF(AA49*AA63&gt;0,1,0)</f>
        <v>1</v>
      </c>
      <c r="AN34" s="238">
        <f t="shared" ref="AN34" si="13">IF(AB49*AB63&gt;0,1,0)</f>
        <v>0</v>
      </c>
      <c r="AO34" s="238">
        <f t="shared" ref="AO34" si="14">IF(AC49*AC63&gt;0,1,0)</f>
        <v>1</v>
      </c>
      <c r="AP34" s="238">
        <f t="shared" ref="AP34" si="15">IF(AD49*AD63&gt;0,1,0)</f>
        <v>0</v>
      </c>
      <c r="AQ34" s="238"/>
    </row>
    <row r="35" spans="1:53">
      <c r="A35" s="62" t="s">
        <v>37</v>
      </c>
      <c r="B35" s="287">
        <f>AVERAGE('Инвестиции в основной капитал '!AC36:AO36)</f>
        <v>43837.644051131567</v>
      </c>
      <c r="C35" s="241">
        <v>62.3</v>
      </c>
      <c r="D35" s="149">
        <f>AVERAGE('ВРП (в текущих  ценах; миллионо'!AC36:AO36)</f>
        <v>201071.35910984676</v>
      </c>
      <c r="E35" s="190">
        <f>AVERAGE('Среднедушевые денежные доходы '!P36:AB36)</f>
        <v>16838.006474396916</v>
      </c>
      <c r="F35" s="191">
        <f>AVERAGE('  Оборот  средних организаций'!AC36:AO36)</f>
        <v>27750.114677558988</v>
      </c>
      <c r="G35" s="149">
        <f>AVERAGE('Численность ИП'!P36:AB36)</f>
        <v>2599.1060240141455</v>
      </c>
      <c r="H35" s="149">
        <f>AVERAGE(Преступность!$Q36:$AC36)</f>
        <v>1359.7789476415469</v>
      </c>
      <c r="I35" s="241">
        <v>103.35384615384615</v>
      </c>
      <c r="J35" s="149">
        <f>AVERAGE('Число реализованных турпакетов '!$Q36:$AC36)</f>
        <v>1740.1828955772439</v>
      </c>
      <c r="K35" s="149">
        <f>AVERAGE('Розничная торовля'!AC36:AO36)</f>
        <v>129169.35730098232</v>
      </c>
      <c r="L35" s="191">
        <f>AVERAGE('Ликвидация основных фондов'!AC35:AO35)</f>
        <v>2536.8308654674629</v>
      </c>
      <c r="O35" s="191"/>
      <c r="P35" s="191"/>
      <c r="R35" t="s">
        <v>114</v>
      </c>
      <c r="S35" s="235" t="s">
        <v>101</v>
      </c>
      <c r="T35" s="238">
        <f>1/2*LN((1+T20)/(1-T20))</f>
        <v>-0.20401113757156603</v>
      </c>
      <c r="U35" s="238">
        <v>1</v>
      </c>
      <c r="V35" s="238">
        <f t="shared" ref="V35:AD35" si="16">1/2*LN((1+V20)/(1-V20))</f>
        <v>0.24248101460231378</v>
      </c>
      <c r="W35" s="238">
        <f t="shared" si="16"/>
        <v>0.32811197163192618</v>
      </c>
      <c r="X35" s="238">
        <f t="shared" si="16"/>
        <v>0.17403579246982401</v>
      </c>
      <c r="Y35" s="238">
        <f t="shared" si="16"/>
        <v>-0.14301939658109847</v>
      </c>
      <c r="Z35" s="238">
        <f t="shared" si="16"/>
        <v>-2.8249850835356954E-2</v>
      </c>
      <c r="AA35" s="238">
        <f t="shared" si="16"/>
        <v>0.38783348804119888</v>
      </c>
      <c r="AB35" s="238">
        <f t="shared" si="16"/>
        <v>4.324788070090041E-2</v>
      </c>
      <c r="AC35" s="238">
        <f t="shared" si="16"/>
        <v>-4.1186895776287043E-2</v>
      </c>
      <c r="AD35" s="238">
        <f t="shared" si="16"/>
        <v>-5.7697531211939004E-2</v>
      </c>
      <c r="AF35" s="238">
        <f>IF(T50*T64&gt;0,1,0)</f>
        <v>1</v>
      </c>
      <c r="AG35" s="293">
        <f t="shared" ref="AG35:AP35" si="17">IF(U50*U64&gt;0,1,0)</f>
        <v>1</v>
      </c>
      <c r="AH35" s="238">
        <f t="shared" si="17"/>
        <v>1</v>
      </c>
      <c r="AI35" s="238">
        <f t="shared" si="17"/>
        <v>1</v>
      </c>
      <c r="AJ35" s="238">
        <f t="shared" si="17"/>
        <v>1</v>
      </c>
      <c r="AK35" s="238">
        <f t="shared" si="17"/>
        <v>0</v>
      </c>
      <c r="AL35" s="238">
        <f t="shared" si="17"/>
        <v>0</v>
      </c>
      <c r="AM35" s="238">
        <f t="shared" si="17"/>
        <v>1</v>
      </c>
      <c r="AN35" s="238">
        <f t="shared" si="17"/>
        <v>0</v>
      </c>
      <c r="AO35" s="238">
        <f t="shared" si="17"/>
        <v>0</v>
      </c>
      <c r="AP35" s="238">
        <f t="shared" si="17"/>
        <v>0</v>
      </c>
      <c r="AQ35" s="238"/>
    </row>
    <row r="36" spans="1:53">
      <c r="A36" s="62" t="s">
        <v>39</v>
      </c>
      <c r="B36" s="287">
        <f>AVERAGE('Инвестиции в основной капитал '!AC37:AO37)</f>
        <v>44013.225691722466</v>
      </c>
      <c r="C36" s="241">
        <v>54.684615384615384</v>
      </c>
      <c r="D36" s="149">
        <f>AVERAGE('ВРП (в текущих  ценах; миллионо'!AC37:AO37)</f>
        <v>124226.48201531306</v>
      </c>
      <c r="E36" s="190">
        <f>AVERAGE('Среднедушевые денежные доходы '!P37:AB37)</f>
        <v>16500.44112261615</v>
      </c>
      <c r="F36" s="191">
        <f>AVERAGE('  Оборот  средних организаций'!AC37:AO37)</f>
        <v>2415.4629355926909</v>
      </c>
      <c r="G36" s="149">
        <f>AVERAGE('Численность ИП'!P37:AB37)</f>
        <v>1094.397788931321</v>
      </c>
      <c r="H36" s="149">
        <f>AVERAGE(Преступность!$Q37:$AC37)</f>
        <v>464.19257879647068</v>
      </c>
      <c r="I36" s="241">
        <v>101.85384615384613</v>
      </c>
      <c r="J36" s="149">
        <f>AVERAGE('Число реализованных турпакетов '!$Q37:$AC37)</f>
        <v>234.18014135935067</v>
      </c>
      <c r="K36" s="149">
        <f>AVERAGE('Розничная торовля'!AC37:AO37)</f>
        <v>117817.36436898053</v>
      </c>
      <c r="L36" s="191">
        <f>AVERAGE('Ликвидация основных фондов'!AC36:AO36)</f>
        <v>1418.0507652330566</v>
      </c>
      <c r="O36" s="191"/>
      <c r="P36" s="191"/>
      <c r="R36" t="s">
        <v>115</v>
      </c>
      <c r="S36" s="235" t="s">
        <v>103</v>
      </c>
      <c r="T36" s="238">
        <f t="shared" ref="T36:U44" si="18">1/2*LN((1+T21)/(1-T21))</f>
        <v>0.9613264782158697</v>
      </c>
      <c r="U36" s="238">
        <f t="shared" si="18"/>
        <v>0.24248101460231378</v>
      </c>
      <c r="V36" s="238">
        <v>1</v>
      </c>
      <c r="W36" s="238">
        <f t="shared" ref="W36:AD36" si="19">1/2*LN((1+W21)/(1-W21))</f>
        <v>1.7918295395394402E-2</v>
      </c>
      <c r="X36" s="238">
        <f t="shared" si="19"/>
        <v>5.0010935453903532E-2</v>
      </c>
      <c r="Y36" s="238">
        <f t="shared" si="19"/>
        <v>0.20069978784547121</v>
      </c>
      <c r="Z36" s="238">
        <f t="shared" si="19"/>
        <v>4.1367643809886466E-2</v>
      </c>
      <c r="AA36" s="238">
        <f t="shared" si="19"/>
        <v>-0.2644721813976349</v>
      </c>
      <c r="AB36" s="238">
        <f t="shared" si="19"/>
        <v>-0.12880692132180968</v>
      </c>
      <c r="AC36" s="238">
        <f t="shared" si="19"/>
        <v>0.43970795144619429</v>
      </c>
      <c r="AD36" s="238">
        <f t="shared" si="19"/>
        <v>0.58797637312236517</v>
      </c>
      <c r="AF36" s="238">
        <f t="shared" ref="AF36:AF44" si="20">IF(T51*T65&gt;0,1,0)</f>
        <v>1</v>
      </c>
      <c r="AG36" s="238">
        <f t="shared" ref="AG36:AG44" si="21">IF(U51*U65&gt;0,1,0)</f>
        <v>1</v>
      </c>
      <c r="AH36" s="293">
        <f t="shared" ref="AH36:AH44" si="22">IF(V51*V65&gt;0,1,0)</f>
        <v>1</v>
      </c>
      <c r="AI36" s="238">
        <f t="shared" ref="AI36:AI44" si="23">IF(W51*W65&gt;0,1,0)</f>
        <v>0</v>
      </c>
      <c r="AJ36" s="238">
        <f t="shared" ref="AJ36:AJ44" si="24">IF(X51*X65&gt;0,1,0)</f>
        <v>0</v>
      </c>
      <c r="AK36" s="238">
        <f t="shared" ref="AK36:AK44" si="25">IF(Y51*Y65&gt;0,1,0)</f>
        <v>1</v>
      </c>
      <c r="AL36" s="238">
        <f t="shared" ref="AL36:AL44" si="26">IF(Z51*Z65&gt;0,1,0)</f>
        <v>0</v>
      </c>
      <c r="AM36" s="238">
        <f t="shared" ref="AM36:AM44" si="27">IF(AA51*AA65&gt;0,1,0)</f>
        <v>1</v>
      </c>
      <c r="AN36" s="238">
        <f t="shared" ref="AN36:AN44" si="28">IF(AB51*AB65&gt;0,1,0)</f>
        <v>0</v>
      </c>
      <c r="AO36" s="238">
        <f t="shared" ref="AO36:AO44" si="29">IF(AC51*AC65&gt;0,1,0)</f>
        <v>1</v>
      </c>
      <c r="AP36" s="238">
        <f t="shared" ref="AP36:AP44" si="30">IF(AD51*AD65&gt;0,1,0)</f>
        <v>1</v>
      </c>
      <c r="AQ36" s="238"/>
    </row>
    <row r="37" spans="1:53">
      <c r="A37" s="62" t="s">
        <v>41</v>
      </c>
      <c r="B37" s="287">
        <f>AVERAGE('Инвестиции в основной капитал '!AC38:AO38)</f>
        <v>24385.193397952684</v>
      </c>
      <c r="C37" s="241">
        <v>59.15384615384616</v>
      </c>
      <c r="D37" s="149">
        <f>AVERAGE('ВРП (в текущих  ценах; миллионо'!AC38:AO38)</f>
        <v>103018.56165347305</v>
      </c>
      <c r="E37" s="190">
        <f>AVERAGE('Среднедушевые денежные доходы '!P38:AB38)</f>
        <v>11985.62570037305</v>
      </c>
      <c r="F37" s="191">
        <f>AVERAGE('  Оборот  средних организаций'!AC38:AO38)</f>
        <v>10798.063193895468</v>
      </c>
      <c r="G37" s="149">
        <f>AVERAGE('Численность ИП'!P38:AB38)</f>
        <v>1921.4173414320699</v>
      </c>
      <c r="H37" s="149">
        <f>AVERAGE(Преступность!$Q38:$AC38)</f>
        <v>910.77136735182341</v>
      </c>
      <c r="I37" s="241">
        <v>101.78461538461536</v>
      </c>
      <c r="J37" s="149">
        <f>AVERAGE('Число реализованных турпакетов '!$Q38:$AC38)</f>
        <v>198.57809447804999</v>
      </c>
      <c r="K37" s="149">
        <f>AVERAGE('Розничная торовля'!AC38:AO38)</f>
        <v>86592.756803994285</v>
      </c>
      <c r="L37" s="191">
        <f>AVERAGE('Ликвидация основных фондов'!AC37:AO37)</f>
        <v>1070.6630372006734</v>
      </c>
      <c r="O37" s="191"/>
      <c r="P37" s="191"/>
      <c r="R37" s="27" t="s">
        <v>116</v>
      </c>
      <c r="S37" s="235" t="s">
        <v>99</v>
      </c>
      <c r="T37" s="238">
        <f t="shared" si="18"/>
        <v>4.9983153044769232E-2</v>
      </c>
      <c r="U37" s="238">
        <f t="shared" si="18"/>
        <v>0.32811197163192618</v>
      </c>
      <c r="V37" s="238">
        <f t="shared" ref="V37" si="31">1/2*LN((1+V22)/(1-V22))</f>
        <v>1.791829539539451E-2</v>
      </c>
      <c r="W37" s="238">
        <v>1</v>
      </c>
      <c r="X37" s="238">
        <f>1/2*LN((1+X22)/(1-X22))</f>
        <v>0.47432250172424884</v>
      </c>
      <c r="Y37" s="238">
        <f t="shared" ref="Y37:AD37" si="32">1/2*LN((1+Y22)/(1-Y22))</f>
        <v>1.8882544400886079E-2</v>
      </c>
      <c r="Z37" s="238">
        <f t="shared" si="32"/>
        <v>6.6765035925092336E-2</v>
      </c>
      <c r="AA37" s="238">
        <f t="shared" si="32"/>
        <v>-0.13387506594008847</v>
      </c>
      <c r="AB37" s="238">
        <f t="shared" si="32"/>
        <v>-2.2845642839851191E-2</v>
      </c>
      <c r="AC37" s="238">
        <f t="shared" si="32"/>
        <v>0.53264110231111506</v>
      </c>
      <c r="AD37" s="238">
        <f t="shared" si="32"/>
        <v>0.25742434181261575</v>
      </c>
      <c r="AF37" s="238">
        <f t="shared" si="20"/>
        <v>0</v>
      </c>
      <c r="AG37" s="238">
        <f t="shared" si="21"/>
        <v>1</v>
      </c>
      <c r="AH37" s="238">
        <f t="shared" si="22"/>
        <v>0</v>
      </c>
      <c r="AI37" s="293">
        <f t="shared" si="23"/>
        <v>1</v>
      </c>
      <c r="AJ37" s="238">
        <f t="shared" si="24"/>
        <v>1</v>
      </c>
      <c r="AK37" s="238">
        <f t="shared" si="25"/>
        <v>0</v>
      </c>
      <c r="AL37" s="238">
        <f t="shared" si="26"/>
        <v>0</v>
      </c>
      <c r="AM37" s="238">
        <f t="shared" si="27"/>
        <v>0</v>
      </c>
      <c r="AN37" s="238">
        <f t="shared" si="28"/>
        <v>0</v>
      </c>
      <c r="AO37" s="238">
        <f t="shared" si="29"/>
        <v>1</v>
      </c>
      <c r="AP37" s="238">
        <f t="shared" si="30"/>
        <v>1</v>
      </c>
      <c r="AQ37" s="238"/>
    </row>
    <row r="38" spans="1:53">
      <c r="A38" s="62" t="s">
        <v>42</v>
      </c>
      <c r="B38" s="287">
        <f>AVERAGE('Инвестиции в основной капитал '!AC39:AO39)</f>
        <v>30079.490197517935</v>
      </c>
      <c r="C38" s="241">
        <v>55.346153846153847</v>
      </c>
      <c r="D38" s="149">
        <f>AVERAGE('ВРП (в текущих  ценах; миллионо'!AC39:AO39)</f>
        <v>107034.30138122688</v>
      </c>
      <c r="E38" s="190">
        <f>AVERAGE('Среднедушевые денежные доходы '!P39:AB39)</f>
        <v>11092.941022339366</v>
      </c>
      <c r="F38" s="191">
        <f>AVERAGE('  Оборот  средних организаций'!AC39:AO39)</f>
        <v>18020.122818840508</v>
      </c>
      <c r="G38" s="149">
        <f>AVERAGE('Численность ИП'!P39:AB39)</f>
        <v>1669.5992135936942</v>
      </c>
      <c r="H38" s="149">
        <f>AVERAGE(Преступность!$Q39:$AC39)</f>
        <v>864.72580360490917</v>
      </c>
      <c r="I38" s="241">
        <v>100.77692307692307</v>
      </c>
      <c r="J38" s="149">
        <f>AVERAGE('Число реализованных турпакетов '!$Q39:$AC39)</f>
        <v>279.74127791750919</v>
      </c>
      <c r="K38" s="149">
        <f>AVERAGE('Розничная торовля'!AC39:AO39)</f>
        <v>52856.448309412641</v>
      </c>
      <c r="L38" s="191">
        <f>AVERAGE('Ликвидация основных фондов'!AC38:AO38)</f>
        <v>2329.6089712829089</v>
      </c>
      <c r="O38" s="191"/>
      <c r="P38" s="191"/>
      <c r="R38" s="27" t="s">
        <v>117</v>
      </c>
      <c r="S38" s="235" t="s">
        <v>98</v>
      </c>
      <c r="T38" s="238">
        <f t="shared" si="18"/>
        <v>9.8533317119683175E-2</v>
      </c>
      <c r="U38" s="238">
        <f t="shared" si="18"/>
        <v>0.17403579246982401</v>
      </c>
      <c r="V38" s="238">
        <f t="shared" ref="V38:W38" si="33">1/2*LN((1+V23)/(1-V23))</f>
        <v>5.0010935453903532E-2</v>
      </c>
      <c r="W38" s="238">
        <f t="shared" si="33"/>
        <v>0.47432250172424884</v>
      </c>
      <c r="X38" s="238">
        <v>1</v>
      </c>
      <c r="Y38" s="238">
        <f t="shared" ref="Y38:AD38" si="34">1/2*LN((1+Y23)/(1-Y23))</f>
        <v>0.14052785139443869</v>
      </c>
      <c r="Z38" s="238">
        <f t="shared" si="34"/>
        <v>-0.10737752181912638</v>
      </c>
      <c r="AA38" s="238">
        <f t="shared" si="34"/>
        <v>5.31357486320196E-2</v>
      </c>
      <c r="AB38" s="238">
        <f t="shared" si="34"/>
        <v>0.30689366698613907</v>
      </c>
      <c r="AC38" s="238">
        <f t="shared" si="34"/>
        <v>-0.36208679564119844</v>
      </c>
      <c r="AD38" s="238">
        <f t="shared" si="34"/>
        <v>-0.2178899454006627</v>
      </c>
      <c r="AF38" s="238">
        <f t="shared" si="20"/>
        <v>0</v>
      </c>
      <c r="AG38" s="238">
        <f t="shared" si="21"/>
        <v>1</v>
      </c>
      <c r="AH38" s="238">
        <f t="shared" si="22"/>
        <v>0</v>
      </c>
      <c r="AI38" s="238">
        <f t="shared" si="23"/>
        <v>1</v>
      </c>
      <c r="AJ38" s="293">
        <f t="shared" si="24"/>
        <v>1</v>
      </c>
      <c r="AK38" s="238">
        <f t="shared" si="25"/>
        <v>0</v>
      </c>
      <c r="AL38" s="238">
        <f t="shared" si="26"/>
        <v>0</v>
      </c>
      <c r="AM38" s="238">
        <f t="shared" si="27"/>
        <v>0</v>
      </c>
      <c r="AN38" s="238">
        <f t="shared" si="28"/>
        <v>1</v>
      </c>
      <c r="AO38" s="238">
        <f t="shared" si="29"/>
        <v>1</v>
      </c>
      <c r="AP38" s="238">
        <f t="shared" si="30"/>
        <v>1</v>
      </c>
      <c r="AQ38" s="238"/>
    </row>
    <row r="39" spans="1:53">
      <c r="A39" s="62" t="s">
        <v>43</v>
      </c>
      <c r="B39" s="287">
        <f>AVERAGE('Инвестиции в основной капитал '!AC40:AO40)</f>
        <v>27233.15590437896</v>
      </c>
      <c r="C39" s="241">
        <v>58.04615384615385</v>
      </c>
      <c r="D39" s="149">
        <f>AVERAGE('ВРП (в текущих  ценах; миллионо'!AC40:AO40)</f>
        <v>134616.91389752086</v>
      </c>
      <c r="E39" s="190">
        <f>AVERAGE('Среднедушевые денежные доходы '!P40:AB40)</f>
        <v>13998.774416820419</v>
      </c>
      <c r="F39" s="191">
        <f>AVERAGE('  Оборот  средних организаций'!AC40:AO40)</f>
        <v>7162.7288088354562</v>
      </c>
      <c r="G39" s="149">
        <f>AVERAGE('Численность ИП'!P40:AB40)</f>
        <v>1673.0121402572113</v>
      </c>
      <c r="H39" s="149">
        <f>AVERAGE(Преступность!$Q40:$AC40)</f>
        <v>1030.3487755751617</v>
      </c>
      <c r="I39" s="241">
        <v>102.26923076923077</v>
      </c>
      <c r="J39" s="149">
        <f>AVERAGE('Число реализованных турпакетов '!$Q40:$AC40)</f>
        <v>354.90352561005085</v>
      </c>
      <c r="K39" s="149">
        <f>AVERAGE('Розничная торовля'!AC40:AO40)</f>
        <v>96051.125846767885</v>
      </c>
      <c r="L39" s="191">
        <f>AVERAGE('Ликвидация основных фондов'!AC39:AO39)</f>
        <v>1726.3122656269647</v>
      </c>
      <c r="O39" s="191"/>
      <c r="P39" s="191"/>
      <c r="R39" s="27" t="s">
        <v>118</v>
      </c>
      <c r="S39" s="235" t="s">
        <v>97</v>
      </c>
      <c r="T39" s="238">
        <f t="shared" si="18"/>
        <v>1.4491733233271239E-2</v>
      </c>
      <c r="U39" s="238">
        <f t="shared" si="18"/>
        <v>-0.14301939658109847</v>
      </c>
      <c r="V39" s="238">
        <f t="shared" ref="V39:W39" si="35">1/2*LN((1+V24)/(1-V24))</f>
        <v>0.20069978784547121</v>
      </c>
      <c r="W39" s="238">
        <f t="shared" si="35"/>
        <v>1.8882544400886079E-2</v>
      </c>
      <c r="X39" s="238">
        <f t="shared" ref="X39" si="36">1/2*LN((1+X24)/(1-X24))</f>
        <v>0.14052785139443869</v>
      </c>
      <c r="Y39" s="238">
        <v>1</v>
      </c>
      <c r="Z39" s="238">
        <f t="shared" ref="Z39:AD39" si="37">1/2*LN((1+Z24)/(1-Z24))</f>
        <v>4.0131872769725657E-2</v>
      </c>
      <c r="AA39" s="238">
        <f t="shared" si="37"/>
        <v>0.12233967046556407</v>
      </c>
      <c r="AB39" s="238">
        <f t="shared" si="37"/>
        <v>8.9428397785254465E-3</v>
      </c>
      <c r="AC39" s="238">
        <f t="shared" si="37"/>
        <v>-0.14526120170650661</v>
      </c>
      <c r="AD39" s="238">
        <f t="shared" si="37"/>
        <v>-0.30014196374049845</v>
      </c>
      <c r="AF39" s="238">
        <f t="shared" si="20"/>
        <v>0</v>
      </c>
      <c r="AG39" s="238">
        <f t="shared" si="21"/>
        <v>0</v>
      </c>
      <c r="AH39" s="238">
        <f t="shared" si="22"/>
        <v>1</v>
      </c>
      <c r="AI39" s="238">
        <f t="shared" si="23"/>
        <v>0</v>
      </c>
      <c r="AJ39" s="238">
        <f t="shared" si="24"/>
        <v>0</v>
      </c>
      <c r="AK39" s="293">
        <f t="shared" si="25"/>
        <v>1</v>
      </c>
      <c r="AL39" s="238">
        <f t="shared" si="26"/>
        <v>0</v>
      </c>
      <c r="AM39" s="238">
        <f t="shared" si="27"/>
        <v>0</v>
      </c>
      <c r="AN39" s="238">
        <f t="shared" si="28"/>
        <v>0</v>
      </c>
      <c r="AO39" s="238">
        <f t="shared" si="29"/>
        <v>0</v>
      </c>
      <c r="AP39" s="238">
        <f t="shared" si="30"/>
        <v>1</v>
      </c>
      <c r="AQ39" s="238"/>
      <c r="AR39" s="235"/>
    </row>
    <row r="40" spans="1:53">
      <c r="A40" s="62" t="s">
        <v>44</v>
      </c>
      <c r="B40" s="287">
        <f>AVERAGE('Инвестиции в основной капитал '!AC41:AO41)</f>
        <v>31046.529118373917</v>
      </c>
      <c r="C40" s="241">
        <v>54.307692307692314</v>
      </c>
      <c r="D40" s="149">
        <f>AVERAGE('ВРП (в текущих  ценах; миллионо'!AC41:AO41)</f>
        <v>80025.096360577678</v>
      </c>
      <c r="E40" s="190">
        <f>AVERAGE('Среднедушевые денежные доходы '!P41:AB41)</f>
        <v>13631.618192495789</v>
      </c>
      <c r="F40" s="191">
        <f>AVERAGE('  Оборот  средних организаций'!AC41:AO41)</f>
        <v>2144.3113894005678</v>
      </c>
      <c r="G40" s="149">
        <f>AVERAGE('Численность ИП'!P41:AB41)</f>
        <v>1423.1804856480974</v>
      </c>
      <c r="H40" s="149">
        <f>AVERAGE(Преступность!$Q41:$AC41)</f>
        <v>259.68442603335831</v>
      </c>
      <c r="I40" s="241">
        <v>101.23076923076924</v>
      </c>
      <c r="J40" s="149">
        <f>AVERAGE('Число реализованных турпакетов '!$Q41:$AC41)</f>
        <v>108.6884651264527</v>
      </c>
      <c r="K40" s="149">
        <f>AVERAGE('Розничная торовля'!AC41:AO41)</f>
        <v>64317.848267406218</v>
      </c>
      <c r="L40" s="191">
        <f>AVERAGE('Ликвидация основных фондов'!AC40:AO40)</f>
        <v>1716.8544291537205</v>
      </c>
      <c r="O40" s="191"/>
      <c r="P40" s="191"/>
      <c r="R40" s="27" t="s">
        <v>119</v>
      </c>
      <c r="S40" s="235" t="s">
        <v>96</v>
      </c>
      <c r="T40" s="238">
        <f t="shared" si="18"/>
        <v>2.4336110757630175E-2</v>
      </c>
      <c r="U40" s="238">
        <f t="shared" si="18"/>
        <v>-2.8249850835356954E-2</v>
      </c>
      <c r="V40" s="238">
        <f t="shared" ref="V40:W40" si="38">1/2*LN((1+V25)/(1-V25))</f>
        <v>4.1367643809886466E-2</v>
      </c>
      <c r="W40" s="238">
        <f t="shared" si="38"/>
        <v>6.6765035925092336E-2</v>
      </c>
      <c r="X40" s="238">
        <f t="shared" ref="X40:Y40" si="39">1/2*LN((1+X25)/(1-X25))</f>
        <v>-0.10737752181912638</v>
      </c>
      <c r="Y40" s="238">
        <f t="shared" si="39"/>
        <v>4.0131872769725657E-2</v>
      </c>
      <c r="Z40" s="238">
        <v>1</v>
      </c>
      <c r="AA40" s="238">
        <f t="shared" ref="AA40:AD40" si="40">1/2*LN((1+AA25)/(1-AA25))</f>
        <v>-1.5778008399640848E-2</v>
      </c>
      <c r="AB40" s="238">
        <f t="shared" si="40"/>
        <v>0.26693918298430208</v>
      </c>
      <c r="AC40" s="238">
        <f t="shared" si="40"/>
        <v>-0.16733465189940702</v>
      </c>
      <c r="AD40" s="238">
        <f t="shared" si="40"/>
        <v>-5.2328858338779594E-2</v>
      </c>
      <c r="AF40" s="238">
        <f t="shared" si="20"/>
        <v>0</v>
      </c>
      <c r="AG40" s="238">
        <f t="shared" si="21"/>
        <v>0</v>
      </c>
      <c r="AH40" s="238">
        <f t="shared" si="22"/>
        <v>0</v>
      </c>
      <c r="AI40" s="238">
        <f t="shared" si="23"/>
        <v>0</v>
      </c>
      <c r="AJ40" s="238">
        <f t="shared" si="24"/>
        <v>0</v>
      </c>
      <c r="AK40" s="238">
        <f t="shared" si="25"/>
        <v>0</v>
      </c>
      <c r="AL40" s="293">
        <f t="shared" si="26"/>
        <v>1</v>
      </c>
      <c r="AM40" s="238">
        <f t="shared" si="27"/>
        <v>0</v>
      </c>
      <c r="AN40" s="238">
        <f t="shared" si="28"/>
        <v>1</v>
      </c>
      <c r="AO40" s="238">
        <f t="shared" si="29"/>
        <v>1</v>
      </c>
      <c r="AP40" s="238">
        <f t="shared" si="30"/>
        <v>0</v>
      </c>
      <c r="AQ40" s="238"/>
      <c r="AR40" s="235"/>
    </row>
    <row r="41" spans="1:53">
      <c r="A41" s="62" t="s">
        <v>45</v>
      </c>
      <c r="B41" s="287">
        <f>AVERAGE('Инвестиции в основной капитал '!AC42:AO42)</f>
        <v>37294.849966748727</v>
      </c>
      <c r="C41" s="241">
        <v>61.484615384615395</v>
      </c>
      <c r="D41" s="149">
        <f>AVERAGE('ВРП (в текущих  ценах; миллионо'!AC42:AO42)</f>
        <v>155386.03717205615</v>
      </c>
      <c r="E41" s="190">
        <f>AVERAGE('Среднедушевые денежные доходы '!P42:AB42)</f>
        <v>14144.328472452871</v>
      </c>
      <c r="F41" s="191">
        <f>AVERAGE('  Оборот  средних организаций'!AC42:AO42)</f>
        <v>22850.678736574966</v>
      </c>
      <c r="G41" s="149">
        <f>AVERAGE('Численность ИП'!P42:AB42)</f>
        <v>2486.8676664846544</v>
      </c>
      <c r="H41" s="149">
        <f>AVERAGE(Преступность!$Q42:$AC42)</f>
        <v>1224.0486673881696</v>
      </c>
      <c r="I41" s="241">
        <v>101.88461538461537</v>
      </c>
      <c r="J41" s="149">
        <f>AVERAGE('Число реализованных турпакетов '!$Q42:$AC42)</f>
        <v>1910.6478524685847</v>
      </c>
      <c r="K41" s="149">
        <f>AVERAGE('Розничная торовля'!AC42:AO42)</f>
        <v>111843.74824634194</v>
      </c>
      <c r="L41" s="191">
        <f>AVERAGE('Ликвидация основных фондов'!AC41:AO41)</f>
        <v>1911.5371547069979</v>
      </c>
      <c r="O41" s="191"/>
      <c r="P41" s="191"/>
      <c r="R41" s="27" t="s">
        <v>120</v>
      </c>
      <c r="S41" s="235" t="s">
        <v>100</v>
      </c>
      <c r="T41" s="238">
        <f t="shared" si="18"/>
        <v>0.2320453673153032</v>
      </c>
      <c r="U41" s="238">
        <f t="shared" si="18"/>
        <v>0.38783348804119888</v>
      </c>
      <c r="V41" s="238">
        <f t="shared" ref="V41:W41" si="41">1/2*LN((1+V26)/(1-V26))</f>
        <v>-0.2644721813976349</v>
      </c>
      <c r="W41" s="238">
        <f t="shared" si="41"/>
        <v>-0.13387506594008847</v>
      </c>
      <c r="X41" s="238">
        <f t="shared" ref="X41:Y41" si="42">1/2*LN((1+X26)/(1-X26))</f>
        <v>5.31357486320196E-2</v>
      </c>
      <c r="Y41" s="238">
        <f t="shared" si="42"/>
        <v>0.12233967046556407</v>
      </c>
      <c r="Z41" s="238">
        <f t="shared" ref="Z41" si="43">1/2*LN((1+Z26)/(1-Z26))</f>
        <v>-1.5778008399640848E-2</v>
      </c>
      <c r="AA41" s="238">
        <v>1</v>
      </c>
      <c r="AB41" s="238">
        <f t="shared" ref="AB41:AD41" si="44">1/2*LN((1+AB26)/(1-AB26))</f>
        <v>-0.14537953042338947</v>
      </c>
      <c r="AC41" s="238">
        <f t="shared" si="44"/>
        <v>0.26729414772887616</v>
      </c>
      <c r="AD41" s="238">
        <f t="shared" si="44"/>
        <v>-9.1898727926386939E-2</v>
      </c>
      <c r="AF41" s="238">
        <f t="shared" si="20"/>
        <v>1</v>
      </c>
      <c r="AG41" s="238">
        <f t="shared" si="21"/>
        <v>1</v>
      </c>
      <c r="AH41" s="238">
        <f t="shared" si="22"/>
        <v>1</v>
      </c>
      <c r="AI41" s="238">
        <f t="shared" si="23"/>
        <v>0</v>
      </c>
      <c r="AJ41" s="238">
        <f t="shared" si="24"/>
        <v>0</v>
      </c>
      <c r="AK41" s="238">
        <f t="shared" si="25"/>
        <v>0</v>
      </c>
      <c r="AL41" s="238">
        <f t="shared" si="26"/>
        <v>0</v>
      </c>
      <c r="AM41" s="293">
        <f t="shared" si="27"/>
        <v>1</v>
      </c>
      <c r="AN41" s="238">
        <f t="shared" si="28"/>
        <v>0</v>
      </c>
      <c r="AO41" s="238">
        <f t="shared" si="29"/>
        <v>1</v>
      </c>
      <c r="AP41" s="238">
        <f t="shared" si="30"/>
        <v>0</v>
      </c>
      <c r="AQ41" s="238"/>
      <c r="AR41" s="235"/>
    </row>
    <row r="42" spans="1:53">
      <c r="A42" s="62" t="s">
        <v>47</v>
      </c>
      <c r="B42" s="287">
        <f>AVERAGE('Инвестиции в основной капитал '!AC43:AO43)</f>
        <v>49927.968121625883</v>
      </c>
      <c r="C42" s="241">
        <v>61.600000000000009</v>
      </c>
      <c r="D42" s="149">
        <f>AVERAGE('ВРП (в текущих  ценах; миллионо'!AC43:AO43)</f>
        <v>236787.08215553046</v>
      </c>
      <c r="E42" s="190">
        <f>AVERAGE('Среднедушевые денежные доходы '!P43:AB43)</f>
        <v>18026.801220185778</v>
      </c>
      <c r="F42" s="191">
        <f>AVERAGE('  Оборот  средних организаций'!AC43:AO43)</f>
        <v>16008.810102696405</v>
      </c>
      <c r="G42" s="149">
        <f>AVERAGE('Численность ИП'!P43:AB43)</f>
        <v>1543.2228177959166</v>
      </c>
      <c r="H42" s="149">
        <f>AVERAGE(Преступность!$Q43:$AC43)</f>
        <v>1479.5465571492484</v>
      </c>
      <c r="I42" s="241">
        <v>102.58461538461539</v>
      </c>
      <c r="J42" s="149">
        <f>AVERAGE('Число реализованных турпакетов '!$Q43:$AC43)</f>
        <v>1265.7061353366059</v>
      </c>
      <c r="K42" s="149">
        <f>AVERAGE('Розничная торовля'!AC43:AO43)</f>
        <v>133455.06778659759</v>
      </c>
      <c r="L42" s="191">
        <f>AVERAGE('Ликвидация основных фондов'!AC42:AO42)</f>
        <v>2872.3203773377531</v>
      </c>
      <c r="O42" s="191"/>
      <c r="P42" s="191"/>
      <c r="R42" s="27" t="s">
        <v>121</v>
      </c>
      <c r="S42" s="235" t="s">
        <v>95</v>
      </c>
      <c r="T42" s="238">
        <f t="shared" si="18"/>
        <v>-2.1157897462827459E-2</v>
      </c>
      <c r="U42" s="238">
        <f t="shared" si="18"/>
        <v>4.324788070090041E-2</v>
      </c>
      <c r="V42" s="238">
        <f t="shared" ref="V42:W42" si="45">1/2*LN((1+V27)/(1-V27))</f>
        <v>-0.12880692132180968</v>
      </c>
      <c r="W42" s="238">
        <f t="shared" si="45"/>
        <v>-2.2845642839851136E-2</v>
      </c>
      <c r="X42" s="238">
        <f t="shared" ref="X42:Y42" si="46">1/2*LN((1+X27)/(1-X27))</f>
        <v>0.30689366698613907</v>
      </c>
      <c r="Y42" s="238">
        <f t="shared" si="46"/>
        <v>8.9428397785254465E-3</v>
      </c>
      <c r="Z42" s="238">
        <f t="shared" ref="Z42" si="47">1/2*LN((1+Z27)/(1-Z27))</f>
        <v>0.26693918298430208</v>
      </c>
      <c r="AA42" s="238">
        <f t="shared" ref="Z42:AB43" si="48">1/2*LN((1+AA27)/(1-AA27))</f>
        <v>-0.14537953042338947</v>
      </c>
      <c r="AB42" s="238">
        <v>1</v>
      </c>
      <c r="AC42" s="238">
        <f t="shared" ref="AC42:AD42" si="49">1/2*LN((1+AC27)/(1-AC27))</f>
        <v>0.41838304783462377</v>
      </c>
      <c r="AD42" s="238">
        <f t="shared" si="49"/>
        <v>8.0934005847631732E-2</v>
      </c>
      <c r="AF42" s="238">
        <f t="shared" si="20"/>
        <v>0</v>
      </c>
      <c r="AG42" s="238">
        <f t="shared" si="21"/>
        <v>0</v>
      </c>
      <c r="AH42" s="238">
        <f t="shared" si="22"/>
        <v>0</v>
      </c>
      <c r="AI42" s="238">
        <f t="shared" si="23"/>
        <v>0</v>
      </c>
      <c r="AJ42" s="238">
        <f t="shared" si="24"/>
        <v>1</v>
      </c>
      <c r="AK42" s="238">
        <f t="shared" si="25"/>
        <v>0</v>
      </c>
      <c r="AL42" s="238">
        <f t="shared" si="26"/>
        <v>1</v>
      </c>
      <c r="AM42" s="238">
        <f t="shared" si="27"/>
        <v>0</v>
      </c>
      <c r="AN42" s="293">
        <f t="shared" si="28"/>
        <v>1</v>
      </c>
      <c r="AO42" s="238">
        <f t="shared" si="29"/>
        <v>1</v>
      </c>
      <c r="AP42" s="238">
        <f t="shared" si="30"/>
        <v>0</v>
      </c>
      <c r="AQ42" s="238"/>
      <c r="AR42" s="235"/>
    </row>
    <row r="43" spans="1:53">
      <c r="A43" s="62" t="s">
        <v>48</v>
      </c>
      <c r="B43" s="287">
        <f>AVERAGE('Инвестиции в основной капитал '!AC44:AO44)</f>
        <v>33352.910983513793</v>
      </c>
      <c r="C43" s="241">
        <v>62.646153846153837</v>
      </c>
      <c r="D43" s="149">
        <f>AVERAGE('ВРП (в текущих  ценах; миллионо'!AC44:AO44)</f>
        <v>154509.86550718403</v>
      </c>
      <c r="E43" s="190">
        <f>AVERAGE('Среднедушевые денежные доходы '!P44:AB44)</f>
        <v>11587.322248878914</v>
      </c>
      <c r="F43" s="191">
        <f>AVERAGE('  Оборот  средних организаций'!AC44:AO44)</f>
        <v>21498.87963124588</v>
      </c>
      <c r="G43" s="149">
        <f>AVERAGE('Численность ИП'!P44:AB44)</f>
        <v>1502.5374807266626</v>
      </c>
      <c r="H43" s="149">
        <f>AVERAGE(Преступность!$Q44:$AC44)</f>
        <v>1231.5299400522313</v>
      </c>
      <c r="I43" s="241">
        <v>102.93846153846154</v>
      </c>
      <c r="J43" s="149">
        <f>AVERAGE('Число реализованных турпакетов '!$Q44:$AC44)</f>
        <v>1332.5816225031331</v>
      </c>
      <c r="K43" s="149">
        <f>AVERAGE('Розничная торовля'!AC44:AO44)</f>
        <v>73905.264649367949</v>
      </c>
      <c r="L43" s="191">
        <f>AVERAGE('Ликвидация основных фондов'!AC43:AO43)</f>
        <v>1648.6091860962858</v>
      </c>
      <c r="O43" s="191"/>
      <c r="P43" s="191"/>
      <c r="R43" s="27" t="s">
        <v>122</v>
      </c>
      <c r="S43" s="235" t="s">
        <v>94</v>
      </c>
      <c r="T43" s="238">
        <f t="shared" si="18"/>
        <v>-0.22525175346535192</v>
      </c>
      <c r="U43" s="238">
        <f t="shared" si="18"/>
        <v>-4.1186895776287105E-2</v>
      </c>
      <c r="V43" s="238">
        <f t="shared" ref="V43:W43" si="50">1/2*LN((1+V28)/(1-V28))</f>
        <v>0.43970795144619429</v>
      </c>
      <c r="W43" s="238">
        <f t="shared" si="50"/>
        <v>0.53264110231111506</v>
      </c>
      <c r="X43" s="238">
        <f t="shared" ref="X43:Y43" si="51">1/2*LN((1+X28)/(1-X28))</f>
        <v>-0.36208679564119844</v>
      </c>
      <c r="Y43" s="238">
        <f t="shared" si="51"/>
        <v>-0.14526120170650661</v>
      </c>
      <c r="Z43" s="238">
        <f t="shared" si="48"/>
        <v>-0.16733465189940702</v>
      </c>
      <c r="AA43" s="238">
        <f t="shared" si="48"/>
        <v>0.26729414772887616</v>
      </c>
      <c r="AB43" s="238">
        <f t="shared" si="48"/>
        <v>0.41838304783462377</v>
      </c>
      <c r="AC43" s="238">
        <v>1</v>
      </c>
      <c r="AD43" s="238">
        <f>1/2*LN((1+AD28)/(1-AD28))</f>
        <v>-0.34826777682005305</v>
      </c>
      <c r="AF43" s="238">
        <f t="shared" si="20"/>
        <v>1</v>
      </c>
      <c r="AG43" s="238">
        <f t="shared" si="21"/>
        <v>0</v>
      </c>
      <c r="AH43" s="238">
        <f t="shared" si="22"/>
        <v>1</v>
      </c>
      <c r="AI43" s="238">
        <f t="shared" si="23"/>
        <v>1</v>
      </c>
      <c r="AJ43" s="238">
        <f t="shared" si="24"/>
        <v>1</v>
      </c>
      <c r="AK43" s="238">
        <f t="shared" si="25"/>
        <v>0</v>
      </c>
      <c r="AL43" s="238">
        <f t="shared" si="26"/>
        <v>1</v>
      </c>
      <c r="AM43" s="238">
        <f t="shared" si="27"/>
        <v>1</v>
      </c>
      <c r="AN43" s="238">
        <f t="shared" si="28"/>
        <v>1</v>
      </c>
      <c r="AO43" s="293">
        <f t="shared" si="29"/>
        <v>1</v>
      </c>
      <c r="AP43" s="238">
        <f t="shared" si="30"/>
        <v>1</v>
      </c>
      <c r="AQ43" s="238"/>
      <c r="AR43" s="235"/>
    </row>
    <row r="44" spans="1:53" ht="15.75" thickBot="1">
      <c r="A44" s="62" t="s">
        <v>49</v>
      </c>
      <c r="B44" s="287">
        <f>AVERAGE('Инвестиции в основной капитал '!AC45:AO45)</f>
        <v>44938.527420946244</v>
      </c>
      <c r="C44" s="241">
        <v>66.599999999999994</v>
      </c>
      <c r="D44" s="149">
        <f>AVERAGE('ВРП (в текущих  ценах; миллионо'!AC45:AO45)</f>
        <v>172784.41809453414</v>
      </c>
      <c r="E44" s="190">
        <f>AVERAGE('Среднедушевые денежные доходы '!P45:AB45)</f>
        <v>11900.738931990152</v>
      </c>
      <c r="F44" s="191">
        <f>AVERAGE('  Оборот  средних организаций'!AC45:AO45)</f>
        <v>22549.635891644186</v>
      </c>
      <c r="G44" s="149">
        <f>AVERAGE('Численность ИП'!P45:AB45)</f>
        <v>1704.2675531327359</v>
      </c>
      <c r="H44" s="149">
        <f>AVERAGE(Преступность!$Q45:$AC45)</f>
        <v>1030.1881966566068</v>
      </c>
      <c r="I44" s="241">
        <v>103.78461538461539</v>
      </c>
      <c r="J44" s="149">
        <f>AVERAGE('Число реализованных турпакетов '!$Q45:$AC45)</f>
        <v>1182.7431536916124</v>
      </c>
      <c r="K44" s="149">
        <f>AVERAGE('Розничная торовля'!AC45:AO45)</f>
        <v>69869.751934927874</v>
      </c>
      <c r="L44" s="191">
        <f>AVERAGE('Ликвидация основных фондов'!AC44:AO44)</f>
        <v>2221.6101751718811</v>
      </c>
      <c r="O44" s="191"/>
      <c r="P44" s="191"/>
      <c r="R44" s="27" t="s">
        <v>123</v>
      </c>
      <c r="S44" s="236" t="s">
        <v>128</v>
      </c>
      <c r="T44" s="238">
        <f t="shared" si="18"/>
        <v>6.7991118936958925E-3</v>
      </c>
      <c r="U44" s="238">
        <f t="shared" si="18"/>
        <v>-5.7697531211939004E-2</v>
      </c>
      <c r="V44" s="238">
        <f t="shared" ref="V44:W44" si="52">1/2*LN((1+V29)/(1-V29))</f>
        <v>0.58797637312236384</v>
      </c>
      <c r="W44" s="238">
        <f t="shared" si="52"/>
        <v>0.25742434181261575</v>
      </c>
      <c r="X44" s="238">
        <f t="shared" ref="X44:Y44" si="53">1/2*LN((1+X29)/(1-X29))</f>
        <v>-0.2178899454006627</v>
      </c>
      <c r="Y44" s="238">
        <f t="shared" si="53"/>
        <v>-0.30014196374049845</v>
      </c>
      <c r="Z44" s="238">
        <f t="shared" ref="Z44:AC44" si="54">1/2*LN((1+Z29)/(1-Z29))</f>
        <v>-5.2328858338779594E-2</v>
      </c>
      <c r="AA44" s="238">
        <f t="shared" si="54"/>
        <v>-9.1898727926386939E-2</v>
      </c>
      <c r="AB44" s="238">
        <f t="shared" si="54"/>
        <v>8.0934005847631732E-2</v>
      </c>
      <c r="AC44" s="238">
        <f t="shared" si="54"/>
        <v>-0.34826777682005305</v>
      </c>
      <c r="AD44" s="238">
        <v>1</v>
      </c>
      <c r="AF44" s="238">
        <f t="shared" si="20"/>
        <v>0</v>
      </c>
      <c r="AG44" s="238">
        <f t="shared" si="21"/>
        <v>0</v>
      </c>
      <c r="AH44" s="238">
        <f t="shared" si="22"/>
        <v>1</v>
      </c>
      <c r="AI44" s="238">
        <f t="shared" si="23"/>
        <v>1</v>
      </c>
      <c r="AJ44" s="238">
        <f t="shared" si="24"/>
        <v>1</v>
      </c>
      <c r="AK44" s="238">
        <f t="shared" si="25"/>
        <v>1</v>
      </c>
      <c r="AL44" s="238">
        <f t="shared" si="26"/>
        <v>0</v>
      </c>
      <c r="AM44" s="238">
        <f t="shared" si="27"/>
        <v>0</v>
      </c>
      <c r="AN44" s="238">
        <f t="shared" si="28"/>
        <v>0</v>
      </c>
      <c r="AO44" s="238">
        <f t="shared" si="29"/>
        <v>1</v>
      </c>
      <c r="AP44" s="293">
        <f t="shared" si="30"/>
        <v>1</v>
      </c>
      <c r="AQ44" s="238"/>
      <c r="AR44" s="235"/>
      <c r="AT44" s="235"/>
      <c r="AU44" s="235"/>
      <c r="AV44" s="235"/>
      <c r="AW44" s="235"/>
      <c r="AX44" s="235"/>
      <c r="AY44" s="235"/>
      <c r="AZ44" s="235"/>
      <c r="BA44" s="235"/>
    </row>
    <row r="45" spans="1:53">
      <c r="A45" s="62" t="s">
        <v>50</v>
      </c>
      <c r="B45" s="287">
        <f>AVERAGE('Инвестиции в основной капитал '!AC46:AO46)</f>
        <v>102514.08105411449</v>
      </c>
      <c r="C45" s="241">
        <v>67.538461538461533</v>
      </c>
      <c r="D45" s="149">
        <f>AVERAGE('ВРП (в текущих  ценах; миллионо'!AC46:AO46)</f>
        <v>370508.65690661065</v>
      </c>
      <c r="E45" s="190">
        <f>AVERAGE('Среднедушевые денежные доходы '!P46:AB46)</f>
        <v>21126.549948091113</v>
      </c>
      <c r="F45" s="191">
        <f>AVERAGE('  Оборот  средних организаций'!AC46:AO46)</f>
        <v>34793.310392297135</v>
      </c>
      <c r="G45" s="149">
        <f>AVERAGE('Численность ИП'!P46:AB46)</f>
        <v>1640.4845117753644</v>
      </c>
      <c r="H45" s="149">
        <f>AVERAGE(Преступность!$Q46:$AC46)</f>
        <v>1301.6247899695347</v>
      </c>
      <c r="I45" s="241">
        <v>101.86153846153844</v>
      </c>
      <c r="J45" s="149">
        <f>AVERAGE('Число реализованных турпакетов '!$Q46:$AC46)</f>
        <v>3520.3909114964868</v>
      </c>
      <c r="K45" s="149">
        <f>AVERAGE('Розничная торовля'!AC46:AO46)</f>
        <v>142765.86305333281</v>
      </c>
      <c r="L45" s="191">
        <f>AVERAGE('Ликвидация основных фондов'!AC45:AO45)</f>
        <v>3968.0856005914179</v>
      </c>
      <c r="O45" s="191"/>
      <c r="P45" s="191"/>
      <c r="AI45" s="27"/>
      <c r="AJ45" s="27"/>
      <c r="AM45" s="241"/>
      <c r="AN45" s="241"/>
      <c r="AO45" s="235"/>
      <c r="AP45" s="235"/>
      <c r="AQ45" s="235"/>
      <c r="AR45" s="235"/>
      <c r="AT45" s="235"/>
      <c r="AU45" s="235"/>
      <c r="AV45" s="235"/>
      <c r="AW45" s="235"/>
      <c r="AX45" s="235"/>
      <c r="AY45" s="235"/>
      <c r="AZ45" s="235"/>
      <c r="BA45" s="235"/>
    </row>
    <row r="46" spans="1:53">
      <c r="A46" s="62" t="s">
        <v>51</v>
      </c>
      <c r="B46" s="287">
        <f>AVERAGE('Инвестиции в основной капитал '!AC47:AO47)</f>
        <v>40520.474451990282</v>
      </c>
      <c r="C46" s="241">
        <v>66.169230769230779</v>
      </c>
      <c r="D46" s="149">
        <f>AVERAGE('ВРП (в текущих  ценах; миллионо'!AC47:AO47)</f>
        <v>246467.28217407889</v>
      </c>
      <c r="E46" s="190">
        <f>AVERAGE('Среднедушевые денежные доходы '!P47:AB47)</f>
        <v>14742.768677975981</v>
      </c>
      <c r="F46" s="191">
        <f>AVERAGE('  Оборот  средних организаций'!AC47:AO47)</f>
        <v>24974.399124247378</v>
      </c>
      <c r="G46" s="149">
        <f>AVERAGE('Численность ИП'!P47:AB47)</f>
        <v>1700.3633643404039</v>
      </c>
      <c r="H46" s="149">
        <f>AVERAGE(Преступность!$Q47:$AC47)</f>
        <v>1803.4779361877304</v>
      </c>
      <c r="I46" s="241">
        <v>101.55384615384615</v>
      </c>
      <c r="J46" s="149">
        <f>AVERAGE('Число реализованных турпакетов '!$Q47:$AC47)</f>
        <v>1260.8213706717854</v>
      </c>
      <c r="K46" s="149">
        <f>AVERAGE('Розничная торовля'!AC47:AO47)</f>
        <v>92356.693720054027</v>
      </c>
      <c r="L46" s="191">
        <f>AVERAGE('Ликвидация основных фондов'!AC46:AO46)</f>
        <v>3274.5363783154125</v>
      </c>
      <c r="O46" s="191"/>
      <c r="P46" s="191"/>
      <c r="S46">
        <f>_xlfn.NORM.S.INV(0.975)</f>
        <v>1.9599639845400536</v>
      </c>
      <c r="U46" s="238"/>
      <c r="AG46" s="241"/>
      <c r="AI46" s="241"/>
      <c r="AJ46" s="241"/>
      <c r="AM46" s="241"/>
      <c r="AN46" s="241"/>
      <c r="AO46" s="235"/>
      <c r="AP46" s="235"/>
      <c r="AQ46" s="235"/>
      <c r="AR46" s="235"/>
      <c r="AS46" s="235"/>
      <c r="AT46" s="235"/>
      <c r="AU46" s="235"/>
      <c r="AV46" s="235"/>
      <c r="AW46" s="235"/>
      <c r="AX46" s="235"/>
      <c r="AY46" s="235"/>
      <c r="AZ46" s="235"/>
      <c r="BA46" s="235"/>
    </row>
    <row r="47" spans="1:53">
      <c r="A47" s="62" t="s">
        <v>52</v>
      </c>
      <c r="B47" s="287">
        <f>AVERAGE('Инвестиции в основной капитал '!AC48:AO48)</f>
        <v>33371.277031331789</v>
      </c>
      <c r="C47" s="241">
        <v>64.607692307692304</v>
      </c>
      <c r="D47" s="149">
        <f>AVERAGE('ВРП (в текущих  ценах; миллионо'!AC48:AO48)</f>
        <v>152642.68944676517</v>
      </c>
      <c r="E47" s="190">
        <f>AVERAGE('Среднедушевые денежные доходы '!P48:AB48)</f>
        <v>11951.765055718832</v>
      </c>
      <c r="F47" s="191">
        <f>AVERAGE('  Оборот  средних организаций'!AC48:AO48)</f>
        <v>23398.710650923778</v>
      </c>
      <c r="G47" s="149">
        <f>AVERAGE('Численность ИП'!P48:AB48)</f>
        <v>2055.2479180134969</v>
      </c>
      <c r="H47" s="149">
        <f>AVERAGE(Преступность!$Q48:$AC48)</f>
        <v>1160.1133019850849</v>
      </c>
      <c r="I47" s="241">
        <v>103.23846153846155</v>
      </c>
      <c r="J47" s="149">
        <f>AVERAGE('Число реализованных турпакетов '!$Q48:$AC48)</f>
        <v>1527.5861136963197</v>
      </c>
      <c r="K47" s="149">
        <f>AVERAGE('Розничная торовля'!AC48:AO48)</f>
        <v>77893.167156172014</v>
      </c>
      <c r="L47" s="191">
        <f>AVERAGE('Ликвидация основных фондов'!AC47:AO47)</f>
        <v>2166.8017698720187</v>
      </c>
      <c r="O47" s="191"/>
      <c r="P47" s="191"/>
      <c r="T47" s="27" t="s">
        <v>113</v>
      </c>
      <c r="U47" s="27" t="s">
        <v>114</v>
      </c>
      <c r="V47" s="27" t="s">
        <v>115</v>
      </c>
      <c r="W47" s="27" t="s">
        <v>116</v>
      </c>
      <c r="X47" s="27" t="s">
        <v>117</v>
      </c>
      <c r="Y47" s="27" t="s">
        <v>118</v>
      </c>
      <c r="Z47" s="27" t="s">
        <v>119</v>
      </c>
      <c r="AA47" s="27" t="s">
        <v>120</v>
      </c>
      <c r="AB47" s="27" t="s">
        <v>121</v>
      </c>
      <c r="AC47" s="27" t="s">
        <v>122</v>
      </c>
      <c r="AD47" s="27" t="s">
        <v>123</v>
      </c>
      <c r="AI47" s="241"/>
      <c r="AJ47" s="241"/>
      <c r="AM47" s="241"/>
      <c r="AN47" s="241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</row>
    <row r="48" spans="1:53" ht="15.75" thickBot="1">
      <c r="A48" s="62" t="s">
        <v>53</v>
      </c>
      <c r="B48" s="287">
        <f>AVERAGE('Инвестиции в основной капитал '!AC49:AO49)</f>
        <v>58715.195018963845</v>
      </c>
      <c r="C48" s="241">
        <v>61.723076923076938</v>
      </c>
      <c r="D48" s="149">
        <f>AVERAGE('ВРП (в текущих  ценах; миллионо'!AC49:AO49)</f>
        <v>295659.14308611088</v>
      </c>
      <c r="E48" s="190">
        <f>AVERAGE('Среднедушевые денежные доходы '!P49:AB49)</f>
        <v>18579.651125549633</v>
      </c>
      <c r="F48" s="191">
        <f>AVERAGE('  Оборот  средних организаций'!AC49:AO49)</f>
        <v>24107.874601735384</v>
      </c>
      <c r="G48" s="149">
        <f>AVERAGE('Численность ИП'!P49:AB49)</f>
        <v>1733.3064596736444</v>
      </c>
      <c r="H48" s="149">
        <f>AVERAGE(Преступность!$Q49:$AC49)</f>
        <v>1949.9683158205817</v>
      </c>
      <c r="I48" s="241">
        <v>102.13846153846156</v>
      </c>
      <c r="J48" s="149">
        <f>AVERAGE('Число реализованных турпакетов '!$Q49:$AC49)</f>
        <v>2769.4413993716998</v>
      </c>
      <c r="K48" s="149">
        <f>AVERAGE('Розничная торовля'!AC49:AO49)</f>
        <v>124613.16089825645</v>
      </c>
      <c r="L48" s="191">
        <f>AVERAGE('Ликвидация основных фондов'!AC48:AO48)</f>
        <v>4453.7332837103477</v>
      </c>
      <c r="O48" s="191"/>
      <c r="P48" s="191"/>
      <c r="S48" t="s">
        <v>124</v>
      </c>
      <c r="T48" s="235" t="s">
        <v>102</v>
      </c>
      <c r="U48" s="235" t="s">
        <v>101</v>
      </c>
      <c r="V48" s="235" t="s">
        <v>103</v>
      </c>
      <c r="W48" s="235" t="s">
        <v>99</v>
      </c>
      <c r="X48" s="235" t="s">
        <v>98</v>
      </c>
      <c r="Y48" s="235" t="s">
        <v>97</v>
      </c>
      <c r="Z48" s="235" t="s">
        <v>96</v>
      </c>
      <c r="AA48" s="235" t="s">
        <v>100</v>
      </c>
      <c r="AB48" s="235" t="s">
        <v>95</v>
      </c>
      <c r="AC48" s="235" t="s">
        <v>94</v>
      </c>
      <c r="AD48" s="236" t="s">
        <v>128</v>
      </c>
      <c r="AE48" s="235" t="s">
        <v>129</v>
      </c>
      <c r="AI48" s="241"/>
      <c r="AJ48" s="241"/>
      <c r="AM48" s="241"/>
      <c r="AN48" s="241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</row>
    <row r="49" spans="1:53">
      <c r="A49" s="62" t="s">
        <v>54</v>
      </c>
      <c r="B49" s="287">
        <f>AVERAGE('Инвестиции в основной капитал '!AC50:AO50)</f>
        <v>30777.651826874124</v>
      </c>
      <c r="C49" s="241">
        <v>63.84615384615384</v>
      </c>
      <c r="D49" s="149">
        <f>AVERAGE('ВРП (в текущих  ценах; миллионо'!AC50:AO50)</f>
        <v>156686.82663469078</v>
      </c>
      <c r="E49" s="190">
        <f>AVERAGE('Среднедушевые денежные доходы '!P50:AB50)</f>
        <v>13849.636660136457</v>
      </c>
      <c r="F49" s="191">
        <f>AVERAGE('  Оборот  средних организаций'!AC50:AO50)</f>
        <v>22474.304526871751</v>
      </c>
      <c r="G49" s="149">
        <f>AVERAGE('Численность ИП'!P50:AB50)</f>
        <v>1976.6754939892658</v>
      </c>
      <c r="H49" s="149">
        <f>AVERAGE(Преступность!$Q50:$AC50)</f>
        <v>1625.9498280028761</v>
      </c>
      <c r="I49" s="241">
        <v>102.8846153846154</v>
      </c>
      <c r="J49" s="149">
        <f>AVERAGE('Число реализованных турпакетов '!$Q50:$AC50)</f>
        <v>1575.0596960729542</v>
      </c>
      <c r="K49" s="149">
        <f>AVERAGE('Розничная торовля'!AC50:AO50)</f>
        <v>89446.347996749711</v>
      </c>
      <c r="L49" s="191">
        <f>AVERAGE('Ликвидация основных фондов'!AC49:AO49)</f>
        <v>2826.4483953640324</v>
      </c>
      <c r="O49" s="191"/>
      <c r="P49" s="191"/>
      <c r="R49" s="27" t="s">
        <v>113</v>
      </c>
      <c r="S49" s="235" t="s">
        <v>102</v>
      </c>
      <c r="T49" s="27">
        <v>1</v>
      </c>
      <c r="U49" s="241">
        <f>U34-SQRT($S$46/($R$17-2))-U19/2/($R$17-1-$S$17)</f>
        <v>-0.36109112932295884</v>
      </c>
      <c r="V49" s="241">
        <f t="shared" ref="V49:V50" si="55">V34-SQRT($S$46/($R$17-2))-V19/2/($R$17-1-$S$17)</f>
        <v>0.79748866441200106</v>
      </c>
      <c r="W49" s="241">
        <f t="shared" ref="W49:W51" si="56">W34-SQRT($S$46/($R$17-2))-W19/2/($R$17-1-$S$17)</f>
        <v>-0.10889090081910464</v>
      </c>
      <c r="X49" s="241">
        <f t="shared" ref="X49:Z49" si="57">X34-SQRT($S$46/($R$17-2))-X19/2/($R$17-1-$S$17)</f>
        <v>-6.0685551744538109E-2</v>
      </c>
      <c r="Y49" s="241">
        <f t="shared" si="57"/>
        <v>-0.14412910026497014</v>
      </c>
      <c r="Z49" s="241">
        <f t="shared" si="57"/>
        <v>-0.13435501266007194</v>
      </c>
      <c r="AA49" s="241">
        <f t="shared" ref="AA49:AB49" si="58">AA34-SQRT($S$46/($R$17-2))-AA19/2/($R$17-1-$S$17)</f>
        <v>7.1899693775802104E-2</v>
      </c>
      <c r="AB49" s="241">
        <f t="shared" si="58"/>
        <v>-0.17952412053451422</v>
      </c>
      <c r="AC49" s="241">
        <f t="shared" ref="AC49:AD49" si="59">AC34-SQRT($S$46/($R$17-2))-AC19/2/($R$17-1-$S$17)</f>
        <v>-0.38218681124950898</v>
      </c>
      <c r="AD49" s="241">
        <f t="shared" si="59"/>
        <v>-0.15176678080653677</v>
      </c>
      <c r="AI49" s="27"/>
      <c r="AJ49" s="27"/>
      <c r="AM49" s="241"/>
      <c r="AN49" s="241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</row>
    <row r="50" spans="1:53">
      <c r="A50" s="62" t="s">
        <v>55</v>
      </c>
      <c r="B50" s="287">
        <f>AVERAGE('Инвестиции в основной капитал '!AC51:AO51)</f>
        <v>57380.641158632898</v>
      </c>
      <c r="C50" s="241">
        <v>67.407692307692301</v>
      </c>
      <c r="D50" s="149">
        <f>AVERAGE('ВРП (в текущих  ценах; миллионо'!AC51:AO51)</f>
        <v>248467.69254886309</v>
      </c>
      <c r="E50" s="190">
        <f>AVERAGE('Среднедушевые денежные доходы '!P51:AB51)</f>
        <v>18610.46738811551</v>
      </c>
      <c r="F50" s="191">
        <f>AVERAGE('  Оборот  средних организаций'!AC51:AO51)</f>
        <v>31885.227800011991</v>
      </c>
      <c r="G50" s="149">
        <f>AVERAGE('Численность ИП'!P51:AB51)</f>
        <v>1239.3777852998801</v>
      </c>
      <c r="H50" s="149">
        <f>AVERAGE(Преступность!$Q51:$AC51)</f>
        <v>1462.9777778028592</v>
      </c>
      <c r="I50" s="241">
        <v>102.96923076923076</v>
      </c>
      <c r="J50" s="149">
        <f>AVERAGE('Число реализованных турпакетов '!$Q51:$AC51)</f>
        <v>2533.0535680194466</v>
      </c>
      <c r="K50" s="149">
        <f>AVERAGE('Розничная торовля'!AC51:AO51)</f>
        <v>129155.98859234316</v>
      </c>
      <c r="L50" s="191">
        <f>AVERAGE('Ликвидация основных фондов'!AC50:AO50)</f>
        <v>3506.6292268032234</v>
      </c>
      <c r="O50" s="191"/>
      <c r="P50" s="191"/>
      <c r="R50" s="27" t="s">
        <v>114</v>
      </c>
      <c r="S50" s="235" t="s">
        <v>101</v>
      </c>
      <c r="T50" s="27">
        <f>T35-SQRT($S$46/($R$17-2))-T20/2/($R$17-1-$S$17)</f>
        <v>-0.36109112932295884</v>
      </c>
      <c r="U50" s="27">
        <v>1</v>
      </c>
      <c r="V50" s="241">
        <f t="shared" si="55"/>
        <v>8.2264844822787633E-2</v>
      </c>
      <c r="W50" s="241">
        <f t="shared" si="56"/>
        <v>0.16733161983579331</v>
      </c>
      <c r="X50" s="241">
        <f t="shared" ref="X50:Z50" si="60">X35-SQRT($S$46/($R$17-2))-X20/2/($R$17-1-$S$17)</f>
        <v>1.4287751744645253E-2</v>
      </c>
      <c r="Y50" s="241">
        <f t="shared" si="60"/>
        <v>-0.30052206653710972</v>
      </c>
      <c r="Z50" s="241">
        <f t="shared" si="60"/>
        <v>-0.18656544821137494</v>
      </c>
      <c r="AA50" s="241">
        <f t="shared" ref="AA50:AB50" si="61">AA35-SQRT($S$46/($R$17-2))-AA20/2/($R$17-1-$S$17)</f>
        <v>0.22667693828345312</v>
      </c>
      <c r="AB50" s="241">
        <f t="shared" si="61"/>
        <v>-0.11557816864519158</v>
      </c>
      <c r="AC50" s="241">
        <f t="shared" ref="AC50:AD50" si="62">AC35-SQRT($S$46/($R$17-2))-AC20/2/($R$17-1-$S$17)</f>
        <v>-0.19941019826636613</v>
      </c>
      <c r="AD50" s="241">
        <f t="shared" si="62"/>
        <v>-0.215803191066787</v>
      </c>
      <c r="AM50" s="241"/>
      <c r="AN50" s="241"/>
      <c r="AO50" s="241"/>
      <c r="AP50" s="241"/>
      <c r="AQ50" s="241"/>
      <c r="AR50" s="241"/>
      <c r="AS50" s="241"/>
      <c r="AT50" s="241"/>
      <c r="AU50" s="241"/>
      <c r="AV50" s="241"/>
      <c r="AW50" s="241"/>
      <c r="AX50" s="241"/>
      <c r="AY50" s="241"/>
      <c r="AZ50" s="241"/>
      <c r="BA50" s="241"/>
    </row>
    <row r="51" spans="1:53">
      <c r="A51" s="62" t="s">
        <v>56</v>
      </c>
      <c r="B51" s="287">
        <f>AVERAGE('Инвестиции в основной капитал '!AC52:AO52)</f>
        <v>59814.949497179565</v>
      </c>
      <c r="C51" s="241">
        <v>63.46153846153846</v>
      </c>
      <c r="D51" s="149">
        <f>AVERAGE('ВРП (в текущих  ценах; миллионо'!AC52:AO52)</f>
        <v>302205.15332504077</v>
      </c>
      <c r="E51" s="190">
        <f>AVERAGE('Среднедушевые денежные доходы '!P52:AB52)</f>
        <v>14702.013677684163</v>
      </c>
      <c r="F51" s="191">
        <f>AVERAGE('  Оборот  средних организаций'!AC52:AO52)</f>
        <v>21458.818956561914</v>
      </c>
      <c r="G51" s="149">
        <f>AVERAGE('Численность ИП'!P52:AB52)</f>
        <v>1738.3514197666473</v>
      </c>
      <c r="H51" s="149">
        <f>AVERAGE(Преступность!$Q52:$AC52)</f>
        <v>1401.4856175365069</v>
      </c>
      <c r="I51" s="241">
        <v>101.87692307692309</v>
      </c>
      <c r="J51" s="149">
        <f>AVERAGE('Число реализованных турпакетов '!$Q52:$AC52)</f>
        <v>840.86282358873621</v>
      </c>
      <c r="K51" s="149">
        <f>AVERAGE('Розничная торовля'!AC52:AO52)</f>
        <v>96592.210579370178</v>
      </c>
      <c r="L51" s="191">
        <f>AVERAGE('Ликвидация основных фондов'!AC51:AO51)</f>
        <v>5193.0478210426763</v>
      </c>
      <c r="O51" s="191"/>
      <c r="P51" s="191"/>
      <c r="R51" s="27" t="s">
        <v>115</v>
      </c>
      <c r="S51" s="235" t="s">
        <v>103</v>
      </c>
      <c r="T51" s="241">
        <f t="shared" ref="T51:U51" si="63">T36-SQRT($S$46/($R$17-2))-T21/2/($R$17-1-$S$17)</f>
        <v>0.79748866441200106</v>
      </c>
      <c r="U51" s="241">
        <f t="shared" si="63"/>
        <v>8.2264844822787633E-2</v>
      </c>
      <c r="V51" s="27">
        <v>1</v>
      </c>
      <c r="W51" s="241">
        <f t="shared" si="56"/>
        <v>-0.14072700709675198</v>
      </c>
      <c r="X51" s="241">
        <f t="shared" ref="X51:Z51" si="64">X36-SQRT($S$46/($R$17-2))-X21/2/($R$17-1-$S$17)</f>
        <v>-0.10886331636051956</v>
      </c>
      <c r="Y51" s="241">
        <f t="shared" si="64"/>
        <v>4.076783267159198E-2</v>
      </c>
      <c r="Z51" s="241">
        <f t="shared" si="64"/>
        <v>-0.11744499928742598</v>
      </c>
      <c r="AA51" s="241">
        <f t="shared" ref="AA51:AB51" si="65">AA36-SQRT($S$46/($R$17-2))-AA21/2/($R$17-1-$S$17)</f>
        <v>-0.42114326879391845</v>
      </c>
      <c r="AB51" s="241">
        <f t="shared" si="65"/>
        <v>-0.28640925495302383</v>
      </c>
      <c r="AC51" s="241">
        <f t="shared" ref="AC51:AD51" si="66">AC36-SQRT($S$46/($R$17-2))-AC21/2/($R$17-1-$S$17)</f>
        <v>0.27823774926540634</v>
      </c>
      <c r="AD51" s="241">
        <f t="shared" si="66"/>
        <v>0.42568448309307139</v>
      </c>
    </row>
    <row r="52" spans="1:53">
      <c r="A52" s="60" t="s">
        <v>57</v>
      </c>
      <c r="B52" s="287">
        <f>AVERAGE('Инвестиции в основной капитал '!AC53:AO53)</f>
        <v>40833.043155574691</v>
      </c>
      <c r="C52" s="241">
        <v>62.369230769230754</v>
      </c>
      <c r="D52" s="149">
        <f>AVERAGE('ВРП (в текущих  ценах; миллионо'!AC53:AO53)</f>
        <v>179914.1504394091</v>
      </c>
      <c r="E52" s="190">
        <f>AVERAGE('Среднедушевые денежные доходы '!P53:AB53)</f>
        <v>13859.325466808408</v>
      </c>
      <c r="F52" s="191">
        <f>AVERAGE('  Оборот  средних организаций'!AC53:AO53)</f>
        <v>18120.652457911736</v>
      </c>
      <c r="G52" s="149">
        <f>AVERAGE('Численность ИП'!P53:AB53)</f>
        <v>1942.3878286649485</v>
      </c>
      <c r="H52" s="149">
        <f>AVERAGE(Преступность!$Q53:$AC53)</f>
        <v>1013.1855165378323</v>
      </c>
      <c r="I52" s="241">
        <v>103.67692307692309</v>
      </c>
      <c r="J52" s="149">
        <f>AVERAGE('Число реализованных турпакетов '!$Q53:$AC53)</f>
        <v>1076.8809055493307</v>
      </c>
      <c r="K52" s="149">
        <f>AVERAGE('Розничная торовля'!AC53:AO53)</f>
        <v>96617.150097642429</v>
      </c>
      <c r="L52" s="191">
        <f>AVERAGE('Ликвидация основных фондов'!AC52:AO52)</f>
        <v>2552.4946767742786</v>
      </c>
      <c r="O52" s="191"/>
      <c r="P52" s="191"/>
      <c r="R52" s="27" t="s">
        <v>116</v>
      </c>
      <c r="S52" s="235" t="s">
        <v>99</v>
      </c>
      <c r="T52" s="241">
        <f t="shared" ref="T52:V52" si="67">T37-SQRT($S$46/($R$17-2))-T22/2/($R$17-1-$S$17)</f>
        <v>-0.10889090081910464</v>
      </c>
      <c r="U52" s="241">
        <f t="shared" si="67"/>
        <v>0.16733161983579331</v>
      </c>
      <c r="V52" s="241">
        <f t="shared" si="67"/>
        <v>-0.1407270070967519</v>
      </c>
      <c r="W52" s="27">
        <v>1</v>
      </c>
      <c r="X52" s="241">
        <f t="shared" ref="X52:Z52" si="68">X37-SQRT($S$46/($R$17-2))-X22/2/($R$17-1-$S$17)</f>
        <v>0.31265027913714716</v>
      </c>
      <c r="Y52" s="241">
        <f t="shared" si="68"/>
        <v>-0.139769643252214</v>
      </c>
      <c r="Z52" s="241">
        <f t="shared" si="68"/>
        <v>-9.2228478218629575E-2</v>
      </c>
      <c r="AA52" s="241">
        <f t="shared" ref="AA52:AB52" si="69">AA37-SQRT($S$46/($R$17-2))-AA22/2/($R$17-1-$S$17)</f>
        <v>-0.29144181598275154</v>
      </c>
      <c r="AB52" s="241">
        <f t="shared" si="69"/>
        <v>-0.18119981642410551</v>
      </c>
      <c r="AC52" s="241">
        <f t="shared" ref="AC52:AD52" si="70">AC37-SQRT($S$46/($R$17-2))-AC22/2/($R$17-1-$S$17)</f>
        <v>0.37064236413682966</v>
      </c>
      <c r="AD52" s="241">
        <f t="shared" si="70"/>
        <v>9.710783588539551E-2</v>
      </c>
    </row>
    <row r="53" spans="1:53">
      <c r="A53" s="60" t="s">
        <v>58</v>
      </c>
      <c r="B53" s="287">
        <f>AVERAGE('Инвестиции в основной капитал '!AC54:AO54)</f>
        <v>58418.347347229574</v>
      </c>
      <c r="C53" s="241">
        <v>67.130769230769232</v>
      </c>
      <c r="D53" s="149">
        <f>AVERAGE('ВРП (в текущих  ценах; миллионо'!AC54:AO54)</f>
        <v>283020.79112741607</v>
      </c>
      <c r="E53" s="190">
        <f>AVERAGE('Среднедушевые денежные доходы '!P54:AB54)</f>
        <v>18643.489777825453</v>
      </c>
      <c r="F53" s="191">
        <f>AVERAGE('  Оборот  средних организаций'!AC54:AO54)</f>
        <v>29620.750554860919</v>
      </c>
      <c r="G53" s="149">
        <f>AVERAGE('Численность ИП'!P54:AB54)</f>
        <v>1624.5726180028121</v>
      </c>
      <c r="H53" s="149">
        <f>AVERAGE(Преступность!$Q54:$AC54)</f>
        <v>1564.2610008039157</v>
      </c>
      <c r="I53" s="241">
        <v>101.89230769230771</v>
      </c>
      <c r="J53" s="149">
        <f>AVERAGE('Число реализованных турпакетов '!$Q54:$AC54)</f>
        <v>2201.445727974025</v>
      </c>
      <c r="K53" s="149">
        <f>AVERAGE('Розничная торовля'!AC54:AO54)</f>
        <v>128873.46998860284</v>
      </c>
      <c r="L53" s="191">
        <f>AVERAGE('Ликвидация основных фондов'!AC53:AO53)</f>
        <v>3906.3164692457822</v>
      </c>
      <c r="O53" s="191"/>
      <c r="P53" s="191"/>
      <c r="R53" s="27" t="s">
        <v>117</v>
      </c>
      <c r="S53" s="235" t="s">
        <v>98</v>
      </c>
      <c r="T53" s="241">
        <f t="shared" ref="T53:W53" si="71">T38-SQRT($S$46/($R$17-2))-T23/2/($R$17-1-$S$17)</f>
        <v>-6.0685551744538109E-2</v>
      </c>
      <c r="U53" s="241">
        <f t="shared" si="71"/>
        <v>1.4287751744645253E-2</v>
      </c>
      <c r="V53" s="241">
        <f t="shared" si="71"/>
        <v>-0.10886331636051956</v>
      </c>
      <c r="W53" s="241">
        <f t="shared" si="71"/>
        <v>0.31265027913714716</v>
      </c>
      <c r="X53" s="27">
        <v>1</v>
      </c>
      <c r="Y53" s="241">
        <f t="shared" ref="Y53:Z53" si="72">Y38-SQRT($S$46/($R$17-2))-Y23/2/($R$17-1-$S$17)</f>
        <v>-1.8986691605144632E-2</v>
      </c>
      <c r="Z53" s="241">
        <f t="shared" si="72"/>
        <v>-0.26513080210353723</v>
      </c>
      <c r="AA53" s="241">
        <f t="shared" ref="AA53:AB53" si="73">AA38-SQRT($S$46/($R$17-2))-AA23/2/($R$17-1-$S$17)</f>
        <v>-0.10576076399647445</v>
      </c>
      <c r="AB53" s="241">
        <f t="shared" si="73"/>
        <v>0.14625056348919621</v>
      </c>
      <c r="AC53" s="241">
        <f t="shared" ref="AC53:AD53" si="74">AC38-SQRT($S$46/($R$17-2))-AC23/2/($R$17-1-$S$17)</f>
        <v>-0.51812518961354648</v>
      </c>
      <c r="AD53" s="241">
        <f t="shared" si="74"/>
        <v>-0.37487508797747066</v>
      </c>
    </row>
    <row r="54" spans="1:53">
      <c r="A54" s="60" t="s">
        <v>59</v>
      </c>
      <c r="B54" s="287">
        <f>AVERAGE('Инвестиции в основной капитал '!AC55:AO55)</f>
        <v>39045.977659878219</v>
      </c>
      <c r="C54" s="241">
        <v>61.83846153846153</v>
      </c>
      <c r="D54" s="149">
        <f>AVERAGE('ВРП (в текущих  ценах; миллионо'!AC55:AO55)</f>
        <v>185481.61393525012</v>
      </c>
      <c r="E54" s="190">
        <f>AVERAGE('Среднедушевые денежные доходы '!P55:AB55)</f>
        <v>13260.308730835801</v>
      </c>
      <c r="F54" s="191">
        <f>AVERAGE('  Оборот  средних организаций'!AC55:AO55)</f>
        <v>21460.908019318864</v>
      </c>
      <c r="G54" s="149">
        <f>AVERAGE('Численность ИП'!P55:AB55)</f>
        <v>1541.3053773845304</v>
      </c>
      <c r="H54" s="149">
        <f>AVERAGE(Преступность!$Q55:$AC55)</f>
        <v>1205.9377269626677</v>
      </c>
      <c r="I54" s="241">
        <v>102.63076923076923</v>
      </c>
      <c r="J54" s="149">
        <f>AVERAGE('Число реализованных турпакетов '!$Q55:$AC55)</f>
        <v>957.01686829188282</v>
      </c>
      <c r="K54" s="149">
        <f>AVERAGE('Розничная торовля'!AC55:AO55)</f>
        <v>88872.586357152686</v>
      </c>
      <c r="L54" s="191">
        <f>AVERAGE('Ликвидация основных фондов'!AC54:AO54)</f>
        <v>2963.5804221754365</v>
      </c>
      <c r="O54" s="191"/>
      <c r="P54" s="191"/>
      <c r="R54" s="27" t="s">
        <v>118</v>
      </c>
      <c r="S54" s="235" t="s">
        <v>97</v>
      </c>
      <c r="T54" s="241">
        <f t="shared" ref="T54:X54" si="75">T39-SQRT($S$46/($R$17-2))-T24/2/($R$17-1-$S$17)</f>
        <v>-0.14412910026497014</v>
      </c>
      <c r="U54" s="241">
        <f t="shared" si="75"/>
        <v>-0.30052206653710972</v>
      </c>
      <c r="V54" s="241">
        <f t="shared" si="75"/>
        <v>4.076783267159198E-2</v>
      </c>
      <c r="W54" s="241">
        <f t="shared" si="75"/>
        <v>-0.139769643252214</v>
      </c>
      <c r="X54" s="241">
        <f t="shared" si="75"/>
        <v>-1.8986691605144632E-2</v>
      </c>
      <c r="Y54" s="27">
        <v>1</v>
      </c>
      <c r="Z54" s="241">
        <f>Z39-SQRT($S$46/($R$17-2))-Z24/2/($R$17-1-$S$17)</f>
        <v>-0.11867195803399554</v>
      </c>
      <c r="AA54" s="241">
        <f t="shared" ref="AA54:AB54" si="76">AA39-SQRT($S$46/($R$17-2))-AA24/2/($R$17-1-$S$17)</f>
        <v>-3.7047178970255931E-2</v>
      </c>
      <c r="AB54" s="241">
        <f t="shared" si="76"/>
        <v>-0.14963836430928407</v>
      </c>
      <c r="AC54" s="241">
        <f t="shared" ref="AC54:AD54" si="77">AC39-SQRT($S$46/($R$17-2))-AC24/2/($R$17-1-$S$17)</f>
        <v>-0.30274818691121819</v>
      </c>
      <c r="AD54" s="241">
        <f t="shared" si="77"/>
        <v>-0.45657755979451436</v>
      </c>
      <c r="AH54" s="27"/>
    </row>
    <row r="55" spans="1:53">
      <c r="A55" s="60" t="s">
        <v>60</v>
      </c>
      <c r="B55" s="287">
        <f>AVERAGE('Инвестиции в основной капитал '!AC56:AO56)</f>
        <v>40843.300306448007</v>
      </c>
      <c r="C55" s="241">
        <v>62.738461538461557</v>
      </c>
      <c r="D55" s="149">
        <f>AVERAGE('ВРП (в текущих  ценах; миллионо'!AC56:AO56)</f>
        <v>174308.49387889553</v>
      </c>
      <c r="E55" s="190">
        <f>AVERAGE('Среднедушевые денежные доходы '!P56:AB56)</f>
        <v>13840.470771105873</v>
      </c>
      <c r="F55" s="191">
        <f>AVERAGE('  Оборот  средних организаций'!AC56:AO56)</f>
        <v>19868.587064376476</v>
      </c>
      <c r="G55" s="149">
        <f>AVERAGE('Численность ИП'!P56:AB56)</f>
        <v>1717.3701105372652</v>
      </c>
      <c r="H55" s="149">
        <f>AVERAGE(Преступность!$Q56:$AC56)</f>
        <v>1162.8774895246409</v>
      </c>
      <c r="I55" s="241">
        <v>102.33076923076922</v>
      </c>
      <c r="J55" s="149">
        <f>AVERAGE('Число реализованных турпакетов '!$Q56:$AC56)</f>
        <v>1161.6331439225319</v>
      </c>
      <c r="K55" s="149">
        <f>AVERAGE('Розничная торовля'!AC56:AO56)</f>
        <v>88627.149964620374</v>
      </c>
      <c r="L55" s="191">
        <f>AVERAGE('Ликвидация основных фондов'!AC55:AO55)</f>
        <v>1629.8027078763118</v>
      </c>
      <c r="O55" s="191"/>
      <c r="P55" s="191"/>
      <c r="R55" s="27" t="s">
        <v>119</v>
      </c>
      <c r="S55" s="235" t="s">
        <v>96</v>
      </c>
      <c r="T55" s="241">
        <f t="shared" ref="T55:Y55" si="78">T40-SQRT($S$46/($R$17-2))-T25/2/($R$17-1-$S$17)</f>
        <v>-0.13435501266007194</v>
      </c>
      <c r="U55" s="241">
        <f t="shared" si="78"/>
        <v>-0.18656544821137494</v>
      </c>
      <c r="V55" s="241">
        <f t="shared" si="78"/>
        <v>-0.11744499928742598</v>
      </c>
      <c r="W55" s="241">
        <f t="shared" si="78"/>
        <v>-9.2228478218629575E-2</v>
      </c>
      <c r="X55" s="241">
        <f t="shared" si="78"/>
        <v>-0.26513080210353723</v>
      </c>
      <c r="Y55" s="241">
        <f t="shared" si="78"/>
        <v>-0.11867195803399554</v>
      </c>
      <c r="Z55" s="27">
        <v>1</v>
      </c>
      <c r="AA55" s="241">
        <f t="shared" ref="AA55:AB55" si="79">AA40-SQRT($S$46/($R$17-2))-AA25/2/($R$17-1-$S$17)</f>
        <v>-0.17418264605438988</v>
      </c>
      <c r="AB55" s="241">
        <f t="shared" si="79"/>
        <v>0.10655917999078959</v>
      </c>
      <c r="AC55" s="241">
        <f t="shared" ref="AC55:AD55" si="80">AC40-SQRT($S$46/($R$17-2))-AC25/2/($R$17-1-$S$17)</f>
        <v>-0.32466776519496271</v>
      </c>
      <c r="AD55" s="241">
        <f t="shared" si="80"/>
        <v>-0.21047274994242421</v>
      </c>
    </row>
    <row r="56" spans="1:53">
      <c r="A56" s="62" t="s">
        <v>62</v>
      </c>
      <c r="B56" s="287">
        <f>AVERAGE('Инвестиции в основной капитал '!AC57:AO57)</f>
        <v>26397.873305156092</v>
      </c>
      <c r="C56" s="241">
        <v>57.569230769230771</v>
      </c>
      <c r="D56" s="149">
        <f>AVERAGE('ВРП (в текущих  ценах; миллионо'!AC57:AO57)</f>
        <v>146818.25990034753</v>
      </c>
      <c r="E56" s="190">
        <f>AVERAGE('Среднедушевые денежные доходы '!P57:AB57)</f>
        <v>12653.894842880805</v>
      </c>
      <c r="F56" s="191">
        <f>AVERAGE('  Оборот  средних организаций'!AC57:AO57)</f>
        <v>12072.099475786157</v>
      </c>
      <c r="G56" s="149">
        <f>AVERAGE('Численность ИП'!P57:AB57)</f>
        <v>1373.7374047159869</v>
      </c>
      <c r="H56" s="149">
        <f>AVERAGE(Преступность!$Q57:$AC57)</f>
        <v>2174.3549139973907</v>
      </c>
      <c r="I56" s="241">
        <v>101.24615384615383</v>
      </c>
      <c r="J56" s="149">
        <f>AVERAGE('Число реализованных турпакетов '!$Q57:$AC57)</f>
        <v>1176.8571753451417</v>
      </c>
      <c r="K56" s="149">
        <f>AVERAGE('Розничная торовля'!AC57:AO57)</f>
        <v>80549.828154702467</v>
      </c>
      <c r="L56" s="191">
        <f>AVERAGE('Ликвидация основных фондов'!AC56:AO56)</f>
        <v>1972.723841481783</v>
      </c>
      <c r="O56" s="191"/>
      <c r="P56" s="191"/>
      <c r="R56" s="27" t="s">
        <v>120</v>
      </c>
      <c r="S56" s="235" t="s">
        <v>100</v>
      </c>
      <c r="T56" s="241">
        <f t="shared" ref="T56:Z56" si="81">T41-SQRT($S$46/($R$17-2))-T26/2/($R$17-1-$S$17)</f>
        <v>7.1899693775802104E-2</v>
      </c>
      <c r="U56" s="241">
        <f t="shared" si="81"/>
        <v>0.22667693828345312</v>
      </c>
      <c r="V56" s="241">
        <f t="shared" si="81"/>
        <v>-0.42114326879391845</v>
      </c>
      <c r="W56" s="241">
        <f t="shared" si="81"/>
        <v>-0.29144181598275154</v>
      </c>
      <c r="X56" s="241">
        <f t="shared" si="81"/>
        <v>-0.10576076399647445</v>
      </c>
      <c r="Y56" s="241">
        <f t="shared" si="81"/>
        <v>-3.7047178970255931E-2</v>
      </c>
      <c r="Z56" s="241">
        <f t="shared" si="81"/>
        <v>-0.17418264605438988</v>
      </c>
      <c r="AA56" s="27">
        <v>1</v>
      </c>
      <c r="AB56" s="241">
        <f>AB41-SQRT($S$46/($R$17-2))-AB26/2/($R$17-1-$S$17)</f>
        <v>-0.30286568802371405</v>
      </c>
      <c r="AC56" s="241">
        <f t="shared" ref="AC56:AD56" si="82">AC41-SQRT($S$46/($R$17-2))-AC26/2/($R$17-1-$S$17)</f>
        <v>0.10691178191156511</v>
      </c>
      <c r="AD56" s="241">
        <f t="shared" si="82"/>
        <v>-0.24976147848675265</v>
      </c>
    </row>
    <row r="57" spans="1:53">
      <c r="A57" s="62" t="s">
        <v>63</v>
      </c>
      <c r="B57" s="287">
        <f>AVERAGE('Инвестиции в основной капитал '!AC58:AO58)</f>
        <v>56983.003233677133</v>
      </c>
      <c r="C57" s="241">
        <v>63.946153846153855</v>
      </c>
      <c r="D57" s="149">
        <f>AVERAGE('ВРП (в текущих  ценах; миллионо'!AC58:AO58)</f>
        <v>305952.49110300024</v>
      </c>
      <c r="E57" s="190">
        <f>AVERAGE('Среднедушевые денежные доходы '!P58:AB58)</f>
        <v>22018.802148253835</v>
      </c>
      <c r="F57" s="191">
        <f>AVERAGE('  Оборот  средних организаций'!AC58:AO58)</f>
        <v>26322.391631838695</v>
      </c>
      <c r="G57" s="149">
        <f>AVERAGE('Численность ИП'!P58:AB58)</f>
        <v>1857.4649017429865</v>
      </c>
      <c r="H57" s="149">
        <f>AVERAGE(Преступность!$Q58:$AC58)</f>
        <v>1528.4054589871726</v>
      </c>
      <c r="I57" s="241">
        <v>103.06923076923078</v>
      </c>
      <c r="J57" s="149">
        <f>AVERAGE('Число реализованных турпакетов '!$Q58:$AC58)</f>
        <v>3599.9724037653837</v>
      </c>
      <c r="K57" s="149">
        <f>AVERAGE('Розничная торовля'!AC58:AO58)</f>
        <v>155540.33760721743</v>
      </c>
      <c r="L57" s="191">
        <f>AVERAGE('Ликвидация основных фондов'!AC57:AO57)</f>
        <v>4385.9677261407651</v>
      </c>
      <c r="O57" s="191"/>
      <c r="P57" s="191"/>
      <c r="R57" s="27" t="s">
        <v>121</v>
      </c>
      <c r="S57" s="235" t="s">
        <v>95</v>
      </c>
      <c r="T57" s="241">
        <f t="shared" ref="T57:AA57" si="83">T42-SQRT($S$46/($R$17-2))-T27/2/($R$17-1-$S$17)</f>
        <v>-0.17952412053451422</v>
      </c>
      <c r="U57" s="241">
        <f t="shared" si="83"/>
        <v>-0.11557816864519158</v>
      </c>
      <c r="V57" s="241">
        <f t="shared" si="83"/>
        <v>-0.28640925495302383</v>
      </c>
      <c r="W57" s="241">
        <f t="shared" si="83"/>
        <v>-0.18119981642410546</v>
      </c>
      <c r="X57" s="241">
        <f t="shared" si="83"/>
        <v>0.14625056348919621</v>
      </c>
      <c r="Y57" s="241">
        <f t="shared" si="83"/>
        <v>-0.14963836430928407</v>
      </c>
      <c r="Z57" s="241">
        <f t="shared" si="83"/>
        <v>0.10655917999078959</v>
      </c>
      <c r="AA57" s="241">
        <f t="shared" si="83"/>
        <v>-0.30286568802371405</v>
      </c>
      <c r="AB57" s="27">
        <v>1</v>
      </c>
      <c r="AC57" s="241">
        <f t="shared" ref="AC57:AD57" si="84">AC42-SQRT($S$46/($R$17-2))-AC27/2/($R$17-1-$S$17)</f>
        <v>0.25704023830606121</v>
      </c>
      <c r="AD57" s="241">
        <f t="shared" si="84"/>
        <v>-7.8160163610786607E-2</v>
      </c>
      <c r="AI57" s="27"/>
    </row>
    <row r="58" spans="1:53">
      <c r="A58" s="62" t="s">
        <v>64</v>
      </c>
      <c r="B58" s="287">
        <f>AVERAGE('Инвестиции в основной капитал '!AC59:AO59)</f>
        <v>369089.20809941844</v>
      </c>
      <c r="C58" s="241">
        <v>67.838461538461544</v>
      </c>
      <c r="D58" s="149">
        <f>AVERAGE('ВРП (в текущих  ценах; миллионо'!AC59:AO59)</f>
        <v>1259548.6100599708</v>
      </c>
      <c r="E58" s="190">
        <f>AVERAGE('Среднедушевые денежные доходы '!P59:AB59)</f>
        <v>29330.042468148338</v>
      </c>
      <c r="F58" s="191">
        <f>AVERAGE('  Оборот  средних организаций'!AC59:AO59)</f>
        <v>32187.457146067922</v>
      </c>
      <c r="G58" s="149">
        <f>AVERAGE('Численность ИП'!P59:AB59)</f>
        <v>1710.8120222356106</v>
      </c>
      <c r="H58" s="149">
        <f>AVERAGE(Преступность!$Q59:$AC59)</f>
        <v>803.65260830308898</v>
      </c>
      <c r="I58" s="241">
        <v>101.46923076923076</v>
      </c>
      <c r="J58" s="149">
        <f>AVERAGE('Число реализованных турпакетов '!$Q59:$AC59)</f>
        <v>1775.8605050823057</v>
      </c>
      <c r="K58" s="149">
        <f>AVERAGE('Розничная торовля'!AC59:AO59)</f>
        <v>160323.04598985729</v>
      </c>
      <c r="L58" s="191">
        <f>AVERAGE('Ликвидация основных фондов'!AC58:AO58)</f>
        <v>21187.748541556357</v>
      </c>
      <c r="O58" s="191"/>
      <c r="P58" s="191"/>
      <c r="R58" s="27" t="s">
        <v>122</v>
      </c>
      <c r="S58" s="235" t="s">
        <v>94</v>
      </c>
      <c r="T58" s="241">
        <f t="shared" ref="T58:AB58" si="85">T43-SQRT($S$46/($R$17-2))-T28/2/($R$17-1-$S$17)</f>
        <v>-0.38218681124950898</v>
      </c>
      <c r="U58" s="241">
        <f t="shared" si="85"/>
        <v>-0.19941019826636622</v>
      </c>
      <c r="V58" s="241">
        <f t="shared" si="85"/>
        <v>0.27823774926540634</v>
      </c>
      <c r="W58" s="241">
        <f t="shared" si="85"/>
        <v>0.37064236413682966</v>
      </c>
      <c r="X58" s="241">
        <f t="shared" si="85"/>
        <v>-0.51812518961354648</v>
      </c>
      <c r="Y58" s="241">
        <f t="shared" si="85"/>
        <v>-0.30274818691121819</v>
      </c>
      <c r="Z58" s="241">
        <f t="shared" si="85"/>
        <v>-0.32466776519496271</v>
      </c>
      <c r="AA58" s="241">
        <f t="shared" si="85"/>
        <v>0.10691178191156511</v>
      </c>
      <c r="AB58" s="241">
        <f t="shared" si="85"/>
        <v>0.25704023830606121</v>
      </c>
      <c r="AC58" s="27">
        <v>1</v>
      </c>
      <c r="AD58" s="241">
        <f>AD43-SQRT($S$46/($R$17-2))-AD28/2/($R$17-1-$S$17)</f>
        <v>-0.50439340214427453</v>
      </c>
    </row>
    <row r="59" spans="1:53" ht="15.75" thickBot="1">
      <c r="A59" s="35" t="s">
        <v>65</v>
      </c>
      <c r="B59" s="287">
        <f>AVERAGE('Инвестиции в основной капитал '!AC60:AO60)</f>
        <v>354807.60817526159</v>
      </c>
      <c r="C59" s="241">
        <v>70.530769230769224</v>
      </c>
      <c r="D59" s="149">
        <f>AVERAGE('ВРП (в текущих  ценах; миллионо'!AC60:AO60)</f>
        <v>1495189.3793227102</v>
      </c>
      <c r="E59" s="190">
        <f>AVERAGE('Среднедушевые денежные доходы '!P60:AB60)</f>
        <v>31805.661122506412</v>
      </c>
      <c r="F59" s="191">
        <f>AVERAGE('  Оборот  средних организаций'!AC60:AO60)</f>
        <v>33832.357541561039</v>
      </c>
      <c r="G59" s="149">
        <f>AVERAGE('Численность ИП'!P60:AB60)</f>
        <v>1676.5307931536684</v>
      </c>
      <c r="H59" s="149">
        <f>AVERAGE(Преступность!$Q60:$AC60)</f>
        <v>1499.066411971048</v>
      </c>
      <c r="I59" s="241">
        <v>99.123076923076937</v>
      </c>
      <c r="J59" s="149">
        <f>AVERAGE('Число реализованных турпакетов '!$Q60:$AC60)</f>
        <v>1725.4369968306767</v>
      </c>
      <c r="K59" s="149">
        <f>AVERAGE('Розничная торовля'!AC60:AO60)</f>
        <v>160398.44338828104</v>
      </c>
      <c r="L59" s="191">
        <f>AVERAGE('Ликвидация основных фондов'!AC59:AO59)</f>
        <v>32161.267323084779</v>
      </c>
      <c r="O59" s="191"/>
      <c r="P59" s="191"/>
      <c r="R59" s="27" t="s">
        <v>123</v>
      </c>
      <c r="S59" s="236" t="s">
        <v>128</v>
      </c>
      <c r="T59" s="241">
        <f t="shared" ref="T59:AB59" si="86">T44-SQRT($S$46/($R$17-2))-T29/2/($R$17-1-$S$17)</f>
        <v>-0.15176678080653677</v>
      </c>
      <c r="U59" s="241">
        <f t="shared" si="86"/>
        <v>-0.215803191066787</v>
      </c>
      <c r="V59" s="241">
        <f t="shared" si="86"/>
        <v>0.42568448309307005</v>
      </c>
      <c r="W59" s="241">
        <f t="shared" si="86"/>
        <v>9.710783588539551E-2</v>
      </c>
      <c r="X59" s="241">
        <f t="shared" si="86"/>
        <v>-0.37487508797747066</v>
      </c>
      <c r="Y59" s="241">
        <f t="shared" si="86"/>
        <v>-0.45657755979451436</v>
      </c>
      <c r="Z59" s="241">
        <f t="shared" si="86"/>
        <v>-0.21047274994242421</v>
      </c>
      <c r="AA59" s="241">
        <f t="shared" si="86"/>
        <v>-0.24976147848675265</v>
      </c>
      <c r="AB59" s="241">
        <f t="shared" si="86"/>
        <v>-7.8160163610786607E-2</v>
      </c>
      <c r="AC59" s="241">
        <f>AC44-SQRT($S$46/($R$17-2))-AC29/2/($R$17-1-$S$17)</f>
        <v>-0.50439340214427453</v>
      </c>
      <c r="AD59" s="27">
        <v>1</v>
      </c>
    </row>
    <row r="60" spans="1:53">
      <c r="A60" s="62" t="s">
        <v>67</v>
      </c>
      <c r="B60" s="287">
        <f>AVERAGE('Инвестиции в основной капитал '!AC61:AO61)</f>
        <v>42641.186605060524</v>
      </c>
      <c r="C60" s="241">
        <v>66.492307692307705</v>
      </c>
      <c r="D60" s="149">
        <f>AVERAGE('ВРП (в текущих  ценах; миллионо'!AC61:AO61)</f>
        <v>240212.78168826786</v>
      </c>
      <c r="E60" s="190">
        <f>AVERAGE('Среднедушевые денежные доходы '!P61:AB61)</f>
        <v>16060.279614857183</v>
      </c>
      <c r="F60" s="191">
        <f>AVERAGE('  Оборот  средних организаций'!AC61:AO61)</f>
        <v>24624.6822124512</v>
      </c>
      <c r="G60" s="149">
        <f>AVERAGE('Численность ИП'!P61:AB61)</f>
        <v>1669.9599612780671</v>
      </c>
      <c r="H60" s="149">
        <f>AVERAGE(Преступность!$Q61:$AC61)</f>
        <v>1966.8527179547154</v>
      </c>
      <c r="I60" s="241">
        <v>101.82307692307693</v>
      </c>
      <c r="J60" s="149">
        <f>AVERAGE('Число реализованных турпакетов '!$Q61:$AC61)</f>
        <v>1908.8714320583053</v>
      </c>
      <c r="K60" s="149">
        <f>AVERAGE('Розничная торовля'!AC61:AO61)</f>
        <v>102992.17542041978</v>
      </c>
      <c r="L60" s="191">
        <f>AVERAGE('Ликвидация основных фондов'!AC60:AO60)</f>
        <v>3650.0262769760852</v>
      </c>
      <c r="O60" s="191"/>
      <c r="P60" s="191"/>
    </row>
    <row r="61" spans="1:53">
      <c r="A61" s="62" t="s">
        <v>69</v>
      </c>
      <c r="B61" s="287">
        <f>AVERAGE('Инвестиции в основной капитал '!AC62:AO62)</f>
        <v>46861.491450427086</v>
      </c>
      <c r="C61" s="241">
        <v>58.053846153846159</v>
      </c>
      <c r="D61" s="149">
        <f>AVERAGE('ВРП (в текущих  ценах; миллионо'!AC62:AO62)</f>
        <v>142837.33252328268</v>
      </c>
      <c r="E61" s="190">
        <f>AVERAGE('Среднедушевые денежные доходы '!P62:AB62)</f>
        <v>12411.152871845685</v>
      </c>
      <c r="F61" s="191">
        <f>AVERAGE('  Оборот  средних организаций'!AC62:AO62)</f>
        <v>8060.7234336626316</v>
      </c>
      <c r="G61" s="149">
        <f>AVERAGE('Численность ИП'!P62:AB62)</f>
        <v>2304.4334367068227</v>
      </c>
      <c r="H61" s="149">
        <f>AVERAGE(Преступность!$Q62:$AC62)</f>
        <v>2206.5858052867329</v>
      </c>
      <c r="I61" s="241">
        <v>102.82307692307695</v>
      </c>
      <c r="J61" s="149">
        <f>AVERAGE('Число реализованных турпакетов '!$Q62:$AC62)</f>
        <v>3800.6342036668016</v>
      </c>
      <c r="K61" s="149">
        <f>AVERAGE('Розничная торовля'!AC62:AO62)</f>
        <v>73227.724973198754</v>
      </c>
      <c r="L61" s="191">
        <f>AVERAGE('Ликвидация основных фондов'!AC61:AO61)</f>
        <v>2638.796449319103</v>
      </c>
      <c r="O61" s="191"/>
      <c r="P61" s="191"/>
      <c r="T61" s="27" t="s">
        <v>113</v>
      </c>
      <c r="U61" s="27" t="s">
        <v>114</v>
      </c>
      <c r="V61" s="27" t="s">
        <v>115</v>
      </c>
      <c r="W61" s="27" t="s">
        <v>116</v>
      </c>
      <c r="X61" s="27" t="s">
        <v>117</v>
      </c>
      <c r="Y61" s="27" t="s">
        <v>118</v>
      </c>
      <c r="Z61" s="27" t="s">
        <v>119</v>
      </c>
      <c r="AA61" s="27" t="s">
        <v>120</v>
      </c>
      <c r="AB61" s="27" t="s">
        <v>121</v>
      </c>
      <c r="AC61" s="27" t="s">
        <v>122</v>
      </c>
      <c r="AD61" s="27" t="s">
        <v>123</v>
      </c>
    </row>
    <row r="62" spans="1:53" ht="15.75" thickBot="1">
      <c r="A62" s="62" t="s">
        <v>70</v>
      </c>
      <c r="B62" s="287">
        <f>AVERAGE('Инвестиции в основной капитал '!AC63:AO63)</f>
        <v>28911.659529182783</v>
      </c>
      <c r="C62" s="241">
        <v>49.823076923076925</v>
      </c>
      <c r="D62" s="149">
        <f>AVERAGE('ВРП (в текущих  ценах; миллионо'!AC63:AO63)</f>
        <v>120756.52218246889</v>
      </c>
      <c r="E62" s="190">
        <f>AVERAGE('Среднедушевые денежные доходы '!P63:AB63)</f>
        <v>10223.684384587668</v>
      </c>
      <c r="F62" s="191">
        <f>AVERAGE('  Оборот  средних организаций'!AC63:AO63)</f>
        <v>21815.609825446943</v>
      </c>
      <c r="G62" s="149">
        <f>AVERAGE('Численность ИП'!P63:AB63)</f>
        <v>2325.6977562466423</v>
      </c>
      <c r="H62" s="149">
        <f>AVERAGE(Преступность!$Q63:$AC63)</f>
        <v>2472.2129930495134</v>
      </c>
      <c r="I62" s="241">
        <v>100.73846153846154</v>
      </c>
      <c r="J62" s="149">
        <f>AVERAGE('Число реализованных турпакетов '!$Q63:$AC63)</f>
        <v>258.97644747752776</v>
      </c>
      <c r="K62" s="149">
        <f>AVERAGE('Розничная торовля'!AC63:AO63)</f>
        <v>44208.09555975582</v>
      </c>
      <c r="L62" s="191">
        <f>AVERAGE('Ликвидация основных фондов'!AC62:AO62)</f>
        <v>2555.509551749712</v>
      </c>
      <c r="O62" s="191"/>
      <c r="P62" s="191"/>
      <c r="S62" t="s">
        <v>125</v>
      </c>
      <c r="T62" s="235" t="s">
        <v>102</v>
      </c>
      <c r="U62" s="235" t="s">
        <v>101</v>
      </c>
      <c r="V62" s="235" t="s">
        <v>103</v>
      </c>
      <c r="W62" s="235" t="s">
        <v>99</v>
      </c>
      <c r="X62" s="235" t="s">
        <v>98</v>
      </c>
      <c r="Y62" s="235" t="s">
        <v>97</v>
      </c>
      <c r="Z62" s="235" t="s">
        <v>96</v>
      </c>
      <c r="AA62" s="235" t="s">
        <v>100</v>
      </c>
      <c r="AB62" s="235" t="s">
        <v>95</v>
      </c>
      <c r="AC62" s="235" t="s">
        <v>94</v>
      </c>
      <c r="AD62" s="236" t="s">
        <v>128</v>
      </c>
    </row>
    <row r="63" spans="1:53">
      <c r="A63" s="62" t="s">
        <v>71</v>
      </c>
      <c r="B63" s="287">
        <f>AVERAGE('Инвестиции в основной капитал '!AC64:AO64)</f>
        <v>44100.532097756055</v>
      </c>
      <c r="C63" s="241">
        <v>60.446153846153841</v>
      </c>
      <c r="D63" s="149">
        <f>AVERAGE('ВРП (в текущих  ценах; миллионо'!AC64:AO64)</f>
        <v>247066.02125586418</v>
      </c>
      <c r="E63" s="190">
        <f>AVERAGE('Среднедушевые денежные доходы '!P64:AB64)</f>
        <v>13221.421462091115</v>
      </c>
      <c r="F63" s="191">
        <f>AVERAGE('  Оборот  средних организаций'!AC64:AO64)</f>
        <v>7193.2973849311102</v>
      </c>
      <c r="G63" s="149">
        <f>AVERAGE('Численность ИП'!P64:AB64)</f>
        <v>2264.3376527657151</v>
      </c>
      <c r="H63" s="149">
        <f>AVERAGE(Преступность!$Q64:$AC64)</f>
        <v>2121.3781591602078</v>
      </c>
      <c r="I63" s="241">
        <v>103.09230769230768</v>
      </c>
      <c r="J63" s="149">
        <f>AVERAGE('Число реализованных турпакетов '!$Q64:$AC64)</f>
        <v>1010.4815567240871</v>
      </c>
      <c r="K63" s="149">
        <f>AVERAGE('Розничная торовля'!AC64:AO64)</f>
        <v>91740.507066446604</v>
      </c>
      <c r="L63" s="191">
        <f>AVERAGE('Ликвидация основных фондов'!AC63:AO63)</f>
        <v>3897.3971928634974</v>
      </c>
      <c r="O63" s="191"/>
      <c r="P63" s="191"/>
      <c r="R63" s="27" t="s">
        <v>113</v>
      </c>
      <c r="S63" s="235" t="s">
        <v>102</v>
      </c>
      <c r="T63">
        <v>1</v>
      </c>
      <c r="U63" s="241">
        <f>U34+SQRT($S$46/($R$17-2))-U19/2/($R$17-1-$S$17)</f>
        <v>-4.4056472595722485E-2</v>
      </c>
      <c r="V63" s="241">
        <f t="shared" ref="V63:V64" si="87">V34+SQRT($S$46/($R$17-2))-V19/2/($R$17-1-$S$17)</f>
        <v>1.1145233211392374</v>
      </c>
      <c r="W63" s="241">
        <f t="shared" ref="W63:W65" si="88">W34+SQRT($S$46/($R$17-2))-W19/2/($R$17-1-$S$17)</f>
        <v>0.20814375590813169</v>
      </c>
      <c r="X63" s="241">
        <f t="shared" ref="X63:Y63" si="89">X34+SQRT($S$46/($R$17-2))-X19/2/($R$17-1-$S$17)</f>
        <v>0.25634910498269825</v>
      </c>
      <c r="Y63" s="241">
        <f t="shared" si="89"/>
        <v>0.17290555646226621</v>
      </c>
      <c r="Z63" s="241">
        <f t="shared" ref="Z63:AA63" si="90">Z34+SQRT($S$46/($R$17-2))-Z19/2/($R$17-1-$S$17)</f>
        <v>0.18267964406716442</v>
      </c>
      <c r="AA63" s="241">
        <f t="shared" si="90"/>
        <v>0.38893435050303843</v>
      </c>
      <c r="AB63" s="241">
        <f t="shared" ref="AB63:AD63" si="91">AB34+SQRT($S$46/($R$17-2))-AB19/2/($R$17-1-$S$17)</f>
        <v>0.13751053619272213</v>
      </c>
      <c r="AC63" s="241">
        <f t="shared" si="91"/>
        <v>-6.5152154522272687E-2</v>
      </c>
      <c r="AD63" s="241">
        <f t="shared" si="91"/>
        <v>0.16526787592069958</v>
      </c>
    </row>
    <row r="64" spans="1:53">
      <c r="A64" s="62" t="s">
        <v>72</v>
      </c>
      <c r="B64" s="287">
        <f>AVERAGE('Инвестиции в основной капитал '!AC65:AO65)</f>
        <v>27043.650454841303</v>
      </c>
      <c r="C64" s="241">
        <v>60.238461538461543</v>
      </c>
      <c r="D64" s="149">
        <f>AVERAGE('ВРП (в текущих  ценах; миллионо'!AC65:AO65)</f>
        <v>149496.97337904046</v>
      </c>
      <c r="E64" s="190">
        <f>AVERAGE('Среднедушевые денежные доходы '!P65:AB65)</f>
        <v>13076.998028578886</v>
      </c>
      <c r="F64" s="191">
        <f>AVERAGE('  Оборот  средних организаций'!AC65:AO65)</f>
        <v>13748.689820253649</v>
      </c>
      <c r="G64" s="149">
        <f>AVERAGE('Численность ИП'!P65:AB65)</f>
        <v>1732.3258055757744</v>
      </c>
      <c r="H64" s="149">
        <f>AVERAGE(Преступность!$Q65:$AC65)</f>
        <v>1800.6562459703989</v>
      </c>
      <c r="I64" s="241">
        <v>102.16153846153846</v>
      </c>
      <c r="J64" s="149">
        <f>AVERAGE('Число реализованных турпакетов '!$Q65:$AC65)</f>
        <v>1444.20608781603</v>
      </c>
      <c r="K64" s="149">
        <f>AVERAGE('Розничная торовля'!AC65:AO65)</f>
        <v>89423.034498341905</v>
      </c>
      <c r="L64" s="191">
        <f>AVERAGE('Ликвидация основных фондов'!AC64:AO64)</f>
        <v>2363.1642534622943</v>
      </c>
      <c r="O64" s="191"/>
      <c r="P64" s="191"/>
      <c r="R64" s="27" t="s">
        <v>114</v>
      </c>
      <c r="S64" s="235" t="s">
        <v>101</v>
      </c>
      <c r="T64" s="27">
        <f>T35+SQRT($S$46/($R$17-2))-T20/2/($R$17-1-$S$17)</f>
        <v>-4.4056472595722485E-2</v>
      </c>
      <c r="U64" s="27">
        <v>1</v>
      </c>
      <c r="V64" s="241">
        <f t="shared" si="87"/>
        <v>0.39929950155002397</v>
      </c>
      <c r="W64" s="241">
        <f t="shared" si="88"/>
        <v>0.48436627656302966</v>
      </c>
      <c r="X64" s="241">
        <f t="shared" ref="X64:Y64" si="92">X35+SQRT($S$46/($R$17-2))-X20/2/($R$17-1-$S$17)</f>
        <v>0.3313224084718816</v>
      </c>
      <c r="Y64" s="241">
        <f t="shared" si="92"/>
        <v>1.6512590190126603E-2</v>
      </c>
      <c r="Z64" s="241">
        <f t="shared" ref="Z64:AA64" si="93">Z35+SQRT($S$46/($R$17-2))-Z20/2/($R$17-1-$S$17)</f>
        <v>0.13046920851586141</v>
      </c>
      <c r="AA64" s="241">
        <f t="shared" si="93"/>
        <v>0.54371159501068955</v>
      </c>
      <c r="AB64" s="241">
        <f t="shared" ref="AB64:AD64" si="94">AB35+SQRT($S$46/($R$17-2))-AB20/2/($R$17-1-$S$17)</f>
        <v>0.20145648808204478</v>
      </c>
      <c r="AC64" s="241">
        <f t="shared" si="94"/>
        <v>0.1176244584608702</v>
      </c>
      <c r="AD64" s="241">
        <f t="shared" si="94"/>
        <v>0.10123146566044938</v>
      </c>
    </row>
    <row r="65" spans="1:30">
      <c r="A65" s="62" t="s">
        <v>73</v>
      </c>
      <c r="B65" s="287">
        <f>AVERAGE('Инвестиции в основной капитал '!AC66:AO66)</f>
        <v>102327.07634276406</v>
      </c>
      <c r="C65" s="241">
        <v>64.761538461538478</v>
      </c>
      <c r="D65" s="149">
        <f>AVERAGE('ВРП (в текущих  ценах; миллионо'!AC66:AO66)</f>
        <v>456585.53960768442</v>
      </c>
      <c r="E65" s="190">
        <f>AVERAGE('Среднедушевые денежные доходы '!P66:AB66)</f>
        <v>19086.15986157228</v>
      </c>
      <c r="F65" s="191">
        <f>AVERAGE('  Оборот  средних организаций'!AC66:AO66)</f>
        <v>22023.377345924284</v>
      </c>
      <c r="G65" s="149">
        <f>AVERAGE('Численность ИП'!P66:AB66)</f>
        <v>1737.0042327168715</v>
      </c>
      <c r="H65" s="149">
        <f>AVERAGE(Преступность!$Q66:$AC66)</f>
        <v>1917.4695405588097</v>
      </c>
      <c r="I65" s="241">
        <v>101.79999999999998</v>
      </c>
      <c r="J65" s="149">
        <f>AVERAGE('Число реализованных турпакетов '!$Q66:$AC66)</f>
        <v>1782.2890498589263</v>
      </c>
      <c r="K65" s="149">
        <f>AVERAGE('Розничная торовля'!AC66:AO66)</f>
        <v>120273.87915994365</v>
      </c>
      <c r="L65" s="191">
        <f>AVERAGE('Ликвидация основных фондов'!AC65:AO65)</f>
        <v>4634.0157172028648</v>
      </c>
      <c r="O65" s="191"/>
      <c r="P65" s="191"/>
      <c r="R65" s="27" t="s">
        <v>115</v>
      </c>
      <c r="S65" s="235" t="s">
        <v>103</v>
      </c>
      <c r="T65" s="241">
        <f t="shared" ref="T65:U65" si="95">T36+SQRT($S$46/($R$17-2))-T21/2/($R$17-1-$S$17)</f>
        <v>1.1145233211392374</v>
      </c>
      <c r="U65" s="241">
        <f t="shared" si="95"/>
        <v>0.39929950155002397</v>
      </c>
      <c r="V65" s="27">
        <v>1</v>
      </c>
      <c r="W65" s="241">
        <f t="shared" si="88"/>
        <v>0.17630764963048437</v>
      </c>
      <c r="X65" s="241">
        <f t="shared" ref="X65:Y65" si="96">X36+SQRT($S$46/($R$17-2))-X21/2/($R$17-1-$S$17)</f>
        <v>0.20817134036671678</v>
      </c>
      <c r="Y65" s="241">
        <f t="shared" si="96"/>
        <v>0.35780248939882831</v>
      </c>
      <c r="Z65" s="241">
        <f t="shared" ref="Z65:AA65" si="97">Z36+SQRT($S$46/($R$17-2))-Z21/2/($R$17-1-$S$17)</f>
        <v>0.19958965743981039</v>
      </c>
      <c r="AA65" s="241">
        <f t="shared" si="97"/>
        <v>-0.10410861206668215</v>
      </c>
      <c r="AB65" s="241">
        <f t="shared" ref="AB65:AD65" si="98">AB36+SQRT($S$46/($R$17-2))-AB21/2/($R$17-1-$S$17)</f>
        <v>3.0625401774212538E-2</v>
      </c>
      <c r="AC65" s="241">
        <f t="shared" si="98"/>
        <v>0.59527240599264264</v>
      </c>
      <c r="AD65" s="241">
        <f t="shared" si="98"/>
        <v>0.74271913982030779</v>
      </c>
    </row>
    <row r="66" spans="1:30">
      <c r="A66" s="62" t="s">
        <v>74</v>
      </c>
      <c r="B66" s="287">
        <f>AVERAGE('Инвестиции в основной капитал '!AC67:AO67)</f>
        <v>77065.599489315297</v>
      </c>
      <c r="C66" s="241">
        <v>62.107692307692311</v>
      </c>
      <c r="D66" s="149">
        <f>AVERAGE('ВРП (в текущих  ценах; миллионо'!AC67:AO67)</f>
        <v>308861.77234492009</v>
      </c>
      <c r="E66" s="190">
        <f>AVERAGE('Среднедушевые денежные доходы '!P67:AB67)</f>
        <v>14761.234347972411</v>
      </c>
      <c r="F66" s="191">
        <f>AVERAGE('  Оборот  средних организаций'!AC67:AO67)</f>
        <v>12407.682070763123</v>
      </c>
      <c r="G66" s="149">
        <f>AVERAGE('Численность ИП'!P67:AB67)</f>
        <v>1749.9724911780127</v>
      </c>
      <c r="H66" s="149">
        <f>AVERAGE(Преступность!$Q67:$AC67)</f>
        <v>2082.3958240252423</v>
      </c>
      <c r="I66" s="241">
        <v>103.48461538461538</v>
      </c>
      <c r="J66" s="149">
        <f>AVERAGE('Число реализованных турпакетов '!$Q67:$AC67)</f>
        <v>2258.3342707636357</v>
      </c>
      <c r="K66" s="149">
        <f>AVERAGE('Розничная торовля'!AC67:AO67)</f>
        <v>87068.719927956801</v>
      </c>
      <c r="L66" s="191">
        <f>AVERAGE('Ликвидация основных фондов'!AC66:AO66)</f>
        <v>3515.8676740648016</v>
      </c>
      <c r="O66" s="191"/>
      <c r="P66" s="191"/>
      <c r="R66" s="27" t="s">
        <v>116</v>
      </c>
      <c r="S66" s="235" t="s">
        <v>99</v>
      </c>
      <c r="T66" s="241">
        <f t="shared" ref="T66:V66" si="99">T37+SQRT($S$46/($R$17-2))-T22/2/($R$17-1-$S$17)</f>
        <v>0.20814375590813169</v>
      </c>
      <c r="U66" s="241">
        <f t="shared" si="99"/>
        <v>0.48436627656302966</v>
      </c>
      <c r="V66" s="241">
        <f t="shared" si="99"/>
        <v>0.17630764963048445</v>
      </c>
      <c r="W66" s="27">
        <v>1</v>
      </c>
      <c r="X66" s="241">
        <f t="shared" ref="X66:Y66" si="100">X37+SQRT($S$46/($R$17-2))-X22/2/($R$17-1-$S$17)</f>
        <v>0.62968493586438357</v>
      </c>
      <c r="Y66" s="241">
        <f t="shared" si="100"/>
        <v>0.17726501347502235</v>
      </c>
      <c r="Z66" s="241">
        <f t="shared" ref="Z66:AA66" si="101">Z37+SQRT($S$46/($R$17-2))-Z22/2/($R$17-1-$S$17)</f>
        <v>0.22480617850860679</v>
      </c>
      <c r="AA66" s="241">
        <f t="shared" si="101"/>
        <v>2.5592840744484837E-2</v>
      </c>
      <c r="AB66" s="241">
        <f t="shared" ref="AB66:AD66" si="102">AB37+SQRT($S$46/($R$17-2))-AB22/2/($R$17-1-$S$17)</f>
        <v>0.13583484030313084</v>
      </c>
      <c r="AC66" s="241">
        <f t="shared" si="102"/>
        <v>0.68767702086406612</v>
      </c>
      <c r="AD66" s="241">
        <f t="shared" si="102"/>
        <v>0.41414249261263186</v>
      </c>
    </row>
    <row r="67" spans="1:30">
      <c r="A67" s="62" t="s">
        <v>75</v>
      </c>
      <c r="B67" s="287">
        <f>AVERAGE('Инвестиции в основной капитал '!AC68:AO68)</f>
        <v>59277.642901126339</v>
      </c>
      <c r="C67" s="241">
        <v>61.269230769230752</v>
      </c>
      <c r="D67" s="149">
        <f>AVERAGE('ВРП (в текущих  ценах; миллионо'!AC68:AO68)</f>
        <v>244034.12849672657</v>
      </c>
      <c r="E67" s="190">
        <f>AVERAGE('Среднедушевые денежные доходы '!P68:AB68)</f>
        <v>14500.979551385359</v>
      </c>
      <c r="F67" s="191">
        <f>AVERAGE('  Оборот  средних организаций'!AC68:AO68)</f>
        <v>24705.974228940184</v>
      </c>
      <c r="G67" s="149">
        <f>AVERAGE('Численность ИП'!P68:AB68)</f>
        <v>1424.3507433223529</v>
      </c>
      <c r="H67" s="149">
        <f>AVERAGE(Преступность!$Q68:$AC68)</f>
        <v>2157.9538564616919</v>
      </c>
      <c r="I67" s="241">
        <v>101.19230769230769</v>
      </c>
      <c r="J67" s="149">
        <f>AVERAGE('Число реализованных турпакетов '!$Q68:$AC68)</f>
        <v>1630.4393795127876</v>
      </c>
      <c r="K67" s="149">
        <f>AVERAGE('Розничная торовля'!AC68:AO68)</f>
        <v>88802.222940070802</v>
      </c>
      <c r="L67" s="191">
        <f>AVERAGE('Ликвидация основных фондов'!AC67:AO67)</f>
        <v>4868.507731622617</v>
      </c>
      <c r="O67" s="191"/>
      <c r="P67" s="191"/>
      <c r="R67" s="27" t="s">
        <v>117</v>
      </c>
      <c r="S67" s="235" t="s">
        <v>98</v>
      </c>
      <c r="T67" s="241">
        <f t="shared" ref="T67:W67" si="103">T38+SQRT($S$46/($R$17-2))-T23/2/($R$17-1-$S$17)</f>
        <v>0.25634910498269825</v>
      </c>
      <c r="U67" s="241">
        <f t="shared" si="103"/>
        <v>0.3313224084718816</v>
      </c>
      <c r="V67" s="241">
        <f t="shared" si="103"/>
        <v>0.20817134036671678</v>
      </c>
      <c r="W67" s="241">
        <f t="shared" si="103"/>
        <v>0.62968493586438357</v>
      </c>
      <c r="X67" s="27">
        <v>1</v>
      </c>
      <c r="Y67" s="241">
        <f>Y38+SQRT($S$46/($R$17-2))-Y23/2/($R$17-1-$S$17)</f>
        <v>0.29804796512209175</v>
      </c>
      <c r="Z67" s="241">
        <f t="shared" ref="Z67:AA67" si="104">Z38+SQRT($S$46/($R$17-2))-Z23/2/($R$17-1-$S$17)</f>
        <v>5.1903854623699119E-2</v>
      </c>
      <c r="AA67" s="241">
        <f t="shared" si="104"/>
        <v>0.21127389273076191</v>
      </c>
      <c r="AB67" s="241">
        <f t="shared" ref="AB67:AD67" si="105">AB38+SQRT($S$46/($R$17-2))-AB23/2/($R$17-1-$S$17)</f>
        <v>0.46328522021643259</v>
      </c>
      <c r="AC67" s="241">
        <f t="shared" si="105"/>
        <v>-0.20109053288631021</v>
      </c>
      <c r="AD67" s="241">
        <f t="shared" si="105"/>
        <v>-5.784043125023431E-2</v>
      </c>
    </row>
    <row r="68" spans="1:30">
      <c r="A68" s="62" t="s">
        <v>76</v>
      </c>
      <c r="B68" s="287">
        <f>AVERAGE('Инвестиции в основной капитал '!AC69:AO69)</f>
        <v>50384.546111993295</v>
      </c>
      <c r="C68" s="241">
        <v>63.95384615384615</v>
      </c>
      <c r="D68" s="149">
        <f>AVERAGE('ВРП (в текущих  ценах; миллионо'!AC69:AO69)</f>
        <v>259713.81440029264</v>
      </c>
      <c r="E68" s="190">
        <f>AVERAGE('Среднедушевые денежные доходы '!P69:AB69)</f>
        <v>18118.621642965074</v>
      </c>
      <c r="F68" s="191">
        <f>AVERAGE('  Оборот  средних организаций'!AC69:AO69)</f>
        <v>29975.474881852875</v>
      </c>
      <c r="G68" s="149">
        <f>AVERAGE('Численность ИП'!P69:AB69)</f>
        <v>1751.3674417960087</v>
      </c>
      <c r="H68" s="149">
        <f>AVERAGE(Преступность!$Q69:$AC69)</f>
        <v>1843.0226982524182</v>
      </c>
      <c r="I68" s="241">
        <v>102.23846153846155</v>
      </c>
      <c r="J68" s="149">
        <f>AVERAGE('Число реализованных турпакетов '!$Q69:$AC69)</f>
        <v>3933.9319210076251</v>
      </c>
      <c r="K68" s="149">
        <f>AVERAGE('Розничная торовля'!AC69:AO69)</f>
        <v>121532.05366602977</v>
      </c>
      <c r="L68" s="191">
        <f>AVERAGE('Ликвидация основных фондов'!AC68:AO68)</f>
        <v>3713.1487753859201</v>
      </c>
      <c r="O68" s="191"/>
      <c r="P68" s="191"/>
      <c r="R68" s="27" t="s">
        <v>118</v>
      </c>
      <c r="S68" s="235" t="s">
        <v>97</v>
      </c>
      <c r="T68" s="241">
        <f t="shared" ref="T68:W68" si="106">T39+SQRT($S$46/($R$17-2))-T24/2/($R$17-1-$S$17)</f>
        <v>0.17290555646226621</v>
      </c>
      <c r="U68" s="241">
        <f t="shared" si="106"/>
        <v>1.6512590190126603E-2</v>
      </c>
      <c r="V68" s="241">
        <f t="shared" si="106"/>
        <v>0.35780248939882831</v>
      </c>
      <c r="W68" s="241">
        <f t="shared" si="106"/>
        <v>0.17726501347502235</v>
      </c>
      <c r="X68" s="241">
        <f>X39+SQRT($S$46/($R$17-2))-X24/2/($R$17-1-$S$17)</f>
        <v>0.29804796512209175</v>
      </c>
      <c r="Y68" s="27">
        <v>1</v>
      </c>
      <c r="Z68" s="241">
        <f t="shared" ref="Z68:AA68" si="107">Z39+SQRT($S$46/($R$17-2))-Z24/2/($R$17-1-$S$17)</f>
        <v>0.19836269869324083</v>
      </c>
      <c r="AA68" s="241">
        <f t="shared" si="107"/>
        <v>0.27998747775698041</v>
      </c>
      <c r="AB68" s="241">
        <f t="shared" ref="AB68:AD68" si="108">AB39+SQRT($S$46/($R$17-2))-AB24/2/($R$17-1-$S$17)</f>
        <v>0.16739629241795229</v>
      </c>
      <c r="AC68" s="241">
        <f t="shared" si="108"/>
        <v>1.4286469816018152E-2</v>
      </c>
      <c r="AD68" s="241">
        <f t="shared" si="108"/>
        <v>-0.13954290306727801</v>
      </c>
    </row>
    <row r="69" spans="1:30">
      <c r="A69" s="62" t="s">
        <v>77</v>
      </c>
      <c r="B69" s="287">
        <f>AVERAGE('Инвестиции в основной капитал '!AC70:AO70)</f>
        <v>42965.600789532647</v>
      </c>
      <c r="C69" s="241">
        <v>64.461538461538453</v>
      </c>
      <c r="D69" s="149">
        <f>AVERAGE('ВРП (в текущих  ценах; миллионо'!AC70:AO70)</f>
        <v>224551.75250922336</v>
      </c>
      <c r="E69" s="190">
        <f>AVERAGE('Среднедушевые денежные доходы '!P70:AB70)</f>
        <v>16327.272359595368</v>
      </c>
      <c r="F69" s="191">
        <f>AVERAGE('  Оборот  средних организаций'!AC70:AO70)</f>
        <v>27280.044300604826</v>
      </c>
      <c r="G69" s="149">
        <f>AVERAGE('Численность ИП'!P70:AB70)</f>
        <v>1657.7396233677905</v>
      </c>
      <c r="H69" s="149">
        <f>AVERAGE(Преступность!$Q70:$AC70)</f>
        <v>1432.1018018900281</v>
      </c>
      <c r="I69" s="241">
        <v>101.49999999999999</v>
      </c>
      <c r="J69" s="149">
        <f>AVERAGE('Число реализованных турпакетов '!$Q70:$AC70)</f>
        <v>2277.7217816825582</v>
      </c>
      <c r="K69" s="149">
        <f>AVERAGE('Розничная торовля'!AC70:AO70)</f>
        <v>108640.55231872582</v>
      </c>
      <c r="L69" s="191">
        <f>AVERAGE('Ликвидация основных фондов'!AC69:AO69)</f>
        <v>2132.912160423411</v>
      </c>
      <c r="O69" s="191"/>
      <c r="P69" s="191"/>
      <c r="R69" s="27" t="s">
        <v>119</v>
      </c>
      <c r="S69" s="235" t="s">
        <v>96</v>
      </c>
      <c r="T69" s="241">
        <f t="shared" ref="T69:Y69" si="109">T40+SQRT($S$46/($R$17-2))-T25/2/($R$17-1-$S$17)</f>
        <v>0.18267964406716442</v>
      </c>
      <c r="U69" s="241">
        <f t="shared" si="109"/>
        <v>0.13046920851586141</v>
      </c>
      <c r="V69" s="241">
        <f t="shared" si="109"/>
        <v>0.19958965743981039</v>
      </c>
      <c r="W69" s="241">
        <f t="shared" si="109"/>
        <v>0.22480617850860679</v>
      </c>
      <c r="X69" s="241">
        <f t="shared" si="109"/>
        <v>5.1903854623699119E-2</v>
      </c>
      <c r="Y69" s="241">
        <f t="shared" si="109"/>
        <v>0.19836269869324083</v>
      </c>
      <c r="Z69" s="27">
        <v>1</v>
      </c>
      <c r="AA69" s="241">
        <f>AA40+SQRT($S$46/($R$17-2))-AA25/2/($R$17-1-$S$17)</f>
        <v>0.14285201067284647</v>
      </c>
      <c r="AB69" s="241">
        <f t="shared" ref="AB69:AD69" si="110">AB40+SQRT($S$46/($R$17-2))-AB25/2/($R$17-1-$S$17)</f>
        <v>0.42359383671802597</v>
      </c>
      <c r="AC69" s="241">
        <f t="shared" si="110"/>
        <v>-7.6331084677263381E-3</v>
      </c>
      <c r="AD69" s="241">
        <f t="shared" si="110"/>
        <v>0.10656190678481216</v>
      </c>
    </row>
    <row r="70" spans="1:30">
      <c r="A70" s="62" t="s">
        <v>78</v>
      </c>
      <c r="B70" s="287">
        <f>AVERAGE('Инвестиции в основной капитал '!AC71:AO71)</f>
        <v>65352.910762308748</v>
      </c>
      <c r="C70" s="241">
        <v>60.207692307692305</v>
      </c>
      <c r="D70" s="149">
        <f>AVERAGE('ВРП (в текущих  ценах; миллионо'!AC71:AO71)</f>
        <v>305685.88406059018</v>
      </c>
      <c r="E70" s="190">
        <f>AVERAGE('Среднедушевые денежные доходы '!P71:AB71)</f>
        <v>16350.166779368265</v>
      </c>
      <c r="F70" s="191">
        <f>AVERAGE('  Оборот  средних организаций'!AC71:AO71)</f>
        <v>62416.646536603112</v>
      </c>
      <c r="G70" s="149">
        <f>AVERAGE('Численность ИП'!P71:AB71)</f>
        <v>1674.1099463495996</v>
      </c>
      <c r="H70" s="149">
        <f>AVERAGE(Преступность!$Q71:$AC71)</f>
        <v>1924.8024883438811</v>
      </c>
      <c r="I70" s="241">
        <v>100.75384615384615</v>
      </c>
      <c r="J70" s="149">
        <f>AVERAGE('Число реализованных турпакетов '!$Q71:$AC71)</f>
        <v>2402.723950402697</v>
      </c>
      <c r="K70" s="149">
        <f>AVERAGE('Розничная торовля'!AC71:AO71)</f>
        <v>87398.600554821882</v>
      </c>
      <c r="L70" s="191">
        <f>AVERAGE('Ликвидация основных фондов'!AC70:AO70)</f>
        <v>5468.9289253496909</v>
      </c>
      <c r="O70" s="191"/>
      <c r="P70" s="191"/>
      <c r="R70" s="27" t="s">
        <v>120</v>
      </c>
      <c r="S70" s="235" t="s">
        <v>100</v>
      </c>
      <c r="T70" s="241">
        <f t="shared" ref="T70:Z70" si="111">T41+SQRT($S$46/($R$17-2))-T26/2/($R$17-1-$S$17)</f>
        <v>0.38893435050303843</v>
      </c>
      <c r="U70" s="241">
        <f t="shared" si="111"/>
        <v>0.54371159501068955</v>
      </c>
      <c r="V70" s="241">
        <f t="shared" si="111"/>
        <v>-0.10410861206668215</v>
      </c>
      <c r="W70" s="241">
        <f t="shared" si="111"/>
        <v>2.5592840744484837E-2</v>
      </c>
      <c r="X70" s="241">
        <f t="shared" si="111"/>
        <v>0.21127389273076191</v>
      </c>
      <c r="Y70" s="241">
        <f t="shared" si="111"/>
        <v>0.27998747775698041</v>
      </c>
      <c r="Z70" s="241">
        <f t="shared" si="111"/>
        <v>0.14285201067284647</v>
      </c>
      <c r="AA70" s="27">
        <v>1</v>
      </c>
      <c r="AB70" s="241">
        <f t="shared" ref="AB70:AD70" si="112">AB41+SQRT($S$46/($R$17-2))-AB26/2/($R$17-1-$S$17)</f>
        <v>1.4168968703522307E-2</v>
      </c>
      <c r="AC70" s="241">
        <f t="shared" si="112"/>
        <v>0.42394643863880149</v>
      </c>
      <c r="AD70" s="241">
        <f t="shared" si="112"/>
        <v>6.7273178240483719E-2</v>
      </c>
    </row>
    <row r="71" spans="1:30">
      <c r="A71" s="62" t="s">
        <v>80</v>
      </c>
      <c r="B71" s="287">
        <f>AVERAGE('Инвестиции в основной капитал '!AC72:AO72)</f>
        <v>33449.672957679242</v>
      </c>
      <c r="C71" s="241">
        <v>57.161538461538456</v>
      </c>
      <c r="D71" s="149">
        <f>AVERAGE('ВРП (в текущих  ценах; миллионо'!AC72:AO72)</f>
        <v>149362.93840787662</v>
      </c>
      <c r="E71" s="190">
        <f>AVERAGE('Среднедушевые денежные доходы '!P72:AB72)</f>
        <v>14611.302779584787</v>
      </c>
      <c r="F71" s="191">
        <f>AVERAGE('  Оборот  средних организаций'!AC72:AO72)</f>
        <v>19642.753020325697</v>
      </c>
      <c r="G71" s="149">
        <f>AVERAGE('Численность ИП'!P72:AB72)</f>
        <v>1603.1807723938241</v>
      </c>
      <c r="H71" s="149">
        <f>AVERAGE(Преступность!$Q72:$AC72)</f>
        <v>2392.695687881615</v>
      </c>
      <c r="I71" s="241">
        <v>101.38461538461539</v>
      </c>
      <c r="J71" s="149">
        <f>AVERAGE('Число реализованных турпакетов '!$Q72:$AC72)</f>
        <v>1878.2221690656265</v>
      </c>
      <c r="K71" s="149">
        <f>AVERAGE('Розничная торовля'!AC72:AO72)</f>
        <v>104217.86633811936</v>
      </c>
      <c r="L71" s="191">
        <f>AVERAGE('Ликвидация основных фондов'!AC71:AO71)</f>
        <v>2863.562735790385</v>
      </c>
      <c r="O71" s="191"/>
      <c r="P71" s="191"/>
      <c r="R71" s="27" t="s">
        <v>121</v>
      </c>
      <c r="S71" s="235" t="s">
        <v>95</v>
      </c>
      <c r="T71" s="241">
        <f t="shared" ref="T71:AA71" si="113">T42+SQRT($S$46/($R$17-2))-T27/2/($R$17-1-$S$17)</f>
        <v>0.13751053619272213</v>
      </c>
      <c r="U71" s="241">
        <f t="shared" si="113"/>
        <v>0.20145648808204478</v>
      </c>
      <c r="V71" s="241">
        <f t="shared" si="113"/>
        <v>3.0625401774212538E-2</v>
      </c>
      <c r="W71" s="241">
        <f t="shared" si="113"/>
        <v>0.13583484030313089</v>
      </c>
      <c r="X71" s="241">
        <f t="shared" si="113"/>
        <v>0.46328522021643259</v>
      </c>
      <c r="Y71" s="241">
        <f t="shared" si="113"/>
        <v>0.16739629241795229</v>
      </c>
      <c r="Z71" s="241">
        <f t="shared" si="113"/>
        <v>0.42359383671802597</v>
      </c>
      <c r="AA71" s="241">
        <f t="shared" si="113"/>
        <v>1.4168968703522307E-2</v>
      </c>
      <c r="AB71" s="27">
        <v>1</v>
      </c>
      <c r="AC71" s="241">
        <f t="shared" ref="AC71:AD71" si="114">AC42+SQRT($S$46/($R$17-2))-AC27/2/($R$17-1-$S$17)</f>
        <v>0.57407489503329756</v>
      </c>
      <c r="AD71" s="241">
        <f t="shared" si="114"/>
        <v>0.23887449311644976</v>
      </c>
    </row>
    <row r="72" spans="1:30">
      <c r="A72" s="62" t="s">
        <v>81</v>
      </c>
      <c r="B72" s="287">
        <f>AVERAGE('Инвестиции в основной капитал '!AC73:AO73)</f>
        <v>179890.01551575429</v>
      </c>
      <c r="C72" s="241">
        <v>64.669230769230779</v>
      </c>
      <c r="D72" s="149">
        <f>AVERAGE('ВРП (в текущих  ценах; миллионо'!AC73:AO73)</f>
        <v>557686.06480845693</v>
      </c>
      <c r="E72" s="190">
        <f>AVERAGE('Среднедушевые денежные доходы '!P73:AB73)</f>
        <v>25409.270559845143</v>
      </c>
      <c r="F72" s="191">
        <f>AVERAGE('  Оборот  средних организаций'!AC73:AO73)</f>
        <v>106390.77593265986</v>
      </c>
      <c r="G72" s="149">
        <f>AVERAGE('Численность ИП'!P73:AB73)</f>
        <v>2374.8461849053156</v>
      </c>
      <c r="H72" s="149">
        <f>AVERAGE(Преступность!$Q73:$AC73)</f>
        <v>1181.9577692449836</v>
      </c>
      <c r="I72" s="241">
        <v>102.47692307692309</v>
      </c>
      <c r="J72" s="149">
        <f>AVERAGE('Число реализованных турпакетов '!$Q73:$AC73)</f>
        <v>10527.118066927515</v>
      </c>
      <c r="K72" s="149">
        <f>AVERAGE('Розничная торовля'!AC73:AO73)</f>
        <v>121169.14893341885</v>
      </c>
      <c r="L72" s="191">
        <f>AVERAGE('Ликвидация основных фондов'!AC72:AO72)</f>
        <v>7350.8911728100738</v>
      </c>
      <c r="O72" s="191"/>
      <c r="P72" s="191"/>
      <c r="R72" s="27" t="s">
        <v>122</v>
      </c>
      <c r="S72" s="235" t="s">
        <v>94</v>
      </c>
      <c r="T72" s="241">
        <f t="shared" ref="T72:AB72" si="115">T43+SQRT($S$46/($R$17-2))-T28/2/($R$17-1-$S$17)</f>
        <v>-6.5152154522272687E-2</v>
      </c>
      <c r="U72" s="241">
        <f t="shared" si="115"/>
        <v>0.11762445846087013</v>
      </c>
      <c r="V72" s="241">
        <f t="shared" si="115"/>
        <v>0.59527240599264264</v>
      </c>
      <c r="W72" s="241">
        <f t="shared" si="115"/>
        <v>0.68767702086406612</v>
      </c>
      <c r="X72" s="241">
        <f t="shared" si="115"/>
        <v>-0.20109053288631021</v>
      </c>
      <c r="Y72" s="241">
        <f t="shared" si="115"/>
        <v>1.4286469816018152E-2</v>
      </c>
      <c r="Z72" s="241">
        <f t="shared" si="115"/>
        <v>-7.6331084677263381E-3</v>
      </c>
      <c r="AA72" s="241">
        <f t="shared" si="115"/>
        <v>0.42394643863880149</v>
      </c>
      <c r="AB72" s="241">
        <f t="shared" si="115"/>
        <v>0.57407489503329756</v>
      </c>
      <c r="AC72" s="27">
        <v>1</v>
      </c>
      <c r="AD72" s="241">
        <f>AD43+SQRT($S$46/($R$17-2))-AD28/2/($R$17-1-$S$17)</f>
        <v>-0.18735874541703817</v>
      </c>
    </row>
    <row r="73" spans="1:30" ht="15.75" thickBot="1">
      <c r="A73" s="62" t="s">
        <v>82</v>
      </c>
      <c r="B73" s="287">
        <f>AVERAGE('Инвестиции в основной капитал '!AC74:AO74)</f>
        <v>58374.594340254334</v>
      </c>
      <c r="C73" s="241">
        <v>59.000000000000007</v>
      </c>
      <c r="D73" s="149">
        <f>AVERAGE('ВРП (в текущих  ценах; миллионо'!AC74:AO74)</f>
        <v>199775.7685415048</v>
      </c>
      <c r="E73" s="190">
        <f>AVERAGE('Среднедушевые денежные доходы '!P74:AB74)</f>
        <v>14336.554460220652</v>
      </c>
      <c r="F73" s="191">
        <f>AVERAGE('  Оборот  средних организаций'!AC74:AO74)</f>
        <v>16536.133555915887</v>
      </c>
      <c r="G73" s="149">
        <f>AVERAGE('Численность ИП'!P74:AB74)</f>
        <v>1814.4869276767515</v>
      </c>
      <c r="H73" s="149">
        <f>AVERAGE(Преступность!$Q74:$AC74)</f>
        <v>2880.198374889585</v>
      </c>
      <c r="I73" s="241">
        <v>102.66153846153844</v>
      </c>
      <c r="J73" s="149">
        <f>AVERAGE('Число реализованных турпакетов '!$Q74:$AC74)</f>
        <v>1777.5736579339266</v>
      </c>
      <c r="K73" s="149">
        <f>AVERAGE('Розничная торовля'!AC74:AO74)</f>
        <v>99472.646485303689</v>
      </c>
      <c r="L73" s="191">
        <f>AVERAGE('Ликвидация основных фондов'!AC73:AO73)</f>
        <v>3453.888556790791</v>
      </c>
      <c r="O73" s="191"/>
      <c r="P73" s="191"/>
      <c r="R73" s="27" t="s">
        <v>123</v>
      </c>
      <c r="S73" s="236" t="s">
        <v>128</v>
      </c>
      <c r="T73" s="241">
        <f t="shared" ref="T73:AB73" si="116">T44+SQRT($S$46/($R$17-2))-T29/2/($R$17-1-$S$17)</f>
        <v>0.16526787592069958</v>
      </c>
      <c r="U73" s="241">
        <f t="shared" si="116"/>
        <v>0.10123146566044938</v>
      </c>
      <c r="V73" s="241">
        <f t="shared" si="116"/>
        <v>0.74271913982030646</v>
      </c>
      <c r="W73" s="241">
        <f t="shared" si="116"/>
        <v>0.41414249261263186</v>
      </c>
      <c r="X73" s="241">
        <f t="shared" si="116"/>
        <v>-5.784043125023431E-2</v>
      </c>
      <c r="Y73" s="241">
        <f t="shared" si="116"/>
        <v>-0.13954290306727801</v>
      </c>
      <c r="Z73" s="241">
        <f t="shared" si="116"/>
        <v>0.10656190678481216</v>
      </c>
      <c r="AA73" s="241">
        <f t="shared" si="116"/>
        <v>6.7273178240483719E-2</v>
      </c>
      <c r="AB73" s="241">
        <f t="shared" si="116"/>
        <v>0.23887449311644976</v>
      </c>
      <c r="AC73" s="241">
        <f>AC44+SQRT($S$46/($R$17-2))-AC29/2/($R$17-1-$S$17)</f>
        <v>-0.18735874541703817</v>
      </c>
      <c r="AD73" s="27">
        <v>1</v>
      </c>
    </row>
    <row r="74" spans="1:30">
      <c r="A74" s="60" t="s">
        <v>83</v>
      </c>
      <c r="B74" s="287">
        <f>AVERAGE('Инвестиции в основной капитал '!AC75:AO75)</f>
        <v>94949.557625215733</v>
      </c>
      <c r="C74" s="241">
        <v>69.869230769230754</v>
      </c>
      <c r="D74" s="149">
        <f>AVERAGE('ВРП (в текущих  ценах; миллионо'!AC75:AO75)</f>
        <v>448424.49465052213</v>
      </c>
      <c r="E74" s="190">
        <f>AVERAGE('Среднедушевые денежные доходы '!P75:AB75)</f>
        <v>30287.243006557514</v>
      </c>
      <c r="F74" s="191">
        <f>AVERAGE('  Оборот  средних организаций'!AC75:AO75)</f>
        <v>47104.600567416092</v>
      </c>
      <c r="G74" s="149">
        <f>AVERAGE('Численность ИП'!P75:AB75)</f>
        <v>2483.0811006670947</v>
      </c>
      <c r="H74" s="149">
        <f>AVERAGE(Преступность!$Q75:$AC75)</f>
        <v>1782.5106861907866</v>
      </c>
      <c r="I74" s="241">
        <v>102.11538461538461</v>
      </c>
      <c r="J74" s="149">
        <f>AVERAGE('Число реализованных турпакетов '!$Q75:$AC75)</f>
        <v>3159.5276540781551</v>
      </c>
      <c r="K74" s="149">
        <f>AVERAGE('Розничная торовля'!AC75:AO75)</f>
        <v>116161.58382339875</v>
      </c>
      <c r="L74" s="191">
        <f>AVERAGE('Ликвидация основных фондов'!AC74:AO74)</f>
        <v>6105.4671867231218</v>
      </c>
      <c r="O74" s="191"/>
      <c r="P74" s="191"/>
    </row>
    <row r="75" spans="1:30">
      <c r="A75" s="60" t="s">
        <v>84</v>
      </c>
      <c r="B75" s="287">
        <f>AVERAGE('Инвестиции в основной капитал '!AC76:AO76)</f>
        <v>70005.865359794712</v>
      </c>
      <c r="C75" s="241">
        <v>64.561538461538461</v>
      </c>
      <c r="D75" s="149">
        <f>AVERAGE('ВРП (в текущих  ценах; миллионо'!AC76:AO76)</f>
        <v>292592.23498254275</v>
      </c>
      <c r="E75" s="190">
        <f>AVERAGE('Среднедушевые денежные доходы '!P76:AB76)</f>
        <v>20172.197729215804</v>
      </c>
      <c r="F75" s="191">
        <f>AVERAGE('  Оборот  средних организаций'!AC76:AO76)</f>
        <v>31443.963115081777</v>
      </c>
      <c r="G75" s="149">
        <f>AVERAGE('Численность ИП'!P76:AB76)</f>
        <v>1747.7961863122093</v>
      </c>
      <c r="H75" s="149">
        <f>AVERAGE(Преступность!$Q76:$AC76)</f>
        <v>2139.0191009301748</v>
      </c>
      <c r="I75" s="241">
        <v>101.79230769230769</v>
      </c>
      <c r="J75" s="149">
        <f>AVERAGE('Число реализованных турпакетов '!$Q76:$AC76)</f>
        <v>8141.2984476175707</v>
      </c>
      <c r="K75" s="149">
        <f>AVERAGE('Розничная торовля'!AC76:AO76)</f>
        <v>118996.95788415041</v>
      </c>
      <c r="L75" s="191">
        <f>AVERAGE('Ликвидация основных фондов'!AC75:AO75)</f>
        <v>5533.7394229719457</v>
      </c>
      <c r="O75" s="191"/>
      <c r="P75" s="191"/>
    </row>
    <row r="76" spans="1:30">
      <c r="A76" s="60" t="s">
        <v>85</v>
      </c>
      <c r="B76" s="287">
        <f>AVERAGE('Инвестиции в основной капитал '!AC77:AO77)</f>
        <v>85925.145927407546</v>
      </c>
      <c r="C76" s="241">
        <v>66.869230769230768</v>
      </c>
      <c r="D76" s="149">
        <f>AVERAGE('ВРП (в текущих  ценах; миллионо'!AC77:AO77)</f>
        <v>318727.46670378937</v>
      </c>
      <c r="E76" s="190">
        <f>AVERAGE('Среднедушевые денежные доходы '!P77:AB77)</f>
        <v>22638.386314138879</v>
      </c>
      <c r="F76" s="191">
        <f>AVERAGE('  Оборот  средних организаций'!AC77:AO77)</f>
        <v>29222.358567420921</v>
      </c>
      <c r="G76" s="149">
        <f>AVERAGE('Численность ИП'!P77:AB77)</f>
        <v>1628.4456366321613</v>
      </c>
      <c r="H76" s="149">
        <f>AVERAGE(Преступность!$Q77:$AC77)</f>
        <v>1961.4135425947279</v>
      </c>
      <c r="I76" s="241">
        <v>101.49230769230768</v>
      </c>
      <c r="J76" s="149">
        <f>AVERAGE('Число реализованных турпакетов '!$Q77:$AC77)</f>
        <v>5329.8358607396185</v>
      </c>
      <c r="K76" s="149">
        <f>AVERAGE('Розничная торовля'!AC77:AO77)</f>
        <v>134331.62704986578</v>
      </c>
      <c r="L76" s="191">
        <f>AVERAGE('Ликвидация основных фондов'!AC76:AO76)</f>
        <v>4106.0249849809825</v>
      </c>
      <c r="O76" s="191"/>
      <c r="P76" s="191"/>
    </row>
    <row r="77" spans="1:30">
      <c r="A77" s="60" t="s">
        <v>86</v>
      </c>
      <c r="B77" s="287">
        <f>AVERAGE('Инвестиции в основной капитал '!AC78:AO78)</f>
        <v>157053.28056102322</v>
      </c>
      <c r="C77" s="241">
        <v>63.599999999999987</v>
      </c>
      <c r="D77" s="149">
        <f>AVERAGE('ВРП (в текущих  ценах; миллионо'!AC78:AO78)</f>
        <v>252394.52780077697</v>
      </c>
      <c r="E77" s="190">
        <f>AVERAGE('Среднедушевые денежные доходы '!P78:AB78)</f>
        <v>17934.483969879358</v>
      </c>
      <c r="F77" s="191">
        <f>AVERAGE('  Оборот  средних организаций'!AC78:AO78)</f>
        <v>14955.278731471442</v>
      </c>
      <c r="G77" s="149">
        <f>AVERAGE('Численность ИП'!P78:AB78)</f>
        <v>1708.77343876651</v>
      </c>
      <c r="H77" s="149">
        <f>AVERAGE(Преступность!$Q78:$AC78)</f>
        <v>2257.5320390168381</v>
      </c>
      <c r="I77" s="241">
        <v>102.79230769230769</v>
      </c>
      <c r="J77" s="149">
        <f>AVERAGE('Число реализованных турпакетов '!$Q78:$AC78)</f>
        <v>6907.000423305919</v>
      </c>
      <c r="K77" s="149">
        <f>AVERAGE('Розничная торовля'!AC78:AO78)</f>
        <v>118004.79716212575</v>
      </c>
      <c r="L77" s="191">
        <f>AVERAGE('Ликвидация основных фондов'!AC77:AO77)</f>
        <v>3289.7802352232143</v>
      </c>
      <c r="O77" s="191"/>
      <c r="P77" s="191"/>
    </row>
    <row r="78" spans="1:30">
      <c r="A78" s="60" t="s">
        <v>87</v>
      </c>
      <c r="B78" s="287">
        <f>AVERAGE('Инвестиции в основной капитал '!AC79:AO79)</f>
        <v>189962.09577381451</v>
      </c>
      <c r="C78" s="241">
        <v>74.099999999999994</v>
      </c>
      <c r="D78" s="149">
        <f>AVERAGE('ВРП (в текущих  ценах; миллионо'!AC79:AO79)</f>
        <v>672316.95295234001</v>
      </c>
      <c r="E78" s="190">
        <f>AVERAGE('Среднедушевые денежные доходы '!P79:AB79)</f>
        <v>33448.169027549353</v>
      </c>
      <c r="F78" s="191">
        <f>AVERAGE('  Оборот  средних организаций'!AC79:AO79)</f>
        <v>67298.177402259054</v>
      </c>
      <c r="G78" s="149">
        <f>AVERAGE('Численность ИП'!P79:AB79)</f>
        <v>2073.8757246627056</v>
      </c>
      <c r="H78" s="149">
        <f>AVERAGE(Преступность!$Q79:$AC79)</f>
        <v>2049.4279320377955</v>
      </c>
      <c r="I78" s="241">
        <v>104.23846153846155</v>
      </c>
      <c r="J78" s="149">
        <f>AVERAGE('Число реализованных турпакетов '!$Q79:$AC79)</f>
        <v>1519.0217645931298</v>
      </c>
      <c r="K78" s="149">
        <f>AVERAGE('Розничная торовля'!AC79:AO79)</f>
        <v>122393.71938882412</v>
      </c>
      <c r="L78" s="191">
        <f>AVERAGE('Ликвидация основных фондов'!AC78:AO78)</f>
        <v>7936.7369615384869</v>
      </c>
      <c r="O78" s="191"/>
      <c r="P78" s="191"/>
    </row>
    <row r="79" spans="1:30">
      <c r="A79" s="60" t="s">
        <v>88</v>
      </c>
      <c r="B79" s="287">
        <f>AVERAGE('Инвестиции в основной капитал '!AC80:AO80)</f>
        <v>299206.2020922777</v>
      </c>
      <c r="C79" s="241">
        <v>68.223076923076945</v>
      </c>
      <c r="D79" s="149">
        <f>AVERAGE('ВРП (в текущих  ценах; миллионо'!AC80:AO80)</f>
        <v>1217903.1136752719</v>
      </c>
      <c r="E79" s="190">
        <f>AVERAGE('Среднедушевые денежные доходы '!P80:AB80)</f>
        <v>32941.999661560367</v>
      </c>
      <c r="F79" s="191">
        <f>AVERAGE('  Оборот  средних организаций'!AC80:AO80)</f>
        <v>50235.652598235574</v>
      </c>
      <c r="G79" s="149">
        <f>AVERAGE('Численность ИП'!P80:AB80)</f>
        <v>2690.7345729196313</v>
      </c>
      <c r="H79" s="149">
        <f>AVERAGE(Преступность!$Q80:$AC80)</f>
        <v>2136.8198398188297</v>
      </c>
      <c r="I79" s="241">
        <v>101.55384615384615</v>
      </c>
      <c r="J79" s="149">
        <f>AVERAGE('Число реализованных турпакетов '!$Q80:$AC80)</f>
        <v>1638.4990556415869</v>
      </c>
      <c r="K79" s="149">
        <f>AVERAGE('Розничная торовля'!AC80:AO80)</f>
        <v>190983.52062075521</v>
      </c>
      <c r="L79" s="191">
        <f>AVERAGE('Ликвидация основных фондов'!AC79:AO79)</f>
        <v>8689.6717863619433</v>
      </c>
      <c r="O79" s="191"/>
      <c r="P79" s="191"/>
    </row>
    <row r="80" spans="1:30">
      <c r="A80" s="62" t="s">
        <v>89</v>
      </c>
      <c r="B80" s="287">
        <f>AVERAGE('Инвестиции в основной капитал '!AC81:AO81)</f>
        <v>67702.79045273771</v>
      </c>
      <c r="C80" s="241">
        <v>60.238461538461543</v>
      </c>
      <c r="D80" s="149">
        <f>AVERAGE('ВРП (в текущих  ценах; миллионо'!AC81:AO81)</f>
        <v>196587.88412943293</v>
      </c>
      <c r="E80" s="190">
        <f>AVERAGE('Среднедушевые денежные доходы '!P81:AB81)</f>
        <v>14759.822227352744</v>
      </c>
      <c r="F80" s="191">
        <f>AVERAGE('  Оборот  средних организаций'!AC81:AO81)</f>
        <v>13364.050845617718</v>
      </c>
      <c r="G80" s="149">
        <f>AVERAGE('Численность ИП'!P81:AB81)</f>
        <v>1719.4673466189174</v>
      </c>
      <c r="H80" s="149">
        <f>AVERAGE(Преступность!$Q81:$AC81)</f>
        <v>2159.2266837300881</v>
      </c>
      <c r="I80" s="241">
        <v>102.83846153846154</v>
      </c>
      <c r="J80" s="149">
        <f>AVERAGE('Число реализованных турпакетов '!$Q81:$AC81)</f>
        <v>1903.1119843969332</v>
      </c>
      <c r="K80" s="149">
        <f>AVERAGE('Розничная торовля'!AC81:AO81)</f>
        <v>84725.719080594194</v>
      </c>
      <c r="L80" s="191">
        <f>AVERAGE('Ликвидация основных фондов'!AC80:AO80)</f>
        <v>5014.671949690578</v>
      </c>
      <c r="O80" s="191"/>
      <c r="P80" s="191"/>
    </row>
    <row r="81" spans="1:21" ht="15.75" thickBot="1">
      <c r="A81" s="63" t="s">
        <v>90</v>
      </c>
      <c r="B81" s="287">
        <f>AVERAGE('Инвестиции в основной капитал '!AC82:AO82)</f>
        <v>304665.48465227993</v>
      </c>
      <c r="C81" s="241">
        <v>78.33846153846153</v>
      </c>
      <c r="D81" s="149">
        <f>AVERAGE('ВРП (в текущих  ценах; миллионо'!AC82:AO82)</f>
        <v>1076499.4366411029</v>
      </c>
      <c r="E81" s="190">
        <f>AVERAGE('Среднедушевые денежные доходы '!P82:AB82)</f>
        <v>49093.308172331228</v>
      </c>
      <c r="F81" s="191">
        <f>AVERAGE('  Оборот  средних организаций'!AC82:AO82)</f>
        <v>80776.910986479517</v>
      </c>
      <c r="G81" s="149">
        <f>AVERAGE('Численность ИП'!P82:AB82)</f>
        <v>1925.2308836997358</v>
      </c>
      <c r="H81" s="149">
        <f>AVERAGE(Преступность!$Q82:$AC82)</f>
        <v>1552.9504833510987</v>
      </c>
      <c r="I81" s="241">
        <v>100.95384615384614</v>
      </c>
      <c r="J81" s="149">
        <f>AVERAGE('Число реализованных турпакетов '!$Q82:$AC82)</f>
        <v>107.97625388006085</v>
      </c>
      <c r="K81" s="149">
        <f>AVERAGE('Розничная торовля'!AC82:AO82)</f>
        <v>114877.25814210343</v>
      </c>
      <c r="L81" s="191">
        <f>AVERAGE('Ликвидация основных фондов'!AC81:AO81)</f>
        <v>22176.534230003872</v>
      </c>
      <c r="Q81" s="241"/>
      <c r="R81" s="241"/>
      <c r="S81" s="241"/>
      <c r="T81" s="241"/>
      <c r="U81" s="241"/>
    </row>
    <row r="82" spans="1:21" ht="16.5" thickTop="1">
      <c r="A82" s="216" t="s">
        <v>105</v>
      </c>
      <c r="B82" s="226">
        <f t="shared" ref="B82:L82" si="117">AVERAGE(B1:B81)</f>
        <v>73685.408016697722</v>
      </c>
      <c r="C82" s="226">
        <f t="shared" si="117"/>
        <v>63.586249999999993</v>
      </c>
      <c r="D82" s="226">
        <f t="shared" si="117"/>
        <v>302983.35088022548</v>
      </c>
      <c r="E82" s="226">
        <f t="shared" si="117"/>
        <v>17852.600292912892</v>
      </c>
      <c r="F82" s="226">
        <f t="shared" si="117"/>
        <v>26108.687009500318</v>
      </c>
      <c r="G82" s="226">
        <f t="shared" si="117"/>
        <v>1840.1744522184558</v>
      </c>
      <c r="H82" s="226">
        <f t="shared" si="117"/>
        <v>1535.7491048159011</v>
      </c>
      <c r="I82" s="226">
        <f t="shared" si="117"/>
        <v>102.37423076923078</v>
      </c>
      <c r="J82" s="226">
        <f t="shared" si="117"/>
        <v>2172.5927895602936</v>
      </c>
      <c r="K82" s="226">
        <f t="shared" si="117"/>
        <v>109929.14796664422</v>
      </c>
      <c r="L82" s="226">
        <f t="shared" si="117"/>
        <v>4538.4360477747905</v>
      </c>
      <c r="Q82" s="241"/>
      <c r="R82" s="241"/>
      <c r="S82" s="241"/>
      <c r="T82" s="241"/>
      <c r="U82" s="241"/>
    </row>
    <row r="83" spans="1:21" ht="15.75">
      <c r="A83" s="216" t="s">
        <v>104</v>
      </c>
      <c r="B83" s="226">
        <f t="shared" ref="B83:L83" si="118">MAX(B1:B81)-MIN(B1:B81)</f>
        <v>347049.22680493101</v>
      </c>
      <c r="C83" s="226">
        <f t="shared" si="118"/>
        <v>28.515384615384605</v>
      </c>
      <c r="D83" s="226">
        <f t="shared" si="118"/>
        <v>1415164.2829621325</v>
      </c>
      <c r="E83" s="226">
        <f t="shared" si="118"/>
        <v>39600.442292287276</v>
      </c>
      <c r="F83" s="226">
        <f t="shared" si="118"/>
        <v>104246.4645432593</v>
      </c>
      <c r="G83" s="226">
        <f t="shared" si="118"/>
        <v>1918.1267255158755</v>
      </c>
      <c r="H83" s="226">
        <f t="shared" si="118"/>
        <v>2620.5139488562268</v>
      </c>
      <c r="I83" s="226">
        <f t="shared" si="118"/>
        <v>5.892307692307682</v>
      </c>
      <c r="J83" s="226">
        <f t="shared" si="118"/>
        <v>11196.064089424057</v>
      </c>
      <c r="K83" s="226">
        <f t="shared" si="118"/>
        <v>192196.68020152743</v>
      </c>
      <c r="L83" s="226">
        <f t="shared" si="118"/>
        <v>31090.604285884107</v>
      </c>
      <c r="Q83" s="241"/>
      <c r="R83" s="241"/>
      <c r="S83" s="241"/>
      <c r="T83" s="241"/>
      <c r="U83" s="241"/>
    </row>
    <row r="84" spans="1:21" s="241" customFormat="1" ht="15.75">
      <c r="A84" s="216" t="s">
        <v>106</v>
      </c>
      <c r="B84" s="226">
        <f t="shared" ref="B84:L84" si="119">MEDIAN(B1:B81)</f>
        <v>54678.435204791756</v>
      </c>
      <c r="C84" s="226">
        <f t="shared" si="119"/>
        <v>63.584615384615383</v>
      </c>
      <c r="D84" s="226">
        <f t="shared" si="119"/>
        <v>238499.93192189914</v>
      </c>
      <c r="E84" s="226">
        <f t="shared" si="119"/>
        <v>15961.558264436702</v>
      </c>
      <c r="F84" s="226">
        <f t="shared" si="119"/>
        <v>23411.293200175998</v>
      </c>
      <c r="G84" s="226">
        <f t="shared" si="119"/>
        <v>1744.210559089488</v>
      </c>
      <c r="H84" s="226">
        <f t="shared" si="119"/>
        <v>1476.0600912161053</v>
      </c>
      <c r="I84" s="226">
        <f t="shared" si="119"/>
        <v>102.35</v>
      </c>
      <c r="J84" s="226">
        <f t="shared" si="119"/>
        <v>1630.0520291773462</v>
      </c>
      <c r="K84" s="226">
        <f t="shared" si="119"/>
        <v>108459.30950300372</v>
      </c>
      <c r="L84" s="226">
        <f t="shared" si="119"/>
        <v>3257.1993747860233</v>
      </c>
      <c r="M84" s="191"/>
    </row>
    <row r="85" spans="1:21" s="241" customFormat="1" ht="15.75">
      <c r="A85" s="216" t="s">
        <v>130</v>
      </c>
      <c r="B85" s="216">
        <f t="shared" ref="B85:L85" si="120">MAX(B2:B81)</f>
        <v>369089.20809941844</v>
      </c>
      <c r="C85" s="216">
        <f t="shared" si="120"/>
        <v>78.33846153846153</v>
      </c>
      <c r="D85" s="216">
        <f t="shared" si="120"/>
        <v>1495189.3793227102</v>
      </c>
      <c r="E85" s="216">
        <f t="shared" si="120"/>
        <v>49093.308172331228</v>
      </c>
      <c r="F85" s="216">
        <f t="shared" si="120"/>
        <v>106390.77593265986</v>
      </c>
      <c r="G85" s="216">
        <f t="shared" si="120"/>
        <v>3012.5245144471965</v>
      </c>
      <c r="H85" s="216">
        <f t="shared" si="120"/>
        <v>2880.198374889585</v>
      </c>
      <c r="I85" s="216">
        <f t="shared" si="120"/>
        <v>105.01538461538462</v>
      </c>
      <c r="J85" s="216">
        <f t="shared" si="120"/>
        <v>11304.040343304117</v>
      </c>
      <c r="K85" s="216">
        <f t="shared" si="120"/>
        <v>235723.34428719024</v>
      </c>
      <c r="L85" s="216">
        <f t="shared" si="120"/>
        <v>32161.267323084779</v>
      </c>
      <c r="M85" s="191"/>
    </row>
    <row r="86" spans="1:21" s="241" customFormat="1" ht="15.75">
      <c r="A86" s="216" t="s">
        <v>131</v>
      </c>
      <c r="B86" s="216">
        <f t="shared" ref="B86:L86" si="121">MIN(B2:B81)</f>
        <v>22039.981294487436</v>
      </c>
      <c r="C86" s="216">
        <f t="shared" si="121"/>
        <v>49.823076923076925</v>
      </c>
      <c r="D86" s="216">
        <f t="shared" si="121"/>
        <v>80025.096360577678</v>
      </c>
      <c r="E86" s="216">
        <f t="shared" si="121"/>
        <v>9492.8658800439553</v>
      </c>
      <c r="F86" s="216">
        <f t="shared" si="121"/>
        <v>2144.3113894005678</v>
      </c>
      <c r="G86" s="216">
        <f t="shared" si="121"/>
        <v>1094.397788931321</v>
      </c>
      <c r="H86" s="216">
        <f t="shared" si="121"/>
        <v>259.68442603335831</v>
      </c>
      <c r="I86" s="216">
        <f t="shared" si="121"/>
        <v>99.123076923076937</v>
      </c>
      <c r="J86" s="216">
        <f t="shared" si="121"/>
        <v>107.97625388006085</v>
      </c>
      <c r="K86" s="216">
        <f t="shared" si="121"/>
        <v>43526.664085662822</v>
      </c>
      <c r="L86" s="216">
        <f t="shared" si="121"/>
        <v>1070.6630372006734</v>
      </c>
      <c r="M86" s="191"/>
    </row>
    <row r="87" spans="1:21" s="241" customFormat="1">
      <c r="M87" s="191"/>
    </row>
    <row r="88" spans="1:21" s="241" customFormat="1">
      <c r="M88" s="191"/>
    </row>
    <row r="89" spans="1:21" s="241" customFormat="1">
      <c r="M89" s="191"/>
    </row>
    <row r="90" spans="1:21">
      <c r="Q90" s="241"/>
      <c r="R90" s="241"/>
      <c r="S90" s="241"/>
      <c r="T90" s="241"/>
      <c r="U90" s="241"/>
    </row>
    <row r="91" spans="1:21">
      <c r="B91"/>
      <c r="C91"/>
      <c r="I91"/>
      <c r="Q91" s="241"/>
      <c r="R91" s="241"/>
      <c r="S91" s="241"/>
      <c r="T91" s="241"/>
      <c r="U91" s="241"/>
    </row>
    <row r="92" spans="1:21">
      <c r="A92" s="241"/>
      <c r="B92" s="241"/>
      <c r="C92" s="241"/>
      <c r="D92" s="241"/>
      <c r="E92" s="241"/>
      <c r="F92" s="241"/>
      <c r="G92" s="241"/>
      <c r="H92" s="241"/>
      <c r="I92" s="241"/>
      <c r="J92" s="241"/>
      <c r="K92" s="241"/>
      <c r="R92" s="241"/>
      <c r="S92" s="241"/>
      <c r="T92" s="241"/>
      <c r="U92" s="241"/>
    </row>
    <row r="93" spans="1:21">
      <c r="A93" s="241"/>
      <c r="B93" s="241"/>
      <c r="C93" s="241"/>
      <c r="D93" s="241"/>
      <c r="E93" s="241"/>
      <c r="F93" s="241"/>
      <c r="G93" s="241"/>
      <c r="H93" s="241"/>
      <c r="I93" s="241"/>
      <c r="J93" s="241"/>
      <c r="K93" s="241"/>
    </row>
    <row r="94" spans="1:21">
      <c r="A94" s="241"/>
      <c r="B94" s="241"/>
      <c r="C94" s="241"/>
      <c r="D94" s="241"/>
      <c r="E94" s="241"/>
      <c r="F94" s="241"/>
      <c r="G94" s="241"/>
      <c r="H94" s="241"/>
      <c r="I94" s="241"/>
      <c r="J94" s="241"/>
      <c r="K94" s="241"/>
    </row>
    <row r="95" spans="1:21">
      <c r="A95" s="241"/>
      <c r="B95" s="241"/>
      <c r="C95" s="241"/>
      <c r="D95" s="241"/>
      <c r="E95" s="241"/>
      <c r="F95" s="241"/>
      <c r="G95" s="241"/>
      <c r="H95" s="241"/>
      <c r="I95" s="241"/>
      <c r="J95" s="241"/>
      <c r="K95" s="241"/>
    </row>
    <row r="96" spans="1:21">
      <c r="A96" s="241"/>
      <c r="B96" s="241"/>
      <c r="C96" s="241"/>
      <c r="D96" s="241"/>
      <c r="E96" s="241"/>
      <c r="F96" s="241"/>
      <c r="G96" s="241"/>
      <c r="H96" s="241"/>
      <c r="I96" s="241"/>
      <c r="J96" s="241"/>
      <c r="K96" s="241"/>
    </row>
    <row r="97" spans="1:11">
      <c r="A97" s="241"/>
      <c r="B97" s="241"/>
      <c r="C97" s="241"/>
      <c r="D97" s="241"/>
      <c r="E97" s="241"/>
      <c r="F97" s="241"/>
      <c r="G97" s="241"/>
      <c r="H97" s="241"/>
      <c r="I97" s="241"/>
      <c r="J97" s="241"/>
      <c r="K97" s="241"/>
    </row>
    <row r="98" spans="1:11">
      <c r="A98" s="241"/>
      <c r="B98" s="241"/>
      <c r="C98" s="241"/>
      <c r="D98" s="241"/>
      <c r="E98" s="241"/>
      <c r="F98" s="241"/>
      <c r="G98" s="241"/>
      <c r="H98" s="241"/>
      <c r="I98" s="241"/>
      <c r="J98" s="241"/>
      <c r="K98" s="241"/>
    </row>
    <row r="99" spans="1:11">
      <c r="A99" s="241"/>
      <c r="B99" s="241"/>
      <c r="C99" s="241"/>
      <c r="D99" s="241"/>
      <c r="E99" s="241"/>
      <c r="F99" s="241"/>
      <c r="G99" s="241"/>
      <c r="H99" s="241"/>
      <c r="I99" s="241"/>
      <c r="J99" s="241"/>
      <c r="K99" s="241"/>
    </row>
    <row r="100" spans="1:11">
      <c r="A100" s="241"/>
      <c r="B100" s="241"/>
      <c r="C100" s="241"/>
      <c r="D100" s="241"/>
      <c r="E100" s="241"/>
      <c r="F100" s="241"/>
      <c r="G100" s="241"/>
      <c r="H100" s="241"/>
      <c r="I100" s="241"/>
      <c r="J100" s="241"/>
      <c r="K100" s="241"/>
    </row>
    <row r="101" spans="1:11">
      <c r="A101" s="241"/>
      <c r="B101" s="241"/>
      <c r="C101" s="241"/>
      <c r="D101" s="241"/>
      <c r="E101" s="241"/>
      <c r="F101" s="241"/>
      <c r="G101" s="241"/>
      <c r="H101" s="241"/>
      <c r="I101" s="241"/>
      <c r="J101" s="241"/>
      <c r="K101" s="241"/>
    </row>
    <row r="102" spans="1:11">
      <c r="A102" s="241"/>
      <c r="B102" s="241"/>
      <c r="C102" s="241"/>
      <c r="D102" s="241"/>
      <c r="E102" s="241"/>
      <c r="F102" s="241"/>
      <c r="G102" s="241"/>
      <c r="H102" s="241"/>
      <c r="I102" s="241"/>
      <c r="J102" s="241"/>
      <c r="K102" s="241"/>
    </row>
    <row r="103" spans="1:11">
      <c r="A103" s="241"/>
      <c r="B103" s="241"/>
      <c r="C103" s="241"/>
      <c r="D103" s="241"/>
      <c r="E103" s="241"/>
      <c r="F103" s="241"/>
      <c r="G103" s="241"/>
      <c r="H103" s="241"/>
      <c r="I103" s="241"/>
      <c r="J103" s="241"/>
      <c r="K103" s="241"/>
    </row>
    <row r="104" spans="1:11">
      <c r="A104" s="241"/>
      <c r="B104" s="241"/>
      <c r="C104" s="241"/>
      <c r="D104" s="241"/>
      <c r="E104" s="241"/>
      <c r="F104" s="241"/>
      <c r="G104" s="241"/>
      <c r="H104" s="241"/>
      <c r="I104" s="241"/>
      <c r="J104" s="241"/>
      <c r="K104" s="241"/>
    </row>
    <row r="105" spans="1:11">
      <c r="A105" s="241"/>
      <c r="B105" s="241"/>
      <c r="C105" s="241"/>
      <c r="D105" s="241"/>
      <c r="E105" s="241"/>
      <c r="F105" s="241"/>
      <c r="G105" s="241"/>
      <c r="H105" s="241"/>
      <c r="I105" s="241"/>
      <c r="J105" s="241"/>
      <c r="K105" s="241"/>
    </row>
    <row r="106" spans="1:11">
      <c r="A106" s="241"/>
      <c r="B106" s="241"/>
      <c r="C106" s="241"/>
      <c r="D106" s="241"/>
      <c r="E106" s="241"/>
      <c r="F106" s="241"/>
      <c r="G106" s="241"/>
      <c r="H106" s="241"/>
      <c r="I106" s="241"/>
      <c r="J106" s="241"/>
      <c r="K106" s="241"/>
    </row>
    <row r="107" spans="1:11">
      <c r="A107" s="241"/>
      <c r="B107" s="241"/>
      <c r="C107" s="241"/>
      <c r="D107" s="241"/>
      <c r="E107" s="241"/>
      <c r="F107" s="241"/>
      <c r="G107" s="241"/>
      <c r="H107" s="241"/>
      <c r="I107" s="241"/>
      <c r="J107" s="241"/>
      <c r="K107" s="241"/>
    </row>
    <row r="108" spans="1:11">
      <c r="A108" s="241"/>
      <c r="B108" s="241"/>
      <c r="C108" s="241"/>
      <c r="D108" s="241"/>
      <c r="E108" s="241"/>
      <c r="F108" s="241"/>
      <c r="G108" s="241"/>
      <c r="H108" s="241"/>
      <c r="I108" s="241"/>
      <c r="J108" s="241"/>
      <c r="K108" s="241"/>
    </row>
    <row r="109" spans="1:11">
      <c r="A109" s="241"/>
      <c r="B109" s="241"/>
      <c r="C109" s="241"/>
      <c r="D109" s="241"/>
      <c r="E109" s="241"/>
      <c r="F109" s="241"/>
      <c r="G109" s="241"/>
      <c r="H109" s="241"/>
      <c r="I109" s="241"/>
      <c r="J109" s="241"/>
      <c r="K109" s="241"/>
    </row>
    <row r="110" spans="1:11">
      <c r="A110" s="241"/>
      <c r="B110" s="241"/>
      <c r="C110" s="241"/>
      <c r="D110" s="241"/>
      <c r="E110" s="241"/>
      <c r="F110" s="241"/>
      <c r="G110" s="241"/>
      <c r="H110" s="241"/>
      <c r="I110" s="241"/>
      <c r="J110" s="241"/>
      <c r="K110" s="241"/>
    </row>
    <row r="111" spans="1:11">
      <c r="A111" s="241"/>
      <c r="B111" s="241"/>
      <c r="C111" s="241"/>
      <c r="D111" s="241"/>
      <c r="E111" s="241"/>
      <c r="F111" s="241"/>
      <c r="G111" s="241"/>
      <c r="H111" s="241"/>
      <c r="I111" s="241"/>
      <c r="J111" s="241"/>
      <c r="K111" s="241"/>
    </row>
    <row r="112" spans="1:11">
      <c r="A112" s="241"/>
      <c r="B112" s="241"/>
      <c r="C112" s="241"/>
      <c r="D112" s="241"/>
      <c r="E112" s="241"/>
      <c r="F112" s="241"/>
      <c r="G112" s="241"/>
      <c r="H112" s="241"/>
      <c r="I112" s="241"/>
      <c r="J112" s="241"/>
      <c r="K112" s="241"/>
    </row>
    <row r="113" spans="1:12">
      <c r="A113" s="241"/>
      <c r="B113" s="241"/>
      <c r="C113" s="241"/>
      <c r="D113" s="241"/>
      <c r="E113" s="241"/>
      <c r="F113" s="241"/>
      <c r="G113" s="241"/>
      <c r="H113" s="241"/>
      <c r="I113" s="241"/>
      <c r="J113" s="241"/>
      <c r="K113" s="241"/>
    </row>
    <row r="114" spans="1:12">
      <c r="A114" s="241"/>
      <c r="B114" s="241"/>
      <c r="C114" s="241"/>
      <c r="D114" s="241"/>
      <c r="E114" s="241"/>
      <c r="F114" s="241"/>
      <c r="G114" s="241"/>
      <c r="H114" s="241"/>
      <c r="I114" s="241"/>
      <c r="J114" s="241"/>
      <c r="K114" s="241"/>
    </row>
    <row r="115" spans="1:12">
      <c r="A115" s="241"/>
      <c r="B115" s="241"/>
      <c r="C115" s="241"/>
      <c r="D115" s="241"/>
      <c r="E115" s="241"/>
      <c r="F115" s="241"/>
      <c r="G115" s="241"/>
      <c r="H115" s="241"/>
      <c r="I115" s="241"/>
      <c r="J115" s="241"/>
      <c r="K115" s="241"/>
    </row>
    <row r="116" spans="1:12">
      <c r="A116" s="241"/>
      <c r="B116" s="241"/>
      <c r="C116" s="241"/>
      <c r="D116" s="241"/>
      <c r="E116" s="241"/>
      <c r="F116" s="241"/>
      <c r="G116" s="241"/>
      <c r="H116" s="241"/>
      <c r="I116" s="241"/>
      <c r="J116" s="241"/>
      <c r="K116" s="241"/>
    </row>
    <row r="117" spans="1:12">
      <c r="A117" s="241"/>
      <c r="B117" s="241"/>
      <c r="C117" s="241"/>
      <c r="D117" s="241"/>
      <c r="E117" s="241"/>
      <c r="F117" s="241"/>
      <c r="G117" s="241"/>
      <c r="H117" s="241"/>
      <c r="I117" s="241"/>
      <c r="J117" s="241"/>
      <c r="K117" s="241"/>
    </row>
    <row r="118" spans="1:12">
      <c r="A118" s="241"/>
      <c r="B118" s="241"/>
      <c r="C118" s="241"/>
      <c r="D118" s="241"/>
      <c r="E118" s="241"/>
      <c r="F118" s="241"/>
      <c r="G118" s="241"/>
      <c r="H118" s="241"/>
      <c r="I118" s="241"/>
      <c r="J118" s="241"/>
      <c r="K118" s="241"/>
      <c r="L118" s="241"/>
    </row>
    <row r="119" spans="1:12">
      <c r="A119" s="241"/>
      <c r="B119" s="241"/>
      <c r="C119" s="241"/>
      <c r="D119" s="241"/>
      <c r="E119" s="241"/>
      <c r="F119" s="241"/>
      <c r="G119" s="241"/>
      <c r="H119" s="241"/>
      <c r="I119" s="241"/>
      <c r="J119" s="241"/>
      <c r="K119" s="241"/>
      <c r="L119" s="241"/>
    </row>
    <row r="120" spans="1:12">
      <c r="A120" s="241"/>
      <c r="B120" s="241"/>
      <c r="C120" s="241"/>
      <c r="D120" s="241"/>
      <c r="E120" s="241"/>
      <c r="F120" s="241"/>
      <c r="G120" s="241"/>
      <c r="H120" s="241"/>
      <c r="I120" s="241"/>
      <c r="J120" s="241"/>
      <c r="K120" s="241"/>
    </row>
    <row r="121" spans="1:12">
      <c r="A121" s="241"/>
      <c r="B121" s="241"/>
      <c r="C121" s="241"/>
      <c r="D121" s="241"/>
      <c r="E121" s="241"/>
      <c r="F121" s="241"/>
      <c r="G121" s="241"/>
      <c r="H121" s="241"/>
      <c r="I121" s="241"/>
      <c r="J121" s="241"/>
      <c r="K121" s="241"/>
    </row>
    <row r="122" spans="1:12">
      <c r="A122" s="241"/>
      <c r="B122" s="241"/>
      <c r="C122" s="241"/>
      <c r="D122" s="241"/>
      <c r="E122" s="241"/>
      <c r="F122" s="241"/>
      <c r="G122" s="241"/>
      <c r="H122" s="241"/>
      <c r="I122" s="241"/>
      <c r="J122" s="241"/>
      <c r="K122" s="241"/>
    </row>
    <row r="123" spans="1:12">
      <c r="A123" s="241"/>
      <c r="B123" s="241"/>
      <c r="C123" s="241"/>
      <c r="D123" s="241"/>
      <c r="E123" s="241"/>
      <c r="F123" s="241"/>
      <c r="G123" s="241"/>
      <c r="H123" s="241"/>
      <c r="I123" s="241"/>
      <c r="J123" s="241"/>
      <c r="K123" s="241"/>
    </row>
    <row r="124" spans="1:12">
      <c r="A124" s="241"/>
      <c r="B124" s="241"/>
      <c r="C124" s="241"/>
      <c r="D124" s="241"/>
      <c r="E124" s="241"/>
      <c r="F124" s="241"/>
      <c r="G124" s="241"/>
      <c r="H124" s="241"/>
      <c r="I124" s="241"/>
      <c r="J124" s="241"/>
      <c r="K124" s="241"/>
    </row>
    <row r="125" spans="1:12">
      <c r="A125" s="241"/>
      <c r="B125" s="241"/>
      <c r="C125" s="241"/>
      <c r="D125" s="241"/>
      <c r="E125" s="241"/>
      <c r="F125" s="241"/>
      <c r="G125" s="241"/>
      <c r="H125" s="241"/>
      <c r="I125" s="241"/>
      <c r="J125" s="241"/>
      <c r="K125" s="241"/>
    </row>
    <row r="126" spans="1:12">
      <c r="A126" s="241"/>
      <c r="B126" s="241"/>
      <c r="C126" s="241"/>
      <c r="D126" s="241"/>
      <c r="E126" s="241"/>
      <c r="F126" s="241"/>
      <c r="G126" s="241"/>
      <c r="H126" s="241"/>
      <c r="I126" s="241"/>
      <c r="J126" s="241"/>
      <c r="K126" s="241"/>
    </row>
    <row r="127" spans="1:12">
      <c r="A127" s="241"/>
      <c r="B127" s="241"/>
      <c r="C127" s="241"/>
      <c r="D127" s="241"/>
      <c r="E127" s="241"/>
      <c r="F127" s="241"/>
      <c r="G127" s="241"/>
      <c r="H127" s="241"/>
      <c r="I127" s="241"/>
      <c r="J127" s="241"/>
      <c r="K127" s="241"/>
    </row>
    <row r="128" spans="1:12">
      <c r="A128" s="241"/>
      <c r="B128" s="241"/>
      <c r="C128" s="241"/>
      <c r="D128" s="241"/>
      <c r="E128" s="241"/>
      <c r="F128" s="241"/>
      <c r="G128" s="241"/>
      <c r="H128" s="241"/>
      <c r="I128" s="241"/>
      <c r="J128" s="241"/>
      <c r="K128" s="241"/>
    </row>
    <row r="129" spans="1:11">
      <c r="A129" s="241"/>
      <c r="B129" s="241"/>
      <c r="C129" s="241"/>
      <c r="D129" s="241"/>
      <c r="E129" s="241"/>
      <c r="F129" s="241"/>
      <c r="G129" s="241"/>
      <c r="H129" s="241"/>
      <c r="I129" s="241"/>
      <c r="J129" s="241"/>
      <c r="K129" s="241"/>
    </row>
    <row r="130" spans="1:11">
      <c r="A130" s="241"/>
      <c r="B130" s="241"/>
      <c r="C130" s="241"/>
      <c r="D130" s="241"/>
      <c r="E130" s="241"/>
      <c r="F130" s="241"/>
      <c r="G130" s="241"/>
      <c r="H130" s="241"/>
      <c r="I130" s="241"/>
      <c r="J130" s="241"/>
      <c r="K130" s="241"/>
    </row>
    <row r="131" spans="1:11">
      <c r="B131" s="235"/>
      <c r="C131" s="235"/>
      <c r="I131"/>
    </row>
    <row r="132" spans="1:11">
      <c r="B132" s="235"/>
      <c r="C132" s="235"/>
      <c r="I132"/>
    </row>
    <row r="133" spans="1:11">
      <c r="B133" s="235"/>
      <c r="C133" s="235"/>
      <c r="I133"/>
    </row>
    <row r="134" spans="1:11">
      <c r="B134" s="235"/>
      <c r="C134" s="235"/>
      <c r="I134"/>
    </row>
    <row r="135" spans="1:11">
      <c r="B135" s="235"/>
      <c r="C135" s="235"/>
      <c r="I135"/>
    </row>
    <row r="136" spans="1:11">
      <c r="B136" s="235"/>
      <c r="C136" s="235"/>
      <c r="I136"/>
    </row>
    <row r="137" spans="1:11">
      <c r="B137" s="235"/>
      <c r="C137" s="235"/>
      <c r="I137"/>
    </row>
    <row r="138" spans="1:11">
      <c r="B138" s="235"/>
      <c r="C138" s="235"/>
      <c r="I138"/>
    </row>
    <row r="139" spans="1:11">
      <c r="B139" s="235"/>
      <c r="C139" s="235"/>
      <c r="I139"/>
    </row>
    <row r="140" spans="1:11">
      <c r="B140" s="235"/>
      <c r="C140" s="235"/>
      <c r="I140"/>
    </row>
    <row r="141" spans="1:11">
      <c r="B141" s="235"/>
      <c r="C141" s="235"/>
      <c r="I141"/>
    </row>
    <row r="142" spans="1:11">
      <c r="B142" s="235"/>
      <c r="C142" s="235"/>
      <c r="I142"/>
    </row>
    <row r="143" spans="1:11">
      <c r="B143" s="235"/>
      <c r="C143" s="235"/>
      <c r="I143"/>
    </row>
    <row r="144" spans="1:11">
      <c r="B144" s="235"/>
      <c r="C144" s="235"/>
      <c r="I144"/>
    </row>
    <row r="145" spans="2:28">
      <c r="B145" s="235"/>
      <c r="C145" s="235"/>
      <c r="I145"/>
    </row>
    <row r="146" spans="2:28">
      <c r="B146" s="235"/>
      <c r="C146" s="235"/>
      <c r="I146"/>
    </row>
    <row r="147" spans="2:28">
      <c r="B147" s="235"/>
      <c r="C147" s="235"/>
      <c r="I147"/>
    </row>
    <row r="148" spans="2:28">
      <c r="B148" s="235"/>
      <c r="C148" s="235"/>
      <c r="I148"/>
    </row>
    <row r="149" spans="2:28">
      <c r="B149" s="235"/>
      <c r="C149" s="235"/>
      <c r="I149"/>
    </row>
    <row r="150" spans="2:28">
      <c r="B150" s="235"/>
      <c r="C150" s="235"/>
      <c r="I150"/>
    </row>
    <row r="151" spans="2:28">
      <c r="B151" s="235"/>
      <c r="C151" s="235"/>
      <c r="I151"/>
    </row>
    <row r="152" spans="2:28">
      <c r="B152" s="235"/>
      <c r="C152" s="235"/>
      <c r="I152"/>
      <c r="K152" s="241"/>
      <c r="L152" s="241"/>
      <c r="Q152" s="241"/>
      <c r="R152" s="241"/>
      <c r="S152" s="241"/>
      <c r="T152" s="241"/>
      <c r="U152" s="241"/>
      <c r="V152" s="241"/>
      <c r="W152" s="241"/>
      <c r="X152" s="241"/>
      <c r="Y152" s="241"/>
      <c r="Z152" s="241"/>
      <c r="AA152" s="241"/>
      <c r="AB152" s="241"/>
    </row>
    <row r="153" spans="2:28">
      <c r="B153" s="235"/>
      <c r="C153" s="235"/>
      <c r="I153"/>
      <c r="K153" s="241"/>
      <c r="L153" s="241"/>
      <c r="Q153" s="241"/>
      <c r="R153" s="241"/>
      <c r="S153" s="241"/>
      <c r="T153" s="241"/>
      <c r="U153" s="241"/>
      <c r="V153" s="241"/>
      <c r="W153" s="241"/>
      <c r="Y153" s="241"/>
      <c r="Z153" s="241"/>
      <c r="AA153" s="241"/>
      <c r="AB153" s="241"/>
    </row>
    <row r="154" spans="2:28">
      <c r="B154" s="235"/>
      <c r="C154" s="235"/>
      <c r="I154"/>
      <c r="K154" s="241"/>
      <c r="L154" s="241"/>
      <c r="Q154" s="241"/>
      <c r="R154" s="241"/>
      <c r="S154" s="241"/>
      <c r="T154" s="241"/>
      <c r="U154" s="241"/>
      <c r="V154" s="241"/>
      <c r="W154" s="241"/>
      <c r="X154" s="241"/>
      <c r="Y154" s="241"/>
      <c r="Z154" s="241"/>
      <c r="AA154" s="241"/>
      <c r="AB154" s="241"/>
    </row>
    <row r="155" spans="2:28">
      <c r="B155" s="235"/>
      <c r="C155" s="235"/>
      <c r="I155"/>
      <c r="K155" s="241"/>
      <c r="L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  <c r="AA155" s="241"/>
      <c r="AB155" s="241"/>
    </row>
    <row r="156" spans="2:28">
      <c r="B156" s="235"/>
      <c r="C156" s="235"/>
      <c r="I156"/>
      <c r="K156" s="241"/>
      <c r="L156" s="241"/>
      <c r="Q156" s="241"/>
      <c r="R156" s="241"/>
      <c r="S156" s="241"/>
      <c r="T156" s="241"/>
      <c r="U156" s="241"/>
      <c r="V156" s="241"/>
      <c r="W156" s="241"/>
      <c r="X156" s="241"/>
      <c r="Y156" s="241"/>
      <c r="Z156" s="241"/>
      <c r="AA156" s="241"/>
      <c r="AB156" s="241"/>
    </row>
    <row r="157" spans="2:28">
      <c r="B157" s="235"/>
      <c r="C157" s="235"/>
      <c r="I157"/>
      <c r="K157" s="241"/>
      <c r="L157" s="241"/>
      <c r="Q157" s="241"/>
      <c r="R157" s="241"/>
      <c r="S157" s="241"/>
      <c r="T157" s="241"/>
      <c r="U157" s="241"/>
      <c r="V157" s="241"/>
      <c r="W157" s="241"/>
      <c r="X157" s="241"/>
      <c r="Y157" s="241"/>
      <c r="Z157" s="241"/>
      <c r="AA157" s="241"/>
      <c r="AB157" s="241"/>
    </row>
    <row r="158" spans="2:28">
      <c r="B158" s="235"/>
      <c r="C158" s="235"/>
      <c r="I158"/>
      <c r="K158" s="241"/>
      <c r="L158" s="241"/>
      <c r="Q158" s="241"/>
      <c r="R158" s="241"/>
      <c r="S158" s="241"/>
      <c r="T158" s="241"/>
      <c r="U158" s="241"/>
      <c r="V158" s="241"/>
      <c r="W158" s="241"/>
      <c r="X158" s="241"/>
      <c r="Y158" s="241"/>
      <c r="Z158" s="241"/>
      <c r="AA158" s="241"/>
      <c r="AB158" s="241"/>
    </row>
    <row r="159" spans="2:28">
      <c r="B159" s="235"/>
      <c r="C159" s="235"/>
      <c r="I159"/>
      <c r="K159" s="241"/>
      <c r="L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</row>
    <row r="160" spans="2:28">
      <c r="B160" s="235"/>
      <c r="C160" s="235"/>
      <c r="I160"/>
      <c r="K160" s="241"/>
      <c r="L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</row>
    <row r="161" spans="2:28">
      <c r="B161" s="235"/>
      <c r="C161" s="235"/>
      <c r="I161"/>
      <c r="K161" s="241"/>
      <c r="L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</row>
    <row r="162" spans="2:28">
      <c r="B162" s="235"/>
      <c r="C162" s="235"/>
      <c r="I162"/>
      <c r="K162" s="241"/>
      <c r="L162" s="241"/>
      <c r="Q162" s="241"/>
      <c r="R162" s="241"/>
      <c r="S162" s="241"/>
      <c r="T162" s="241"/>
      <c r="U162" s="241"/>
      <c r="V162" s="241"/>
      <c r="W162" s="241"/>
      <c r="X162" s="241"/>
      <c r="Y162" s="241"/>
      <c r="Z162" s="241"/>
      <c r="AA162" s="241"/>
      <c r="AB162" s="241"/>
    </row>
    <row r="163" spans="2:28">
      <c r="B163" s="235"/>
      <c r="C163" s="235"/>
      <c r="I163"/>
      <c r="K163" s="241"/>
      <c r="L163" s="241"/>
      <c r="Q163" s="241"/>
      <c r="R163" s="241"/>
      <c r="S163" s="241"/>
      <c r="T163" s="241"/>
      <c r="U163" s="241"/>
      <c r="V163" s="241"/>
      <c r="W163" s="241"/>
      <c r="X163" s="241"/>
      <c r="Y163" s="241"/>
      <c r="Z163" s="241"/>
      <c r="AA163" s="241"/>
      <c r="AB163" s="241"/>
    </row>
    <row r="164" spans="2:28">
      <c r="B164" s="235"/>
      <c r="C164" s="235"/>
      <c r="I164"/>
      <c r="K164" s="241"/>
      <c r="L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</row>
    <row r="165" spans="2:28">
      <c r="B165" s="235"/>
      <c r="C165" s="235"/>
      <c r="I165"/>
      <c r="K165" s="241"/>
      <c r="L165" s="241"/>
      <c r="Q165" s="241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  <c r="AB165" s="241"/>
    </row>
    <row r="166" spans="2:28">
      <c r="B166" s="235"/>
      <c r="C166" s="235"/>
      <c r="I166"/>
      <c r="K166" s="241"/>
      <c r="L166" s="241"/>
      <c r="Q166" s="241"/>
      <c r="R166" s="241"/>
      <c r="S166" s="241"/>
      <c r="T166" s="241"/>
      <c r="U166" s="241"/>
      <c r="V166" s="241"/>
      <c r="W166" s="241"/>
      <c r="X166" s="241"/>
      <c r="Y166" s="241"/>
      <c r="Z166" s="241"/>
      <c r="AA166" s="241"/>
      <c r="AB166" s="241"/>
    </row>
    <row r="167" spans="2:28">
      <c r="B167" s="235"/>
      <c r="C167" s="235"/>
      <c r="I167"/>
      <c r="K167" s="241"/>
      <c r="L167" s="241"/>
      <c r="Q167" s="241"/>
      <c r="R167" s="241"/>
      <c r="S167" s="241"/>
      <c r="T167" s="241"/>
      <c r="U167" s="241"/>
      <c r="V167" s="241"/>
      <c r="W167" s="241"/>
      <c r="X167" s="241"/>
      <c r="Y167" s="241"/>
      <c r="Z167" s="241"/>
      <c r="AA167" s="241"/>
      <c r="AB167" s="241"/>
    </row>
    <row r="168" spans="2:28">
      <c r="B168" s="235"/>
      <c r="C168" s="235"/>
      <c r="I168"/>
      <c r="K168" s="241"/>
      <c r="L168" s="241"/>
      <c r="Q168" s="241"/>
      <c r="R168" s="241"/>
      <c r="S168" s="241"/>
      <c r="T168" s="241"/>
      <c r="U168" s="241"/>
      <c r="V168" s="241"/>
      <c r="W168" s="241"/>
      <c r="X168" s="241"/>
      <c r="Y168" s="241"/>
      <c r="Z168" s="241"/>
      <c r="AA168" s="241"/>
      <c r="AB168" s="241"/>
    </row>
    <row r="169" spans="2:28">
      <c r="B169" s="235"/>
      <c r="C169" s="235"/>
      <c r="I169"/>
      <c r="K169" s="241"/>
      <c r="L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</row>
    <row r="170" spans="2:28">
      <c r="B170" s="235"/>
      <c r="C170" s="235"/>
      <c r="I170"/>
      <c r="K170" s="241"/>
      <c r="L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  <c r="AA170" s="241"/>
      <c r="AB170" s="241"/>
    </row>
    <row r="171" spans="2:28">
      <c r="B171" s="235"/>
      <c r="C171" s="235"/>
      <c r="I171"/>
      <c r="K171" s="241"/>
      <c r="L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</row>
    <row r="172" spans="2:28">
      <c r="B172" s="235"/>
      <c r="C172" s="235"/>
      <c r="I172"/>
      <c r="K172" s="241"/>
      <c r="L172" s="241"/>
      <c r="Q172" s="241"/>
      <c r="R172" s="241"/>
      <c r="S172" s="241"/>
      <c r="T172" s="241"/>
      <c r="U172" s="241"/>
      <c r="V172" s="241"/>
      <c r="W172" s="241"/>
      <c r="X172" s="241"/>
      <c r="Y172" s="241"/>
      <c r="Z172" s="241"/>
      <c r="AA172" s="241"/>
      <c r="AB172" s="241"/>
    </row>
    <row r="173" spans="2:28">
      <c r="B173" s="235"/>
      <c r="C173" s="235"/>
      <c r="I173"/>
      <c r="K173" s="241"/>
      <c r="L173" s="241"/>
      <c r="Q173" s="241"/>
      <c r="R173" s="241"/>
      <c r="S173" s="241"/>
      <c r="T173" s="241"/>
      <c r="U173" s="241"/>
      <c r="V173" s="241"/>
      <c r="W173" s="241"/>
      <c r="X173" s="241"/>
      <c r="Y173" s="241"/>
      <c r="Z173" s="241"/>
      <c r="AA173" s="241"/>
      <c r="AB173" s="241"/>
    </row>
    <row r="174" spans="2:28">
      <c r="B174" s="235"/>
      <c r="C174" s="235"/>
      <c r="I174"/>
      <c r="K174" s="241"/>
      <c r="L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</row>
    <row r="175" spans="2:28">
      <c r="B175" s="235"/>
      <c r="C175" s="235"/>
      <c r="I175"/>
      <c r="K175" s="241"/>
      <c r="L175" s="241"/>
      <c r="Q175" s="241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  <c r="AB175" s="241"/>
    </row>
    <row r="176" spans="2:28">
      <c r="B176" s="235"/>
      <c r="C176" s="235"/>
      <c r="I176"/>
      <c r="K176" s="241"/>
      <c r="L176" s="241"/>
      <c r="Q176" s="241"/>
      <c r="R176" s="241"/>
      <c r="S176" s="241"/>
      <c r="T176" s="241"/>
      <c r="U176" s="241"/>
      <c r="V176" s="241"/>
      <c r="W176" s="241"/>
      <c r="X176" s="241"/>
      <c r="Y176" s="241"/>
      <c r="Z176" s="241"/>
      <c r="AA176" s="241"/>
      <c r="AB176" s="241"/>
    </row>
    <row r="177" spans="2:28">
      <c r="B177" s="235"/>
      <c r="C177" s="235"/>
      <c r="I177"/>
      <c r="K177" s="241"/>
      <c r="L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  <c r="AA177" s="241"/>
      <c r="AB177" s="241"/>
    </row>
    <row r="178" spans="2:28">
      <c r="B178" s="235"/>
      <c r="C178" s="235"/>
      <c r="I178"/>
      <c r="K178" s="241"/>
      <c r="L178" s="241"/>
      <c r="Q178" s="241"/>
      <c r="R178" s="241"/>
      <c r="S178" s="241"/>
      <c r="T178" s="241"/>
      <c r="U178" s="241"/>
      <c r="V178" s="241"/>
      <c r="W178" s="241"/>
      <c r="X178" s="241"/>
      <c r="Y178" s="241"/>
      <c r="Z178" s="241"/>
      <c r="AA178" s="241"/>
      <c r="AB178" s="241"/>
    </row>
    <row r="179" spans="2:28">
      <c r="B179" s="235"/>
      <c r="C179" s="235"/>
      <c r="I179"/>
      <c r="K179" s="241"/>
      <c r="L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</row>
    <row r="180" spans="2:28">
      <c r="B180" s="235"/>
      <c r="C180" s="235"/>
      <c r="I180"/>
      <c r="K180" s="241"/>
      <c r="L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</row>
    <row r="181" spans="2:28">
      <c r="B181" s="235"/>
      <c r="C181" s="235"/>
      <c r="I181"/>
      <c r="K181" s="241"/>
      <c r="L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</row>
    <row r="182" spans="2:28">
      <c r="B182" s="235"/>
      <c r="C182" s="235"/>
      <c r="I182"/>
      <c r="K182" s="241"/>
      <c r="L182" s="241"/>
      <c r="Q182" s="241"/>
      <c r="R182" s="241"/>
      <c r="S182" s="241"/>
      <c r="T182" s="241"/>
      <c r="U182" s="241"/>
      <c r="V182" s="241"/>
      <c r="W182" s="241"/>
      <c r="X182" s="241"/>
      <c r="Y182" s="241"/>
      <c r="Z182" s="241"/>
      <c r="AA182" s="241"/>
      <c r="AB182" s="241"/>
    </row>
    <row r="183" spans="2:28">
      <c r="B183" s="235"/>
      <c r="C183" s="235"/>
      <c r="I183"/>
      <c r="K183" s="241"/>
      <c r="L183" s="241"/>
      <c r="Q183" s="241"/>
      <c r="R183" s="241"/>
      <c r="S183" s="241"/>
      <c r="T183" s="241"/>
      <c r="U183" s="241"/>
      <c r="V183" s="241"/>
      <c r="W183" s="241"/>
      <c r="X183" s="241"/>
      <c r="Y183" s="241"/>
      <c r="Z183" s="241"/>
      <c r="AA183" s="241"/>
      <c r="AB183" s="241"/>
    </row>
    <row r="184" spans="2:28">
      <c r="B184" s="235"/>
      <c r="C184" s="235"/>
      <c r="I184"/>
      <c r="K184" s="241"/>
      <c r="L184" s="241"/>
      <c r="Q184" s="241"/>
      <c r="R184" s="241"/>
      <c r="S184" s="241"/>
      <c r="T184" s="241"/>
      <c r="U184" s="241"/>
      <c r="V184" s="241"/>
      <c r="W184" s="241"/>
      <c r="X184" s="241"/>
      <c r="Y184" s="241"/>
      <c r="Z184" s="241"/>
      <c r="AA184" s="241"/>
      <c r="AB184" s="241"/>
    </row>
    <row r="185" spans="2:28">
      <c r="B185" s="235"/>
      <c r="C185" s="235"/>
      <c r="I185"/>
    </row>
    <row r="186" spans="2:28">
      <c r="B186" s="235"/>
      <c r="C186" s="235"/>
      <c r="I186"/>
    </row>
    <row r="187" spans="2:28">
      <c r="B187" s="235"/>
      <c r="C187" s="235"/>
      <c r="I187"/>
    </row>
    <row r="188" spans="2:28">
      <c r="B188" s="235"/>
      <c r="C188" s="235"/>
      <c r="I188"/>
    </row>
    <row r="189" spans="2:28">
      <c r="B189" s="235"/>
      <c r="C189" s="235"/>
      <c r="I189"/>
    </row>
    <row r="190" spans="2:28">
      <c r="B190" s="235"/>
      <c r="C190" s="235"/>
      <c r="I190"/>
    </row>
    <row r="191" spans="2:28">
      <c r="B191" s="235"/>
      <c r="C191" s="235"/>
      <c r="I191"/>
    </row>
    <row r="192" spans="2:28">
      <c r="B192" s="235"/>
      <c r="C192" s="235"/>
      <c r="I192"/>
    </row>
    <row r="193" spans="2:10">
      <c r="B193" s="235"/>
      <c r="C193" s="235"/>
      <c r="I193"/>
    </row>
    <row r="194" spans="2:10">
      <c r="B194" s="235"/>
      <c r="C194" s="235"/>
      <c r="I194"/>
    </row>
    <row r="195" spans="2:10">
      <c r="B195" s="235"/>
      <c r="C195" s="235"/>
      <c r="I195"/>
    </row>
    <row r="196" spans="2:10">
      <c r="B196" s="235"/>
      <c r="C196" s="235"/>
      <c r="I196"/>
    </row>
    <row r="197" spans="2:10">
      <c r="B197" s="235"/>
      <c r="C197" s="235"/>
      <c r="I197"/>
    </row>
    <row r="198" spans="2:10">
      <c r="B198" s="235"/>
      <c r="C198" s="235"/>
      <c r="I198"/>
    </row>
    <row r="199" spans="2:10">
      <c r="B199" s="235"/>
      <c r="C199" s="235"/>
      <c r="I199"/>
    </row>
    <row r="200" spans="2:10">
      <c r="B200" s="235"/>
      <c r="C200" s="235"/>
      <c r="I200"/>
    </row>
    <row r="201" spans="2:10">
      <c r="B201" s="235"/>
      <c r="C201" s="235"/>
      <c r="I201"/>
    </row>
    <row r="202" spans="2:10">
      <c r="B202" s="235"/>
      <c r="C202" s="235"/>
      <c r="I202"/>
    </row>
    <row r="203" spans="2:10">
      <c r="B203" s="235"/>
      <c r="C203" s="235"/>
      <c r="I203"/>
    </row>
    <row r="204" spans="2:10">
      <c r="B204" s="235"/>
      <c r="C204" s="235"/>
      <c r="I204"/>
    </row>
    <row r="205" spans="2:10" ht="15.75" thickBot="1">
      <c r="B205" s="236"/>
      <c r="C205" s="236"/>
      <c r="I205"/>
    </row>
    <row r="206" spans="2:10">
      <c r="B206" s="241"/>
      <c r="C206" s="241"/>
      <c r="D206" s="241"/>
      <c r="E206" s="241"/>
      <c r="F206" s="241"/>
      <c r="G206" s="241"/>
      <c r="H206" s="241"/>
      <c r="I206" s="241"/>
      <c r="J206" s="241"/>
    </row>
    <row r="207" spans="2:10">
      <c r="B207" s="241"/>
      <c r="C207" s="241"/>
      <c r="D207" s="241"/>
      <c r="E207" s="241"/>
      <c r="F207" s="241"/>
      <c r="G207" s="241"/>
      <c r="H207" s="241"/>
      <c r="I207" s="241"/>
      <c r="J207" s="241"/>
    </row>
    <row r="208" spans="2:10">
      <c r="B208" s="241"/>
      <c r="C208" s="241"/>
      <c r="D208" s="241"/>
      <c r="E208" s="241"/>
      <c r="F208" s="241"/>
      <c r="G208" s="241"/>
      <c r="H208" s="241"/>
      <c r="I208" s="241"/>
      <c r="J208" s="241"/>
    </row>
    <row r="209" spans="2:10">
      <c r="B209" s="241"/>
      <c r="C209" s="241"/>
      <c r="D209" s="241"/>
      <c r="E209" s="241"/>
      <c r="F209" s="241"/>
      <c r="G209" s="241"/>
      <c r="H209" s="241"/>
      <c r="I209" s="241"/>
      <c r="J209" s="241"/>
    </row>
    <row r="210" spans="2:10">
      <c r="B210" s="241"/>
      <c r="C210" s="241"/>
      <c r="D210" s="241"/>
      <c r="E210" s="241"/>
      <c r="F210" s="241"/>
      <c r="G210" s="241"/>
      <c r="H210" s="241"/>
      <c r="I210" s="241"/>
      <c r="J210" s="241"/>
    </row>
    <row r="211" spans="2:10">
      <c r="B211" s="241"/>
      <c r="C211" s="241"/>
      <c r="D211" s="241"/>
      <c r="E211" s="241"/>
      <c r="F211" s="241"/>
      <c r="G211" s="241"/>
      <c r="H211" s="241"/>
      <c r="I211" s="241"/>
      <c r="J211" s="241"/>
    </row>
    <row r="212" spans="2:10">
      <c r="B212" s="241"/>
      <c r="C212" s="241"/>
      <c r="D212" s="241"/>
      <c r="E212" s="241"/>
      <c r="F212" s="241"/>
      <c r="G212" s="241"/>
      <c r="H212" s="241"/>
      <c r="I212" s="241"/>
      <c r="J212" s="241"/>
    </row>
    <row r="213" spans="2:10">
      <c r="B213" s="241"/>
      <c r="C213" s="241"/>
      <c r="D213" s="241"/>
      <c r="E213" s="241"/>
      <c r="F213" s="241"/>
      <c r="G213" s="241"/>
      <c r="H213" s="241"/>
      <c r="I213" s="241"/>
      <c r="J213" s="241"/>
    </row>
    <row r="214" spans="2:10">
      <c r="B214" s="241"/>
      <c r="C214" s="241"/>
      <c r="D214" s="241"/>
      <c r="E214" s="241"/>
      <c r="F214" s="241"/>
      <c r="G214" s="241"/>
      <c r="H214" s="241"/>
      <c r="I214" s="241"/>
      <c r="J214" s="241"/>
    </row>
    <row r="215" spans="2:10">
      <c r="B215" s="241"/>
      <c r="C215" s="241"/>
      <c r="D215" s="241"/>
      <c r="E215" s="241"/>
      <c r="F215" s="241"/>
      <c r="G215" s="241"/>
      <c r="H215" s="241"/>
      <c r="I215" s="241"/>
      <c r="J215" s="241"/>
    </row>
    <row r="216" spans="2:10">
      <c r="B216" s="241"/>
      <c r="C216" s="241"/>
      <c r="D216" s="241"/>
      <c r="E216" s="241"/>
      <c r="F216" s="241"/>
      <c r="G216" s="241"/>
      <c r="H216" s="241"/>
      <c r="I216" s="241"/>
      <c r="J216" s="241"/>
    </row>
    <row r="217" spans="2:10">
      <c r="B217" s="241"/>
      <c r="C217" s="241"/>
      <c r="D217" s="241"/>
      <c r="E217" s="241"/>
      <c r="F217" s="241"/>
      <c r="G217" s="241"/>
      <c r="H217" s="241"/>
      <c r="I217" s="241"/>
      <c r="J217" s="241"/>
    </row>
    <row r="218" spans="2:10">
      <c r="B218" s="241"/>
      <c r="C218" s="241"/>
      <c r="D218" s="241"/>
      <c r="E218" s="241"/>
      <c r="F218" s="241"/>
      <c r="G218" s="241"/>
      <c r="H218" s="241"/>
      <c r="I218" s="241"/>
      <c r="J218" s="241"/>
    </row>
    <row r="219" spans="2:10">
      <c r="B219" s="241"/>
      <c r="C219" s="241"/>
      <c r="D219" s="241"/>
      <c r="E219" s="241"/>
      <c r="F219" s="241"/>
      <c r="G219" s="241"/>
      <c r="H219" s="241"/>
      <c r="I219" s="241"/>
      <c r="J219" s="241"/>
    </row>
    <row r="220" spans="2:10">
      <c r="B220" s="241"/>
      <c r="C220" s="241"/>
      <c r="D220" s="241"/>
      <c r="E220" s="241"/>
      <c r="F220" s="241"/>
      <c r="G220" s="241"/>
      <c r="H220" s="241"/>
      <c r="I220" s="241"/>
      <c r="J220" s="241"/>
    </row>
    <row r="221" spans="2:10">
      <c r="B221" s="241"/>
      <c r="C221" s="241"/>
      <c r="D221" s="241"/>
      <c r="E221" s="241"/>
      <c r="F221" s="241"/>
      <c r="G221" s="241"/>
      <c r="H221" s="241"/>
      <c r="I221" s="241"/>
      <c r="J221" s="241"/>
    </row>
    <row r="222" spans="2:10">
      <c r="B222" s="241"/>
      <c r="C222" s="241"/>
      <c r="D222" s="241"/>
      <c r="E222" s="241"/>
      <c r="F222" s="241"/>
      <c r="G222" s="241"/>
      <c r="H222" s="241"/>
      <c r="I222" s="241"/>
      <c r="J222" s="241"/>
    </row>
    <row r="223" spans="2:10">
      <c r="B223" s="241"/>
      <c r="C223" s="241"/>
      <c r="D223" s="241"/>
      <c r="E223" s="241"/>
      <c r="F223" s="241"/>
      <c r="G223" s="241"/>
      <c r="H223" s="241"/>
      <c r="I223" s="241"/>
      <c r="J223" s="241"/>
    </row>
    <row r="224" spans="2:10">
      <c r="B224" s="241"/>
      <c r="C224" s="241"/>
      <c r="D224" s="241"/>
      <c r="E224" s="241"/>
      <c r="F224" s="241"/>
      <c r="G224" s="241"/>
      <c r="H224" s="241"/>
      <c r="I224" s="241"/>
      <c r="J224" s="241"/>
    </row>
    <row r="225" spans="2:10">
      <c r="B225" s="241"/>
      <c r="C225" s="241"/>
      <c r="D225" s="241"/>
      <c r="E225" s="241"/>
      <c r="F225" s="241"/>
      <c r="G225" s="241"/>
      <c r="H225" s="241"/>
      <c r="I225" s="241"/>
      <c r="J225" s="241"/>
    </row>
    <row r="226" spans="2:10">
      <c r="B226" s="241"/>
      <c r="C226" s="241"/>
      <c r="D226" s="241"/>
      <c r="E226" s="241"/>
      <c r="F226" s="241"/>
      <c r="G226" s="241"/>
      <c r="H226" s="241"/>
      <c r="I226" s="241"/>
      <c r="J226" s="241"/>
    </row>
    <row r="227" spans="2:10">
      <c r="B227" s="241"/>
      <c r="C227" s="241"/>
      <c r="D227" s="241"/>
      <c r="E227" s="241"/>
      <c r="F227" s="241"/>
      <c r="G227" s="241"/>
      <c r="H227" s="241"/>
      <c r="I227" s="241"/>
      <c r="J227" s="241"/>
    </row>
    <row r="228" spans="2:10">
      <c r="B228" s="241"/>
      <c r="C228" s="241"/>
      <c r="D228" s="241"/>
      <c r="E228" s="241"/>
      <c r="F228" s="241"/>
      <c r="G228" s="241"/>
      <c r="H228" s="241"/>
      <c r="I228" s="241"/>
      <c r="J228" s="241"/>
    </row>
    <row r="229" spans="2:10">
      <c r="B229" s="241"/>
      <c r="C229" s="241"/>
      <c r="D229" s="241"/>
      <c r="E229" s="241"/>
      <c r="F229" s="241"/>
      <c r="G229" s="241"/>
      <c r="H229" s="241"/>
      <c r="I229" s="241"/>
      <c r="J229" s="241"/>
    </row>
    <row r="230" spans="2:10">
      <c r="B230" s="241"/>
      <c r="C230" s="241"/>
      <c r="D230" s="241"/>
      <c r="E230" s="241"/>
      <c r="F230" s="241"/>
      <c r="G230" s="241"/>
      <c r="H230" s="241"/>
      <c r="I230" s="241"/>
      <c r="J230" s="241"/>
    </row>
    <row r="231" spans="2:10">
      <c r="B231" s="241"/>
      <c r="C231" s="241"/>
      <c r="D231" s="241"/>
      <c r="E231" s="241"/>
      <c r="F231" s="241"/>
      <c r="G231" s="241"/>
      <c r="H231" s="241"/>
      <c r="I231" s="241"/>
      <c r="J231" s="241"/>
    </row>
    <row r="232" spans="2:10">
      <c r="B232" s="241"/>
      <c r="C232" s="241"/>
      <c r="D232" s="241"/>
      <c r="E232" s="241"/>
      <c r="F232" s="241"/>
      <c r="G232" s="241"/>
      <c r="H232" s="241"/>
      <c r="I232" s="241"/>
      <c r="J232" s="241"/>
    </row>
    <row r="233" spans="2:10">
      <c r="B233" s="241"/>
      <c r="C233" s="241"/>
      <c r="D233" s="241"/>
      <c r="E233" s="241"/>
      <c r="F233" s="241"/>
      <c r="G233" s="241"/>
      <c r="H233" s="241"/>
      <c r="I233" s="241"/>
      <c r="J233" s="241"/>
    </row>
    <row r="234" spans="2:10">
      <c r="B234" s="241"/>
      <c r="C234" s="241"/>
      <c r="D234" s="241"/>
      <c r="E234" s="241"/>
      <c r="F234" s="241"/>
      <c r="G234" s="241"/>
      <c r="H234" s="241"/>
      <c r="I234" s="241"/>
      <c r="J234" s="241"/>
    </row>
    <row r="235" spans="2:10">
      <c r="B235" s="241"/>
      <c r="C235" s="241"/>
      <c r="D235" s="241"/>
      <c r="E235" s="241"/>
      <c r="F235" s="241"/>
      <c r="G235" s="241"/>
      <c r="H235" s="241"/>
      <c r="I235" s="241"/>
      <c r="J235" s="241"/>
    </row>
    <row r="236" spans="2:10">
      <c r="B236" s="241"/>
      <c r="C236" s="241"/>
      <c r="D236" s="241"/>
      <c r="E236" s="241"/>
      <c r="F236" s="241"/>
      <c r="G236" s="241"/>
      <c r="H236" s="241"/>
      <c r="I236" s="241"/>
      <c r="J236" s="241"/>
    </row>
    <row r="237" spans="2:10">
      <c r="B237" s="241"/>
      <c r="C237" s="241"/>
      <c r="D237" s="241"/>
      <c r="E237" s="241"/>
      <c r="F237" s="241"/>
      <c r="G237" s="241"/>
      <c r="H237" s="241"/>
      <c r="I237" s="241"/>
      <c r="J237" s="241"/>
    </row>
    <row r="238" spans="2:10">
      <c r="B238" s="241"/>
      <c r="C238" s="241"/>
      <c r="D238" s="241"/>
      <c r="E238" s="241"/>
      <c r="F238" s="241"/>
      <c r="G238" s="241"/>
      <c r="H238" s="241"/>
      <c r="I238" s="241"/>
      <c r="J238" s="241"/>
    </row>
    <row r="239" spans="2:10">
      <c r="B239" s="241"/>
      <c r="C239" s="241"/>
      <c r="D239" s="241"/>
      <c r="E239" s="241"/>
      <c r="F239" s="241"/>
      <c r="G239" s="241"/>
      <c r="H239" s="241"/>
      <c r="I239" s="241"/>
      <c r="J239" s="241"/>
    </row>
    <row r="240" spans="2:10">
      <c r="B240" s="241"/>
      <c r="C240" s="241"/>
      <c r="D240" s="241"/>
      <c r="E240" s="241"/>
      <c r="F240" s="241"/>
      <c r="G240" s="241"/>
      <c r="H240" s="241"/>
      <c r="I240" s="241"/>
      <c r="J240" s="241"/>
    </row>
    <row r="241" spans="2:26">
      <c r="B241" s="241"/>
      <c r="C241" s="241"/>
      <c r="D241" s="241"/>
      <c r="E241" s="241"/>
      <c r="F241" s="241"/>
      <c r="G241" s="241"/>
      <c r="H241" s="241"/>
      <c r="I241" s="241"/>
      <c r="J241" s="241"/>
    </row>
    <row r="242" spans="2:26">
      <c r="B242" s="241"/>
      <c r="C242" s="241"/>
      <c r="D242" s="241"/>
      <c r="E242" s="241"/>
      <c r="F242" s="241"/>
      <c r="G242" s="241"/>
      <c r="H242" s="241"/>
      <c r="I242" s="241"/>
      <c r="J242" s="241"/>
      <c r="K242" s="234"/>
      <c r="L242" s="234"/>
      <c r="M242" s="234"/>
      <c r="N242" s="234"/>
      <c r="O242" s="234"/>
      <c r="P242" s="234"/>
      <c r="Q242" s="234"/>
      <c r="R242" s="234"/>
      <c r="S242" s="234"/>
      <c r="T242" s="234"/>
      <c r="U242" s="234"/>
      <c r="V242" s="234"/>
      <c r="W242" s="234"/>
      <c r="X242" s="234"/>
      <c r="Y242" s="234"/>
      <c r="Z242" s="234"/>
    </row>
    <row r="243" spans="2:26">
      <c r="B243" s="241"/>
      <c r="C243" s="241"/>
      <c r="D243" s="241"/>
      <c r="E243" s="241"/>
      <c r="F243" s="241"/>
      <c r="G243" s="241"/>
      <c r="H243" s="241"/>
      <c r="I243" s="241"/>
      <c r="J243" s="241"/>
      <c r="K243" s="234"/>
      <c r="L243" s="234"/>
      <c r="M243" s="234"/>
      <c r="N243" s="234"/>
      <c r="O243" s="234"/>
      <c r="P243" s="234"/>
      <c r="Q243" s="234"/>
      <c r="R243" s="234"/>
      <c r="S243" s="234"/>
      <c r="T243" s="234"/>
      <c r="U243" s="234"/>
      <c r="V243" s="234"/>
      <c r="W243" s="234"/>
      <c r="X243" s="234"/>
      <c r="Y243" s="234"/>
      <c r="Z243" s="234"/>
    </row>
    <row r="244" spans="2:26">
      <c r="B244" s="241"/>
      <c r="C244" s="241"/>
      <c r="D244" s="241"/>
      <c r="E244" s="241"/>
      <c r="F244" s="241"/>
      <c r="G244" s="241"/>
      <c r="H244" s="241"/>
      <c r="I244" s="241"/>
      <c r="J244" s="241"/>
      <c r="K244" s="234"/>
      <c r="L244" s="234"/>
      <c r="M244" s="234"/>
      <c r="N244" s="234"/>
      <c r="O244" s="234"/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</row>
    <row r="245" spans="2:26">
      <c r="B245" s="241"/>
      <c r="C245" s="241"/>
      <c r="D245" s="241"/>
      <c r="E245" s="241"/>
      <c r="F245" s="241"/>
      <c r="G245" s="241"/>
      <c r="H245" s="241"/>
      <c r="I245" s="241"/>
      <c r="J245" s="241"/>
      <c r="K245" s="234"/>
      <c r="L245" s="234"/>
      <c r="M245" s="234"/>
      <c r="N245" s="234"/>
      <c r="O245" s="234"/>
      <c r="P245" s="234"/>
      <c r="Q245" s="234"/>
      <c r="R245" s="234"/>
      <c r="S245" s="234"/>
      <c r="T245" s="234"/>
      <c r="U245" s="234"/>
      <c r="V245" s="234"/>
      <c r="W245" s="234"/>
      <c r="X245" s="234"/>
      <c r="Y245" s="234"/>
      <c r="Z245" s="234"/>
    </row>
    <row r="246" spans="2:26">
      <c r="B246" s="241"/>
      <c r="C246" s="241"/>
      <c r="D246" s="241"/>
      <c r="E246" s="241"/>
      <c r="F246" s="241"/>
      <c r="G246" s="241"/>
      <c r="H246" s="241"/>
      <c r="I246" s="241"/>
      <c r="J246" s="241"/>
      <c r="K246" s="234"/>
      <c r="L246" s="234"/>
      <c r="M246" s="234"/>
      <c r="N246" s="234"/>
      <c r="O246" s="234"/>
      <c r="P246" s="234"/>
      <c r="Q246" s="234"/>
      <c r="R246" s="234"/>
      <c r="S246" s="234"/>
      <c r="T246" s="234"/>
      <c r="U246" s="234"/>
      <c r="V246" s="234"/>
      <c r="W246" s="234"/>
      <c r="X246" s="234"/>
      <c r="Y246" s="234"/>
      <c r="Z246" s="234"/>
    </row>
    <row r="247" spans="2:26">
      <c r="B247" s="241"/>
      <c r="C247" s="241"/>
      <c r="D247" s="241"/>
      <c r="E247" s="241"/>
      <c r="F247" s="241"/>
      <c r="G247" s="241"/>
      <c r="H247" s="241"/>
      <c r="I247" s="241"/>
      <c r="J247" s="241"/>
      <c r="K247" s="234"/>
      <c r="L247" s="234"/>
      <c r="M247" s="234"/>
      <c r="N247" s="234"/>
      <c r="O247" s="234"/>
      <c r="P247" s="234"/>
      <c r="Q247" s="234"/>
      <c r="R247" s="234"/>
      <c r="S247" s="234"/>
      <c r="T247" s="234"/>
      <c r="U247" s="234"/>
      <c r="V247" s="234"/>
      <c r="W247" s="234"/>
      <c r="X247" s="234"/>
      <c r="Y247" s="234"/>
      <c r="Z247" s="234"/>
    </row>
    <row r="248" spans="2:26">
      <c r="B248" s="241"/>
      <c r="C248" s="241"/>
      <c r="D248" s="241"/>
      <c r="E248" s="241"/>
      <c r="F248" s="241"/>
      <c r="G248" s="241"/>
      <c r="H248" s="241"/>
      <c r="I248" s="241"/>
      <c r="J248" s="241"/>
      <c r="K248" s="234"/>
      <c r="L248" s="234"/>
      <c r="M248" s="234"/>
      <c r="N248" s="234"/>
      <c r="O248" s="234"/>
      <c r="P248" s="234"/>
      <c r="Q248" s="234"/>
      <c r="R248" s="234"/>
      <c r="S248" s="234"/>
      <c r="T248" s="234"/>
      <c r="U248" s="234"/>
      <c r="V248" s="234"/>
      <c r="W248" s="234"/>
      <c r="X248" s="234"/>
      <c r="Y248" s="234"/>
      <c r="Z248" s="234"/>
    </row>
    <row r="249" spans="2:26">
      <c r="B249" s="241"/>
      <c r="C249" s="241"/>
      <c r="D249" s="241"/>
      <c r="E249" s="241"/>
      <c r="F249" s="241"/>
      <c r="G249" s="241"/>
      <c r="H249" s="241"/>
      <c r="I249" s="241"/>
      <c r="J249" s="241"/>
      <c r="K249" s="234"/>
      <c r="L249" s="234"/>
      <c r="M249" s="234"/>
      <c r="N249" s="234"/>
      <c r="O249" s="234"/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</row>
    <row r="250" spans="2:26">
      <c r="B250" s="241"/>
      <c r="C250" s="241"/>
      <c r="D250" s="241"/>
      <c r="E250" s="241"/>
      <c r="F250" s="241"/>
      <c r="G250" s="241"/>
      <c r="H250" s="241"/>
      <c r="I250" s="241"/>
      <c r="J250" s="241"/>
      <c r="K250" s="234"/>
      <c r="L250" s="234"/>
      <c r="M250" s="234"/>
      <c r="N250" s="234"/>
      <c r="O250" s="234"/>
      <c r="P250" s="234"/>
      <c r="Q250" s="234"/>
      <c r="R250" s="234"/>
      <c r="S250" s="234"/>
      <c r="T250" s="234"/>
      <c r="U250" s="234"/>
      <c r="V250" s="234"/>
      <c r="W250" s="234"/>
      <c r="X250" s="234"/>
      <c r="Y250" s="234"/>
      <c r="Z250" s="234"/>
    </row>
    <row r="251" spans="2:26">
      <c r="B251" s="241"/>
      <c r="C251" s="241"/>
      <c r="D251" s="241"/>
      <c r="E251" s="241"/>
      <c r="F251" s="241"/>
      <c r="G251" s="241"/>
      <c r="H251" s="241"/>
      <c r="I251" s="241"/>
      <c r="J251" s="241"/>
      <c r="K251" s="234"/>
      <c r="L251" s="234"/>
      <c r="M251" s="234"/>
      <c r="N251" s="234"/>
      <c r="O251" s="234"/>
      <c r="P251" s="234"/>
      <c r="Q251" s="234"/>
      <c r="R251" s="234"/>
      <c r="S251" s="234"/>
      <c r="T251" s="234"/>
      <c r="U251" s="234"/>
      <c r="V251" s="234"/>
      <c r="W251" s="234"/>
      <c r="X251" s="234"/>
      <c r="Y251" s="234"/>
      <c r="Z251" s="234"/>
    </row>
    <row r="252" spans="2:26">
      <c r="B252" s="241"/>
      <c r="C252" s="241"/>
      <c r="D252" s="241"/>
      <c r="E252" s="241"/>
      <c r="F252" s="241"/>
      <c r="G252" s="241"/>
      <c r="H252" s="241"/>
      <c r="I252" s="241"/>
      <c r="J252" s="241"/>
      <c r="K252" s="234"/>
      <c r="L252" s="234"/>
      <c r="M252" s="234"/>
      <c r="N252" s="234"/>
      <c r="O252" s="234"/>
      <c r="P252" s="234"/>
      <c r="Q252" s="234"/>
      <c r="R252" s="234"/>
      <c r="S252" s="234"/>
      <c r="T252" s="234"/>
      <c r="U252" s="234"/>
      <c r="V252" s="234"/>
      <c r="W252" s="234"/>
      <c r="X252" s="234"/>
      <c r="Y252" s="234"/>
      <c r="Z252" s="234"/>
    </row>
    <row r="253" spans="2:26">
      <c r="B253" s="241"/>
      <c r="C253" s="241"/>
      <c r="D253" s="241"/>
      <c r="E253" s="241"/>
      <c r="F253" s="241"/>
      <c r="G253" s="241"/>
      <c r="H253" s="241"/>
      <c r="I253" s="241"/>
      <c r="J253" s="241"/>
      <c r="K253" s="234"/>
      <c r="L253" s="234"/>
      <c r="M253" s="234"/>
      <c r="N253" s="234"/>
      <c r="O253" s="234"/>
      <c r="P253" s="234"/>
      <c r="Q253" s="234"/>
      <c r="R253" s="234"/>
      <c r="S253" s="234"/>
      <c r="T253" s="234"/>
      <c r="U253" s="234"/>
      <c r="V253" s="234"/>
      <c r="W253" s="234"/>
      <c r="X253" s="234"/>
      <c r="Y253" s="234"/>
      <c r="Z253" s="234"/>
    </row>
    <row r="254" spans="2:26">
      <c r="B254" s="241"/>
      <c r="C254" s="241"/>
      <c r="D254" s="241"/>
      <c r="E254" s="241"/>
      <c r="F254" s="241"/>
      <c r="G254" s="241"/>
      <c r="H254" s="241"/>
      <c r="I254" s="241"/>
      <c r="J254" s="241"/>
      <c r="K254" s="234"/>
      <c r="L254" s="234"/>
      <c r="M254" s="234"/>
      <c r="N254" s="234"/>
      <c r="O254" s="234"/>
      <c r="P254" s="234"/>
      <c r="Q254" s="234"/>
      <c r="R254" s="234"/>
      <c r="S254" s="234"/>
      <c r="T254" s="234"/>
      <c r="U254" s="234"/>
      <c r="V254" s="234"/>
      <c r="W254" s="234"/>
      <c r="X254" s="234"/>
      <c r="Y254" s="234"/>
      <c r="Z254" s="234"/>
    </row>
    <row r="255" spans="2:26">
      <c r="B255" s="241"/>
      <c r="C255" s="241"/>
      <c r="D255" s="241"/>
      <c r="E255" s="241"/>
      <c r="F255" s="241"/>
      <c r="G255" s="241"/>
      <c r="H255" s="241"/>
      <c r="I255" s="241"/>
      <c r="J255" s="241"/>
      <c r="K255" s="234"/>
      <c r="L255" s="234"/>
      <c r="M255" s="234"/>
      <c r="N255" s="234"/>
      <c r="O255" s="234"/>
      <c r="P255" s="234"/>
      <c r="Q255" s="234"/>
      <c r="R255" s="234"/>
      <c r="S255" s="234"/>
      <c r="T255" s="234"/>
      <c r="U255" s="234"/>
      <c r="V255" s="234"/>
      <c r="W255" s="234"/>
      <c r="X255" s="234"/>
      <c r="Y255" s="234"/>
      <c r="Z255" s="234"/>
    </row>
    <row r="256" spans="2:26">
      <c r="B256" s="241"/>
      <c r="C256" s="241"/>
      <c r="D256" s="241"/>
      <c r="E256" s="241"/>
      <c r="F256" s="241"/>
      <c r="G256" s="241"/>
      <c r="H256" s="241"/>
      <c r="I256" s="241"/>
      <c r="J256" s="241"/>
      <c r="K256" s="234"/>
      <c r="L256" s="234"/>
      <c r="M256" s="234"/>
      <c r="N256" s="234"/>
      <c r="O256" s="234"/>
      <c r="P256" s="234"/>
      <c r="Q256" s="234"/>
      <c r="R256" s="234"/>
      <c r="S256" s="234"/>
      <c r="T256" s="234"/>
      <c r="U256" s="234"/>
      <c r="V256" s="234"/>
      <c r="W256" s="234"/>
      <c r="X256" s="234"/>
      <c r="Y256" s="234"/>
      <c r="Z256" s="234"/>
    </row>
    <row r="257" spans="2:26">
      <c r="B257" s="241"/>
      <c r="C257" s="241"/>
      <c r="D257" s="241"/>
      <c r="E257" s="241"/>
      <c r="F257" s="241"/>
      <c r="G257" s="241"/>
      <c r="H257" s="241"/>
      <c r="I257" s="241"/>
      <c r="J257" s="241"/>
      <c r="K257" s="234"/>
      <c r="L257" s="234"/>
      <c r="M257" s="234"/>
      <c r="N257" s="234"/>
      <c r="O257" s="234"/>
      <c r="P257" s="234"/>
      <c r="Q257" s="234"/>
      <c r="R257" s="234"/>
      <c r="S257" s="234"/>
      <c r="T257" s="234"/>
      <c r="U257" s="234"/>
      <c r="V257" s="234"/>
      <c r="W257" s="234"/>
      <c r="X257" s="234"/>
      <c r="Y257" s="234"/>
      <c r="Z257" s="234"/>
    </row>
    <row r="258" spans="2:26">
      <c r="B258" s="241"/>
      <c r="C258" s="241"/>
      <c r="D258" s="241"/>
      <c r="E258" s="241"/>
      <c r="F258" s="241"/>
      <c r="G258" s="241"/>
      <c r="H258" s="241"/>
      <c r="I258" s="241"/>
      <c r="J258" s="241"/>
      <c r="K258" s="234"/>
      <c r="L258" s="234"/>
      <c r="M258" s="234"/>
      <c r="N258" s="234"/>
      <c r="O258" s="234"/>
      <c r="P258" s="234"/>
      <c r="Q258" s="234"/>
      <c r="R258" s="234"/>
      <c r="S258" s="234"/>
      <c r="T258" s="234"/>
      <c r="U258" s="234"/>
      <c r="V258" s="234"/>
      <c r="W258" s="234"/>
      <c r="X258" s="234"/>
      <c r="Y258" s="234"/>
      <c r="Z258" s="234"/>
    </row>
    <row r="259" spans="2:26">
      <c r="B259" s="241"/>
      <c r="C259" s="241"/>
      <c r="D259" s="241"/>
      <c r="E259" s="241"/>
      <c r="F259" s="241"/>
      <c r="G259" s="241"/>
      <c r="H259" s="241"/>
      <c r="I259" s="241"/>
      <c r="J259" s="241"/>
      <c r="K259" s="234"/>
      <c r="L259" s="234"/>
      <c r="M259" s="234"/>
      <c r="N259" s="234"/>
      <c r="O259" s="234"/>
      <c r="P259" s="234"/>
      <c r="Q259" s="234"/>
      <c r="R259" s="234"/>
      <c r="S259" s="234"/>
      <c r="T259" s="234"/>
      <c r="U259" s="234"/>
      <c r="V259" s="234"/>
      <c r="W259" s="234"/>
      <c r="X259" s="234"/>
      <c r="Y259" s="234"/>
      <c r="Z259" s="234"/>
    </row>
    <row r="260" spans="2:26">
      <c r="B260" s="241"/>
      <c r="C260" s="241"/>
      <c r="D260" s="241"/>
      <c r="E260" s="241"/>
      <c r="F260" s="241"/>
      <c r="G260" s="241"/>
      <c r="H260" s="241"/>
      <c r="I260" s="241"/>
      <c r="J260" s="241"/>
      <c r="K260" s="234"/>
      <c r="L260" s="234"/>
      <c r="M260" s="234"/>
      <c r="N260" s="234"/>
      <c r="O260" s="234"/>
      <c r="P260" s="234"/>
      <c r="Q260" s="234"/>
      <c r="R260" s="234"/>
      <c r="S260" s="234"/>
      <c r="T260" s="234"/>
      <c r="U260" s="234"/>
      <c r="V260" s="234"/>
      <c r="W260" s="234"/>
      <c r="X260" s="234"/>
      <c r="Y260" s="234"/>
      <c r="Z260" s="234"/>
    </row>
    <row r="261" spans="2:26">
      <c r="B261" s="241"/>
      <c r="C261" s="241"/>
      <c r="D261" s="241"/>
      <c r="E261" s="241"/>
      <c r="F261" s="241"/>
      <c r="G261" s="241"/>
      <c r="H261" s="241"/>
      <c r="I261" s="241"/>
      <c r="J261" s="241"/>
      <c r="K261" s="234"/>
      <c r="L261" s="234"/>
      <c r="M261" s="234"/>
      <c r="N261" s="234"/>
      <c r="O261" s="234"/>
      <c r="P261" s="234"/>
      <c r="Q261" s="234"/>
      <c r="R261" s="234"/>
      <c r="S261" s="234"/>
      <c r="T261" s="234"/>
      <c r="U261" s="234"/>
      <c r="V261" s="234"/>
      <c r="W261" s="234"/>
      <c r="X261" s="234"/>
      <c r="Y261" s="234"/>
      <c r="Z261" s="234"/>
    </row>
    <row r="262" spans="2:26">
      <c r="B262" s="241"/>
      <c r="C262" s="241"/>
      <c r="D262" s="241"/>
      <c r="E262" s="241"/>
      <c r="F262" s="241"/>
      <c r="G262" s="241"/>
      <c r="H262" s="241"/>
      <c r="I262" s="241"/>
      <c r="J262" s="241"/>
      <c r="K262" s="234"/>
      <c r="L262" s="234"/>
      <c r="M262" s="234"/>
      <c r="N262" s="234"/>
      <c r="O262" s="234"/>
      <c r="P262" s="234"/>
      <c r="Q262" s="234"/>
      <c r="R262" s="234"/>
      <c r="S262" s="234"/>
      <c r="T262" s="234"/>
      <c r="U262" s="234"/>
      <c r="V262" s="234"/>
      <c r="W262" s="234"/>
      <c r="X262" s="234"/>
      <c r="Y262" s="234"/>
      <c r="Z262" s="234"/>
    </row>
    <row r="263" spans="2:26">
      <c r="B263" s="241"/>
      <c r="K263" s="234"/>
      <c r="L263" s="234"/>
      <c r="M263" s="234"/>
      <c r="N263" s="234"/>
      <c r="O263" s="234"/>
      <c r="P263" s="234"/>
      <c r="Q263" s="234"/>
      <c r="R263" s="234"/>
      <c r="S263" s="234"/>
      <c r="T263" s="234"/>
      <c r="U263" s="234"/>
      <c r="V263" s="234"/>
      <c r="W263" s="234"/>
      <c r="X263" s="234"/>
      <c r="Y263" s="234"/>
      <c r="Z263" s="234"/>
    </row>
    <row r="264" spans="2:26">
      <c r="K264" s="234"/>
      <c r="L264" s="234"/>
      <c r="M264" s="234"/>
      <c r="N264" s="234"/>
      <c r="O264" s="234"/>
      <c r="P264" s="234"/>
      <c r="Q264" s="234"/>
      <c r="R264" s="234"/>
      <c r="S264" s="234"/>
      <c r="T264" s="234"/>
      <c r="U264" s="234"/>
      <c r="V264" s="234"/>
      <c r="W264" s="234"/>
      <c r="X264" s="234"/>
      <c r="Y264" s="234"/>
      <c r="Z264" s="234"/>
    </row>
    <row r="265" spans="2:26">
      <c r="K265" s="234"/>
      <c r="L265" s="234"/>
      <c r="M265" s="234"/>
      <c r="N265" s="234"/>
      <c r="O265" s="234"/>
      <c r="P265" s="234"/>
      <c r="Q265" s="234"/>
      <c r="R265" s="234"/>
      <c r="S265" s="234"/>
      <c r="T265" s="234"/>
      <c r="U265" s="234"/>
      <c r="V265" s="234"/>
      <c r="W265" s="234"/>
      <c r="X265" s="234"/>
      <c r="Y265" s="234"/>
      <c r="Z265" s="234"/>
    </row>
    <row r="266" spans="2:26">
      <c r="K266" s="234"/>
      <c r="L266" s="234"/>
      <c r="M266" s="234"/>
      <c r="N266" s="234"/>
      <c r="O266" s="234"/>
      <c r="P266" s="234"/>
      <c r="Q266" s="234"/>
      <c r="R266" s="234"/>
      <c r="S266" s="234"/>
      <c r="T266" s="234"/>
      <c r="U266" s="234"/>
      <c r="V266" s="234"/>
      <c r="W266" s="234"/>
      <c r="X266" s="234"/>
      <c r="Y266" s="234"/>
      <c r="Z266" s="234"/>
    </row>
    <row r="267" spans="2:26">
      <c r="K267" s="234"/>
      <c r="L267" s="234"/>
      <c r="M267" s="234"/>
      <c r="N267" s="234"/>
      <c r="O267" s="234"/>
      <c r="P267" s="234"/>
      <c r="Q267" s="234"/>
      <c r="R267" s="234"/>
      <c r="S267" s="234"/>
      <c r="T267" s="234"/>
      <c r="U267" s="234"/>
      <c r="V267" s="234"/>
      <c r="W267" s="234"/>
      <c r="X267" s="234"/>
      <c r="Y267" s="234"/>
      <c r="Z267" s="234"/>
    </row>
    <row r="268" spans="2:26">
      <c r="K268" s="234"/>
      <c r="L268" s="234"/>
      <c r="M268" s="234"/>
      <c r="N268" s="234"/>
      <c r="O268" s="234"/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</row>
    <row r="269" spans="2:26">
      <c r="K269" s="234"/>
      <c r="L269" s="234"/>
      <c r="M269" s="234"/>
      <c r="N269" s="234"/>
      <c r="O269" s="234"/>
      <c r="P269" s="234"/>
      <c r="Q269" s="234"/>
      <c r="R269" s="234"/>
      <c r="S269" s="234"/>
      <c r="T269" s="234"/>
      <c r="U269" s="234"/>
      <c r="V269" s="234"/>
      <c r="W269" s="234"/>
      <c r="X269" s="234"/>
      <c r="Y269" s="234"/>
      <c r="Z269" s="234"/>
    </row>
    <row r="270" spans="2:26">
      <c r="K270" s="234"/>
      <c r="L270" s="234"/>
      <c r="M270" s="234"/>
      <c r="N270" s="234"/>
      <c r="O270" s="234"/>
      <c r="P270" s="234"/>
      <c r="Q270" s="234"/>
      <c r="R270" s="234"/>
      <c r="S270" s="234"/>
      <c r="T270" s="234"/>
      <c r="U270" s="234"/>
      <c r="V270" s="234"/>
      <c r="W270" s="234"/>
      <c r="X270" s="234"/>
      <c r="Y270" s="234"/>
      <c r="Z270" s="234"/>
    </row>
    <row r="271" spans="2:26">
      <c r="K271" s="234"/>
      <c r="L271" s="234"/>
      <c r="M271" s="234"/>
      <c r="N271" s="234"/>
      <c r="O271" s="234"/>
      <c r="P271" s="234"/>
      <c r="Q271" s="234"/>
      <c r="R271" s="234"/>
      <c r="S271" s="234"/>
      <c r="T271" s="234"/>
      <c r="U271" s="234"/>
      <c r="V271" s="234"/>
      <c r="W271" s="234"/>
      <c r="X271" s="234"/>
      <c r="Y271" s="234"/>
      <c r="Z271" s="234"/>
    </row>
  </sheetData>
  <sortState xmlns:xlrd2="http://schemas.microsoft.com/office/spreadsheetml/2017/richdata2" ref="C124:C205">
    <sortCondition ref="C124"/>
  </sortState>
  <phoneticPr fontId="36" type="noConversion"/>
  <conditionalFormatting sqref="AM3:AM13">
    <cfRule type="cellIs" dxfId="13" priority="5" operator="greaterThan">
      <formula>$AN$3</formula>
    </cfRule>
  </conditionalFormatting>
  <conditionalFormatting sqref="T49:AD59">
    <cfRule type="expression" dxfId="12" priority="4">
      <formula>$T$49:$AD$59*$T$63:$AD$73&lt;1</formula>
    </cfRule>
  </conditionalFormatting>
  <conditionalFormatting sqref="T35">
    <cfRule type="expression" dxfId="11" priority="3">
      <formula>$T$50*$T$64&gt;0</formula>
    </cfRule>
  </conditionalFormatting>
  <conditionalFormatting sqref="AG34:AP34 AF44:AO44 AF43:AN43 AP43 AF42:AM42 AO42:AP42 AF41:AL41 AN41:AP41 AF40:AK40 AM40:AP40 AF39:AJ39 AL39:AP39 AF38:AI38 AK38:AP38 AF37:AH37 AJ37:AP37 AF36:AG36 AI36:AP36 AF35 AH35:AP35">
    <cfRule type="cellIs" dxfId="10" priority="2" operator="equal">
      <formula>1</formula>
    </cfRule>
  </conditionalFormatting>
  <conditionalFormatting sqref="AF19:AP29">
    <cfRule type="cellIs" dxfId="9" priority="1" operator="equal">
      <formula>-1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D66FF-F3E8-42CD-9BB7-53FC80EBD9F2}">
  <dimension ref="B1:BR88"/>
  <sheetViews>
    <sheetView topLeftCell="AF1" zoomScale="70" zoomScaleNormal="70" workbookViewId="0">
      <selection activeCell="BI1" sqref="BI1:BS48"/>
    </sheetView>
  </sheetViews>
  <sheetFormatPr defaultRowHeight="15"/>
  <cols>
    <col min="17" max="17" width="10.5703125" bestFit="1" customWidth="1"/>
    <col min="18" max="20" width="10.28515625" bestFit="1" customWidth="1"/>
    <col min="21" max="21" width="12.5703125" bestFit="1" customWidth="1"/>
    <col min="22" max="26" width="10.28515625" bestFit="1" customWidth="1"/>
    <col min="27" max="29" width="10.28515625" style="241" customWidth="1"/>
    <col min="32" max="32" width="9.140625" style="241"/>
    <col min="33" max="33" width="10.140625" bestFit="1" customWidth="1"/>
    <col min="34" max="34" width="9.7109375" bestFit="1" customWidth="1"/>
    <col min="45" max="45" width="10" customWidth="1"/>
    <col min="48" max="48" width="10" customWidth="1"/>
  </cols>
  <sheetData>
    <row r="1" spans="2:70" ht="15.75" thickBot="1">
      <c r="B1" t="s">
        <v>113</v>
      </c>
      <c r="C1" t="s">
        <v>114</v>
      </c>
      <c r="D1" t="s">
        <v>115</v>
      </c>
      <c r="E1" s="241" t="s">
        <v>116</v>
      </c>
      <c r="F1" s="241" t="s">
        <v>117</v>
      </c>
      <c r="G1" s="241" t="s">
        <v>118</v>
      </c>
      <c r="H1" s="241" t="s">
        <v>119</v>
      </c>
      <c r="I1" s="241" t="s">
        <v>120</v>
      </c>
      <c r="J1" s="241" t="s">
        <v>121</v>
      </c>
      <c r="K1" s="241" t="s">
        <v>122</v>
      </c>
      <c r="L1" s="241" t="s">
        <v>123</v>
      </c>
      <c r="AE1" s="299"/>
      <c r="AF1" s="303"/>
      <c r="AG1" s="300" t="s">
        <v>158</v>
      </c>
      <c r="AH1" s="300" t="s">
        <v>114</v>
      </c>
      <c r="AI1" s="300" t="s">
        <v>159</v>
      </c>
      <c r="AJ1" s="300" t="s">
        <v>160</v>
      </c>
      <c r="AK1" s="300" t="s">
        <v>161</v>
      </c>
      <c r="AL1" s="300" t="s">
        <v>162</v>
      </c>
      <c r="AM1" s="300" t="s">
        <v>163</v>
      </c>
      <c r="AN1" s="300" t="s">
        <v>164</v>
      </c>
      <c r="AO1" s="300" t="s">
        <v>165</v>
      </c>
      <c r="AP1" s="300" t="s">
        <v>166</v>
      </c>
      <c r="AQ1" s="300" t="s">
        <v>167</v>
      </c>
      <c r="AR1" s="300" t="s">
        <v>168</v>
      </c>
      <c r="AS1" s="300" t="s">
        <v>169</v>
      </c>
      <c r="AT1" s="300" t="s">
        <v>170</v>
      </c>
      <c r="AU1" s="300" t="s">
        <v>171</v>
      </c>
      <c r="AV1" s="300" t="s">
        <v>172</v>
      </c>
      <c r="AY1" t="s">
        <v>386</v>
      </c>
      <c r="AZ1" t="s">
        <v>387</v>
      </c>
      <c r="BA1" t="s">
        <v>388</v>
      </c>
      <c r="BB1" t="s">
        <v>389</v>
      </c>
      <c r="BC1" t="s">
        <v>390</v>
      </c>
      <c r="BD1" t="s">
        <v>391</v>
      </c>
      <c r="BE1" t="s">
        <v>392</v>
      </c>
      <c r="BF1">
        <v>0.05</v>
      </c>
      <c r="BJ1" t="s">
        <v>386</v>
      </c>
      <c r="BK1" t="s">
        <v>387</v>
      </c>
      <c r="BL1" t="s">
        <v>388</v>
      </c>
      <c r="BM1" t="s">
        <v>389</v>
      </c>
      <c r="BN1" t="s">
        <v>390</v>
      </c>
      <c r="BO1" t="s">
        <v>391</v>
      </c>
      <c r="BP1" t="s">
        <v>392</v>
      </c>
      <c r="BQ1">
        <v>0.05</v>
      </c>
    </row>
    <row r="2" spans="2:70">
      <c r="B2">
        <v>64066.741067357245</v>
      </c>
      <c r="C2">
        <v>65.753846153846155</v>
      </c>
      <c r="D2">
        <v>344844.78840685828</v>
      </c>
      <c r="E2">
        <v>18885.840709545246</v>
      </c>
      <c r="F2">
        <v>31985.543877590662</v>
      </c>
      <c r="G2">
        <v>2243.1683638982777</v>
      </c>
      <c r="H2">
        <v>945.21482879205712</v>
      </c>
      <c r="I2">
        <v>103.5230769230769</v>
      </c>
      <c r="J2">
        <v>928.28772571534569</v>
      </c>
      <c r="K2">
        <v>124099.60996774054</v>
      </c>
      <c r="L2">
        <v>2722.2804522499546</v>
      </c>
      <c r="P2" s="288"/>
      <c r="Q2" s="288" t="s">
        <v>114</v>
      </c>
      <c r="R2" s="288" t="s">
        <v>115</v>
      </c>
      <c r="S2" s="288" t="s">
        <v>116</v>
      </c>
      <c r="T2" s="288" t="s">
        <v>117</v>
      </c>
      <c r="U2" s="288" t="s">
        <v>118</v>
      </c>
      <c r="V2" s="288" t="s">
        <v>119</v>
      </c>
      <c r="W2" s="288" t="s">
        <v>120</v>
      </c>
      <c r="X2" s="288" t="s">
        <v>121</v>
      </c>
      <c r="Y2" s="288" t="s">
        <v>122</v>
      </c>
      <c r="Z2" s="288" t="s">
        <v>123</v>
      </c>
      <c r="AA2" s="302"/>
      <c r="AB2" s="302"/>
      <c r="AC2" s="302"/>
      <c r="AE2" s="300">
        <v>0</v>
      </c>
      <c r="AF2" s="305"/>
      <c r="AG2" s="301">
        <v>3229608.2131652832</v>
      </c>
      <c r="AH2" s="301">
        <v>-105749.83504295351</v>
      </c>
      <c r="AI2" s="301">
        <v>1.077760258546334E-2</v>
      </c>
      <c r="AJ2" s="301">
        <v>-0.19692824464539169</v>
      </c>
      <c r="AK2" s="301">
        <v>1085.8780550956731</v>
      </c>
      <c r="AL2" s="301">
        <v>-0.33688586909204332</v>
      </c>
      <c r="AM2" s="301">
        <v>-0.60202331020173006</v>
      </c>
      <c r="AN2" s="301">
        <v>5.4335499447451252E-6</v>
      </c>
      <c r="AO2" s="301">
        <v>-2.9701039956764319E-4</v>
      </c>
      <c r="AP2" s="301">
        <v>-9.2091660546600451E-4</v>
      </c>
      <c r="AQ2" s="301">
        <v>0.1164930765028771</v>
      </c>
      <c r="AR2" s="301">
        <v>4.0011169752034448E-2</v>
      </c>
      <c r="AS2" s="301">
        <v>-1.5638506013674489</v>
      </c>
      <c r="AT2" s="301">
        <v>2.130437790836481E-2</v>
      </c>
      <c r="AU2" s="301">
        <v>1.3099414007292859E-2</v>
      </c>
      <c r="AV2" s="301">
        <v>-322.66042303480208</v>
      </c>
      <c r="AW2" s="289"/>
      <c r="AX2" s="289"/>
      <c r="AY2" s="289"/>
    </row>
    <row r="3" spans="2:70">
      <c r="B3">
        <v>32815.012098261548</v>
      </c>
      <c r="C3">
        <v>62.684615384615391</v>
      </c>
      <c r="D3">
        <v>156943.25311613834</v>
      </c>
      <c r="E3">
        <v>14782.630703013556</v>
      </c>
      <c r="F3">
        <v>18723.202817234989</v>
      </c>
      <c r="G3">
        <v>1673.840719780585</v>
      </c>
      <c r="H3">
        <v>1361.1171467879419</v>
      </c>
      <c r="I3">
        <v>104.34615384615384</v>
      </c>
      <c r="J3">
        <v>818.43235082854574</v>
      </c>
      <c r="K3">
        <v>111645.16916255264</v>
      </c>
      <c r="L3">
        <v>2341.2631902935018</v>
      </c>
      <c r="P3" s="235" t="s">
        <v>114</v>
      </c>
      <c r="Q3" s="289">
        <v>1</v>
      </c>
      <c r="R3" s="289">
        <v>0.62041501607451666</v>
      </c>
      <c r="S3" s="289">
        <v>0.73876267860193146</v>
      </c>
      <c r="T3" s="289">
        <v>0.58951472330265231</v>
      </c>
      <c r="U3" s="289">
        <v>-6.9657625390824041E-3</v>
      </c>
      <c r="V3" s="289">
        <v>1.1384341045281908E-3</v>
      </c>
      <c r="W3" s="289">
        <v>0.11442564016854964</v>
      </c>
      <c r="X3" s="289">
        <v>0.3257824834500509</v>
      </c>
      <c r="Y3" s="289">
        <v>0.59076574468030119</v>
      </c>
      <c r="Z3" s="289">
        <v>0.52490411064144038</v>
      </c>
      <c r="AA3" s="289"/>
      <c r="AB3" s="289"/>
      <c r="AC3" s="289"/>
      <c r="AE3" s="300">
        <v>1</v>
      </c>
      <c r="AF3" s="305"/>
      <c r="AG3" s="301">
        <v>2.6411199112621619</v>
      </c>
      <c r="AH3" s="301">
        <v>2.74112336009562</v>
      </c>
      <c r="AI3" s="301">
        <v>6.1862496097109148</v>
      </c>
      <c r="AJ3" s="301">
        <v>4.4951342739084073</v>
      </c>
      <c r="AK3" s="301">
        <v>2.8550348473666909</v>
      </c>
      <c r="AL3" s="301">
        <v>7.4895165687105916</v>
      </c>
      <c r="AM3" s="301">
        <v>5.3439314061043977</v>
      </c>
      <c r="AN3" s="301">
        <v>4.7160515362445921</v>
      </c>
      <c r="AO3" s="301">
        <v>5.0405422539934284</v>
      </c>
      <c r="AP3" s="301">
        <v>4.2155247879699802</v>
      </c>
      <c r="AQ3" s="301">
        <v>5.2103991355715147</v>
      </c>
      <c r="AR3" s="301">
        <v>3.9109942842243832</v>
      </c>
      <c r="AS3" s="301">
        <v>3.9247762620161479</v>
      </c>
      <c r="AT3" s="301">
        <v>5.5175138299512323</v>
      </c>
      <c r="AU3" s="301">
        <v>7.3942553255298549</v>
      </c>
      <c r="AV3" s="301">
        <v>2.7055364818535339</v>
      </c>
      <c r="AW3" s="289"/>
      <c r="AX3" s="289"/>
      <c r="AY3" s="289"/>
      <c r="AZ3" t="s">
        <v>393</v>
      </c>
      <c r="BA3" t="s">
        <v>394</v>
      </c>
      <c r="BB3" t="s">
        <v>114</v>
      </c>
      <c r="BC3" t="s">
        <v>395</v>
      </c>
      <c r="BD3" t="s">
        <v>396</v>
      </c>
      <c r="BK3" t="s">
        <v>393</v>
      </c>
      <c r="BL3" t="s">
        <v>394</v>
      </c>
      <c r="BM3" t="s">
        <v>119</v>
      </c>
      <c r="BN3" t="s">
        <v>395</v>
      </c>
      <c r="BO3" t="s">
        <v>425</v>
      </c>
    </row>
    <row r="4" spans="2:70">
      <c r="B4">
        <v>37569.698393850362</v>
      </c>
      <c r="C4">
        <v>66.007692307692295</v>
      </c>
      <c r="D4">
        <v>197055.35582442273</v>
      </c>
      <c r="E4">
        <v>13989.327873668393</v>
      </c>
      <c r="F4">
        <v>28065.939572696967</v>
      </c>
      <c r="G4">
        <v>2104.4357475643069</v>
      </c>
      <c r="H4">
        <v>1387.5809237689853</v>
      </c>
      <c r="I4">
        <v>103.26153846153845</v>
      </c>
      <c r="J4">
        <v>1699.6154621724249</v>
      </c>
      <c r="K4">
        <v>91538.788060490275</v>
      </c>
      <c r="L4">
        <v>2594.1319247465021</v>
      </c>
      <c r="P4" s="235" t="s">
        <v>115</v>
      </c>
      <c r="Q4" s="289">
        <v>0.62041501607451666</v>
      </c>
      <c r="R4" s="289">
        <v>1</v>
      </c>
      <c r="S4" s="289">
        <v>0.83482432058873868</v>
      </c>
      <c r="T4" s="289">
        <v>0.53741763909139761</v>
      </c>
      <c r="U4" s="289">
        <v>7.1160257984298841E-2</v>
      </c>
      <c r="V4" s="289">
        <v>6.4077006257592758E-2</v>
      </c>
      <c r="W4" s="289">
        <v>-0.28472065816945263</v>
      </c>
      <c r="X4" s="289">
        <v>0.22939552125168911</v>
      </c>
      <c r="Y4" s="289">
        <v>0.63020613598298936</v>
      </c>
      <c r="Z4" s="289">
        <v>0.91380854544920331</v>
      </c>
      <c r="AA4" s="289"/>
      <c r="AB4" s="289"/>
      <c r="AC4" s="289"/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89"/>
      <c r="AT4" s="289"/>
      <c r="AU4" s="289"/>
      <c r="AV4" s="289"/>
      <c r="AW4" s="289"/>
      <c r="AX4" s="289"/>
      <c r="AY4" s="289"/>
      <c r="AZ4" t="s">
        <v>393</v>
      </c>
      <c r="BA4" t="s">
        <v>394</v>
      </c>
      <c r="BB4" t="s">
        <v>120</v>
      </c>
      <c r="BC4" t="s">
        <v>395</v>
      </c>
      <c r="BD4" t="s">
        <v>397</v>
      </c>
      <c r="BK4" t="s">
        <v>393</v>
      </c>
      <c r="BL4" t="s">
        <v>394</v>
      </c>
      <c r="BM4" t="s">
        <v>114</v>
      </c>
      <c r="BN4" t="s">
        <v>395</v>
      </c>
      <c r="BO4" t="s">
        <v>426</v>
      </c>
    </row>
    <row r="5" spans="2:70">
      <c r="B5">
        <v>68726.694506975298</v>
      </c>
      <c r="C5">
        <v>62.469230769230762</v>
      </c>
      <c r="D5">
        <v>223687.81016504983</v>
      </c>
      <c r="E5">
        <v>17399.909372181683</v>
      </c>
      <c r="F5">
        <v>32275.420990219696</v>
      </c>
      <c r="G5">
        <v>1851.8985100711423</v>
      </c>
      <c r="H5">
        <v>1330.9231037887416</v>
      </c>
      <c r="I5">
        <v>102.99230769230772</v>
      </c>
      <c r="J5">
        <v>508.17580750701592</v>
      </c>
      <c r="K5">
        <v>130100.59197881901</v>
      </c>
      <c r="L5">
        <v>2326.3342383216582</v>
      </c>
      <c r="P5" s="235" t="s">
        <v>116</v>
      </c>
      <c r="Q5" s="289">
        <v>0.73876267860193146</v>
      </c>
      <c r="R5" s="289">
        <v>0.83482432058873868</v>
      </c>
      <c r="S5" s="289">
        <v>1</v>
      </c>
      <c r="T5" s="289">
        <v>0.67225966727866848</v>
      </c>
      <c r="U5" s="289">
        <v>3.0908064389809309E-2</v>
      </c>
      <c r="V5" s="289">
        <v>5.3241617566262105E-2</v>
      </c>
      <c r="W5" s="289">
        <v>-0.15898418296153533</v>
      </c>
      <c r="X5" s="289">
        <v>0.3891999787328892</v>
      </c>
      <c r="Y5" s="289">
        <v>0.74019421474428626</v>
      </c>
      <c r="Z5" s="289">
        <v>0.76011738294338971</v>
      </c>
      <c r="AA5" s="289"/>
      <c r="AB5" s="289"/>
      <c r="AC5" s="289"/>
      <c r="AG5" s="289" t="s">
        <v>153</v>
      </c>
      <c r="AH5" s="289" t="s">
        <v>173</v>
      </c>
      <c r="AI5" s="289"/>
      <c r="AJ5" s="289"/>
      <c r="AK5" s="289"/>
      <c r="AL5" s="289"/>
      <c r="AM5" s="289"/>
      <c r="AN5" s="289"/>
      <c r="AO5" s="289"/>
      <c r="AP5" s="289"/>
      <c r="AQ5" s="289"/>
      <c r="AR5" s="289"/>
      <c r="AS5" s="289"/>
      <c r="AT5" s="289"/>
      <c r="AU5" s="289"/>
      <c r="AV5" s="289"/>
      <c r="AW5" s="289"/>
      <c r="AX5" s="289"/>
      <c r="AY5" s="289"/>
      <c r="AZ5" t="s">
        <v>393</v>
      </c>
      <c r="BA5" t="s">
        <v>394</v>
      </c>
      <c r="BB5" t="s">
        <v>119</v>
      </c>
      <c r="BC5" t="s">
        <v>395</v>
      </c>
      <c r="BD5" t="s">
        <v>398</v>
      </c>
      <c r="BK5" t="s">
        <v>393</v>
      </c>
      <c r="BL5" t="s">
        <v>394</v>
      </c>
      <c r="BM5" t="s">
        <v>117</v>
      </c>
      <c r="BN5" t="s">
        <v>395</v>
      </c>
      <c r="BO5" t="s">
        <v>427</v>
      </c>
    </row>
    <row r="6" spans="2:70">
      <c r="B6">
        <v>22039.981294487436</v>
      </c>
      <c r="C6">
        <v>64.607692307692304</v>
      </c>
      <c r="D6">
        <v>124202.29619466787</v>
      </c>
      <c r="E6">
        <v>13701.972948539422</v>
      </c>
      <c r="F6">
        <v>20007.628600070802</v>
      </c>
      <c r="G6">
        <v>1876.4630862212798</v>
      </c>
      <c r="H6">
        <v>1449.3860105790457</v>
      </c>
      <c r="I6">
        <v>100.33846153846153</v>
      </c>
      <c r="J6">
        <v>1371.4842672029069</v>
      </c>
      <c r="K6">
        <v>92466.159631538263</v>
      </c>
      <c r="L6">
        <v>1301.3101856131882</v>
      </c>
      <c r="P6" s="235" t="s">
        <v>117</v>
      </c>
      <c r="Q6" s="289">
        <v>0.58951472330265231</v>
      </c>
      <c r="R6" s="289">
        <v>0.53741763909139761</v>
      </c>
      <c r="S6" s="289">
        <v>0.67225966727866848</v>
      </c>
      <c r="T6" s="289">
        <v>1</v>
      </c>
      <c r="U6" s="289">
        <v>0.19326398888807547</v>
      </c>
      <c r="V6" s="289">
        <v>3.100096787408245E-2</v>
      </c>
      <c r="W6" s="289">
        <v>-2.0609170790659513E-2</v>
      </c>
      <c r="X6" s="289">
        <v>0.38542947211033712</v>
      </c>
      <c r="Y6" s="289">
        <v>0.38148146875530525</v>
      </c>
      <c r="Z6" s="289">
        <v>0.42882152604243851</v>
      </c>
      <c r="AA6" s="289"/>
      <c r="AB6" s="289"/>
      <c r="AC6" s="289"/>
      <c r="AG6" s="289">
        <v>0.971068489512667</v>
      </c>
      <c r="AH6" s="289">
        <v>0.96428766674219801</v>
      </c>
      <c r="AI6" s="289"/>
      <c r="AJ6" s="289"/>
      <c r="AK6" s="289"/>
      <c r="AL6" s="289"/>
      <c r="AM6" s="289"/>
      <c r="AN6" s="289"/>
      <c r="AO6" s="289"/>
      <c r="AP6" s="289"/>
      <c r="AQ6" s="289"/>
      <c r="AR6" s="289"/>
      <c r="AS6" s="289"/>
      <c r="AT6" s="289"/>
      <c r="AU6" s="289"/>
      <c r="AV6" s="289"/>
      <c r="AW6" s="289"/>
      <c r="AX6" s="289"/>
      <c r="AY6" s="289"/>
      <c r="AZ6" t="s">
        <v>393</v>
      </c>
      <c r="BA6" t="s">
        <v>394</v>
      </c>
      <c r="BB6" t="s">
        <v>116</v>
      </c>
      <c r="BC6" t="s">
        <v>395</v>
      </c>
      <c r="BD6" t="s">
        <v>399</v>
      </c>
      <c r="BK6" t="s">
        <v>393</v>
      </c>
      <c r="BL6" t="s">
        <v>394</v>
      </c>
      <c r="BM6" t="s">
        <v>120</v>
      </c>
      <c r="BN6" t="s">
        <v>395</v>
      </c>
      <c r="BO6" t="s">
        <v>428</v>
      </c>
    </row>
    <row r="7" spans="2:70">
      <c r="B7">
        <v>62530.274788649665</v>
      </c>
      <c r="C7">
        <v>67.284615384615378</v>
      </c>
      <c r="D7">
        <v>250116.32705047095</v>
      </c>
      <c r="E7">
        <v>16541.458758254008</v>
      </c>
      <c r="F7">
        <v>27527.960744007272</v>
      </c>
      <c r="G7">
        <v>1739.122202189129</v>
      </c>
      <c r="H7">
        <v>1616.4201753243697</v>
      </c>
      <c r="I7">
        <v>104.26153846153848</v>
      </c>
      <c r="J7">
        <v>2265.2989648428043</v>
      </c>
      <c r="K7">
        <v>107761.10138517573</v>
      </c>
      <c r="L7">
        <v>2787.6540080111376</v>
      </c>
      <c r="P7" s="235" t="s">
        <v>118</v>
      </c>
      <c r="Q7" s="289">
        <v>-6.9657625390824041E-3</v>
      </c>
      <c r="R7" s="289">
        <v>7.1160257984298841E-2</v>
      </c>
      <c r="S7" s="289">
        <v>3.0908064389809309E-2</v>
      </c>
      <c r="T7" s="289">
        <v>0.19326398888807547</v>
      </c>
      <c r="U7" s="295">
        <v>1</v>
      </c>
      <c r="V7" s="295">
        <v>5.8149825553344928E-2</v>
      </c>
      <c r="W7" s="295">
        <v>9.5833908900877687E-2</v>
      </c>
      <c r="X7" s="295">
        <v>-1.7652741824466293E-3</v>
      </c>
      <c r="Y7" s="295">
        <v>-4.3691734979600313E-2</v>
      </c>
      <c r="Z7" s="295">
        <v>-5.6384570039179321E-2</v>
      </c>
      <c r="AA7" s="295"/>
      <c r="AB7" s="295"/>
      <c r="AC7" s="295"/>
      <c r="AG7" s="289"/>
      <c r="AH7" s="289"/>
      <c r="AI7" s="289"/>
      <c r="AJ7" s="289"/>
      <c r="AK7" s="289"/>
      <c r="AL7" s="289"/>
      <c r="AM7" s="289"/>
      <c r="AN7" s="289"/>
      <c r="AO7" s="289"/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t="s">
        <v>393</v>
      </c>
      <c r="BA7" t="s">
        <v>394</v>
      </c>
      <c r="BB7" t="s">
        <v>121</v>
      </c>
      <c r="BC7" t="s">
        <v>395</v>
      </c>
      <c r="BD7" t="s">
        <v>400</v>
      </c>
      <c r="BK7" t="s">
        <v>393</v>
      </c>
      <c r="BL7" t="s">
        <v>394</v>
      </c>
      <c r="BM7" t="s">
        <v>121</v>
      </c>
      <c r="BN7" t="s">
        <v>395</v>
      </c>
      <c r="BO7" t="s">
        <v>429</v>
      </c>
    </row>
    <row r="8" spans="2:70">
      <c r="B8">
        <v>25957.763640872479</v>
      </c>
      <c r="C8">
        <v>63.569230769230778</v>
      </c>
      <c r="D8">
        <v>170255.91910870391</v>
      </c>
      <c r="E8">
        <v>14029.260963129775</v>
      </c>
      <c r="F8">
        <v>23749.828619334407</v>
      </c>
      <c r="G8">
        <v>1929.664772382263</v>
      </c>
      <c r="H8">
        <v>1347.2640283003502</v>
      </c>
      <c r="I8">
        <v>102.69999999999999</v>
      </c>
      <c r="J8">
        <v>1391.2483813024219</v>
      </c>
      <c r="K8">
        <v>90833.752947947636</v>
      </c>
      <c r="L8">
        <v>1943.3453246963288</v>
      </c>
      <c r="P8" s="235" t="s">
        <v>119</v>
      </c>
      <c r="Q8" s="289">
        <v>1.1384341045281908E-3</v>
      </c>
      <c r="R8" s="289">
        <v>6.4077006257592758E-2</v>
      </c>
      <c r="S8" s="289">
        <v>5.3241617566262105E-2</v>
      </c>
      <c r="T8" s="289">
        <v>3.100096787408245E-2</v>
      </c>
      <c r="U8" s="289">
        <v>5.8149825553344928E-2</v>
      </c>
      <c r="V8" s="289">
        <v>1</v>
      </c>
      <c r="W8" s="289">
        <v>-8.9782051439745408E-2</v>
      </c>
      <c r="X8" s="289">
        <v>0.19928887896061062</v>
      </c>
      <c r="Y8" s="289">
        <v>-2.0415879775977024E-2</v>
      </c>
      <c r="Z8" s="289">
        <v>5.8242372183924807E-2</v>
      </c>
      <c r="AA8" s="289"/>
      <c r="AB8" s="289"/>
      <c r="AC8" s="289"/>
      <c r="AG8" s="304" t="s">
        <v>114</v>
      </c>
      <c r="AH8" s="304" t="s">
        <v>159</v>
      </c>
      <c r="AI8" s="304" t="s">
        <v>160</v>
      </c>
      <c r="AJ8" s="304" t="s">
        <v>161</v>
      </c>
      <c r="AK8" s="304" t="s">
        <v>162</v>
      </c>
      <c r="AL8" s="304" t="s">
        <v>163</v>
      </c>
      <c r="AM8" s="304" t="s">
        <v>164</v>
      </c>
      <c r="AN8" s="304" t="s">
        <v>165</v>
      </c>
      <c r="AO8" s="304" t="s">
        <v>166</v>
      </c>
      <c r="AP8" s="304" t="s">
        <v>167</v>
      </c>
      <c r="AQ8" s="304" t="s">
        <v>168</v>
      </c>
      <c r="AR8" s="304" t="s">
        <v>169</v>
      </c>
      <c r="AS8" s="304" t="s">
        <v>170</v>
      </c>
      <c r="AT8" s="304" t="s">
        <v>171</v>
      </c>
      <c r="AU8" s="304" t="s">
        <v>172</v>
      </c>
      <c r="AV8" s="289"/>
      <c r="AW8" s="289"/>
      <c r="AX8" s="289"/>
      <c r="AY8" s="289"/>
      <c r="AZ8" t="s">
        <v>393</v>
      </c>
      <c r="BA8" t="s">
        <v>394</v>
      </c>
      <c r="BB8" t="s">
        <v>122</v>
      </c>
      <c r="BC8" t="s">
        <v>395</v>
      </c>
      <c r="BD8" t="s">
        <v>401</v>
      </c>
      <c r="BK8" t="s">
        <v>393</v>
      </c>
      <c r="BL8" t="s">
        <v>394</v>
      </c>
      <c r="BM8" t="s">
        <v>116</v>
      </c>
      <c r="BN8" t="s">
        <v>395</v>
      </c>
      <c r="BO8" t="s">
        <v>430</v>
      </c>
    </row>
    <row r="9" spans="2:70">
      <c r="B9">
        <v>59457.349948268668</v>
      </c>
      <c r="C9">
        <v>63.807692307692299</v>
      </c>
      <c r="D9">
        <v>228050.08848210631</v>
      </c>
      <c r="E9">
        <v>16164.941888611142</v>
      </c>
      <c r="F9">
        <v>24020.860729153901</v>
      </c>
      <c r="G9">
        <v>1940.7793368160551</v>
      </c>
      <c r="H9">
        <v>1254.4417534964266</v>
      </c>
      <c r="I9">
        <v>103.82307692307693</v>
      </c>
      <c r="J9">
        <v>857.56213367610098</v>
      </c>
      <c r="K9">
        <v>108331.69145125292</v>
      </c>
      <c r="L9">
        <v>2233.2424070509919</v>
      </c>
      <c r="P9" s="235" t="s">
        <v>120</v>
      </c>
      <c r="Q9" s="289">
        <v>0.11442564016854964</v>
      </c>
      <c r="R9" s="289">
        <v>-0.28472065816945263</v>
      </c>
      <c r="S9" s="289">
        <v>-0.15898418296153533</v>
      </c>
      <c r="T9" s="289">
        <v>-2.0609170790659513E-2</v>
      </c>
      <c r="U9" s="289">
        <v>9.5833908900877687E-2</v>
      </c>
      <c r="V9" s="289">
        <v>-8.9782051439745408E-2</v>
      </c>
      <c r="W9" s="289">
        <v>1</v>
      </c>
      <c r="X9" s="289">
        <v>-4.8067724470597623E-2</v>
      </c>
      <c r="Y9" s="289">
        <v>2.0103332610220705E-2</v>
      </c>
      <c r="Z9" s="289">
        <v>-0.35872420899239438</v>
      </c>
      <c r="AA9" s="289"/>
      <c r="AB9" s="289"/>
      <c r="AC9" s="289"/>
      <c r="AG9" s="303">
        <v>65.753846153846155</v>
      </c>
      <c r="AH9" s="303">
        <v>22674871.163860191</v>
      </c>
      <c r="AI9" s="303">
        <v>2103172.531274192</v>
      </c>
      <c r="AJ9" s="303">
        <v>6807.0404733727801</v>
      </c>
      <c r="AK9" s="303">
        <v>61038.488303190577</v>
      </c>
      <c r="AL9" s="303">
        <v>179000.41004486621</v>
      </c>
      <c r="AM9" s="303">
        <v>11030048110.54603</v>
      </c>
      <c r="AN9" s="303">
        <v>773544919.80946004</v>
      </c>
      <c r="AO9" s="303">
        <v>30233210.38007769</v>
      </c>
      <c r="AP9" s="303">
        <v>3311241.91926627</v>
      </c>
      <c r="AQ9" s="303">
        <v>5031804.3087940756</v>
      </c>
      <c r="AR9" s="303">
        <v>232219.69108725389</v>
      </c>
      <c r="AS9" s="303">
        <v>6106533.3881457942</v>
      </c>
      <c r="AT9" s="303">
        <v>877431.32373179856</v>
      </c>
      <c r="AU9" s="303">
        <v>10717.027455621301</v>
      </c>
    </row>
    <row r="10" spans="2:70">
      <c r="B10">
        <v>75538.304871461849</v>
      </c>
      <c r="C10">
        <v>65.84615384615384</v>
      </c>
      <c r="D10">
        <v>279800.73642622965</v>
      </c>
      <c r="E10">
        <v>17727.058759454903</v>
      </c>
      <c r="F10">
        <v>22510.073333364046</v>
      </c>
      <c r="G10">
        <v>1960.2674769236203</v>
      </c>
      <c r="H10">
        <v>1168.3994746405235</v>
      </c>
      <c r="I10">
        <v>102.36923076923077</v>
      </c>
      <c r="J10">
        <v>810.53919236273077</v>
      </c>
      <c r="K10">
        <v>126172.6037213435</v>
      </c>
      <c r="L10">
        <v>3800.061581639492</v>
      </c>
      <c r="P10" s="235" t="s">
        <v>121</v>
      </c>
      <c r="Q10" s="289">
        <v>0.3257824834500509</v>
      </c>
      <c r="R10" s="289">
        <v>0.22939552125168911</v>
      </c>
      <c r="S10" s="289">
        <v>0.3891999787328892</v>
      </c>
      <c r="T10" s="289">
        <v>0.38542947211033712</v>
      </c>
      <c r="U10" s="289">
        <v>-1.7652741824466293E-3</v>
      </c>
      <c r="V10" s="289">
        <v>0.19928887896061062</v>
      </c>
      <c r="W10" s="289">
        <v>-4.8067724470597623E-2</v>
      </c>
      <c r="X10" s="289">
        <v>1</v>
      </c>
      <c r="Y10" s="289">
        <v>0.46809336296480192</v>
      </c>
      <c r="Z10" s="289">
        <v>0.17844357990102452</v>
      </c>
      <c r="AA10" s="289"/>
      <c r="AB10" s="289"/>
      <c r="AC10" s="289"/>
      <c r="AG10" s="303">
        <v>62.684615384615391</v>
      </c>
      <c r="AH10" s="303">
        <v>9837927.458795473</v>
      </c>
      <c r="AI10" s="303">
        <v>1173656.7673665229</v>
      </c>
      <c r="AJ10" s="303">
        <v>6540.8985207100604</v>
      </c>
      <c r="AK10" s="303">
        <v>51303.117130013998</v>
      </c>
      <c r="AL10" s="303">
        <v>146761.18259770569</v>
      </c>
      <c r="AM10" s="303">
        <v>2938480358.8901048</v>
      </c>
      <c r="AN10" s="303">
        <v>262698007.76062351</v>
      </c>
      <c r="AO10" s="303">
        <v>25484472.397326849</v>
      </c>
      <c r="AP10" s="303">
        <v>1953694.201659943</v>
      </c>
      <c r="AQ10" s="303">
        <v>2801742.7551955869</v>
      </c>
      <c r="AR10" s="303">
        <v>174658.8412601818</v>
      </c>
      <c r="AS10" s="303">
        <v>3918901.6636366639</v>
      </c>
      <c r="AT10" s="303">
        <v>1113982.306198698</v>
      </c>
      <c r="AU10" s="303">
        <v>10888.119822485211</v>
      </c>
      <c r="AY10" t="s">
        <v>402</v>
      </c>
      <c r="AZ10" t="s">
        <v>259</v>
      </c>
      <c r="BA10" s="328">
        <v>4.1666666666666664E-2</v>
      </c>
      <c r="BJ10" t="s">
        <v>402</v>
      </c>
      <c r="BK10" t="s">
        <v>259</v>
      </c>
      <c r="BL10" s="328">
        <v>4.1666666666666664E-2</v>
      </c>
    </row>
    <row r="11" spans="2:70">
      <c r="B11">
        <v>65092.729494182073</v>
      </c>
      <c r="C11">
        <v>69.623076923076923</v>
      </c>
      <c r="D11">
        <v>330507.47053233313</v>
      </c>
      <c r="E11">
        <v>25190.104128694544</v>
      </c>
      <c r="F11">
        <v>38329.991591019141</v>
      </c>
      <c r="G11">
        <v>1600.6180310533016</v>
      </c>
      <c r="H11">
        <v>1231.7316138051153</v>
      </c>
      <c r="I11">
        <v>103.45384615384614</v>
      </c>
      <c r="J11">
        <v>1353.0094106552692</v>
      </c>
      <c r="K11">
        <v>167973.91386936785</v>
      </c>
      <c r="L11">
        <v>4985.4492970560786</v>
      </c>
      <c r="P11" s="235" t="s">
        <v>122</v>
      </c>
      <c r="Q11" s="289">
        <v>0.59076574468030119</v>
      </c>
      <c r="R11" s="289">
        <v>0.63020613598298936</v>
      </c>
      <c r="S11" s="289">
        <v>0.74019421474428626</v>
      </c>
      <c r="T11" s="289">
        <v>0.38148146875530525</v>
      </c>
      <c r="U11" s="289">
        <v>-4.3691734979600313E-2</v>
      </c>
      <c r="V11" s="289">
        <v>-2.0415879775977024E-2</v>
      </c>
      <c r="W11" s="289">
        <v>2.0103332610220705E-2</v>
      </c>
      <c r="X11" s="289">
        <v>0.46809336296480192</v>
      </c>
      <c r="Y11" s="289">
        <v>1</v>
      </c>
      <c r="Z11" s="289">
        <v>0.49443570371563089</v>
      </c>
      <c r="AA11" s="289"/>
      <c r="AB11" s="289"/>
      <c r="AC11" s="289"/>
      <c r="AG11" s="303">
        <v>66.007692307692295</v>
      </c>
      <c r="AH11" s="303">
        <v>13007169.294841319</v>
      </c>
      <c r="AI11" s="303">
        <v>1852567.903640866</v>
      </c>
      <c r="AJ11" s="303">
        <v>6816.0558579881636</v>
      </c>
      <c r="AK11" s="303">
        <v>112187.6944684737</v>
      </c>
      <c r="AL11" s="303">
        <v>171232.66189422869</v>
      </c>
      <c r="AM11" s="303">
        <v>5530543709.044548</v>
      </c>
      <c r="AN11" s="303">
        <v>414690335.04591948</v>
      </c>
      <c r="AO11" s="303">
        <v>38943762.358727373</v>
      </c>
      <c r="AP11" s="303">
        <v>2898132.098645262</v>
      </c>
      <c r="AQ11" s="303">
        <v>4428649.815626543</v>
      </c>
      <c r="AR11" s="303">
        <v>217307.27288694811</v>
      </c>
      <c r="AS11" s="303">
        <v>5459183.9563343395</v>
      </c>
      <c r="AT11" s="303">
        <v>2358353.993053264</v>
      </c>
      <c r="AU11" s="303">
        <v>10662.945325443779</v>
      </c>
    </row>
    <row r="12" spans="2:70" ht="15.75" thickBot="1">
      <c r="B12">
        <v>39423.183600470729</v>
      </c>
      <c r="C12">
        <v>60.438461538461539</v>
      </c>
      <c r="D12">
        <v>184687.57615380135</v>
      </c>
      <c r="E12">
        <v>14234.375795302281</v>
      </c>
      <c r="F12">
        <v>23216.356928634916</v>
      </c>
      <c r="G12">
        <v>2030.3382392691251</v>
      </c>
      <c r="H12">
        <v>1384.1408972909735</v>
      </c>
      <c r="I12">
        <v>103.31538461538463</v>
      </c>
      <c r="J12">
        <v>1054.5501581080996</v>
      </c>
      <c r="K12">
        <v>97941.976820354321</v>
      </c>
      <c r="L12">
        <v>2567.4712247482553</v>
      </c>
      <c r="P12" s="236" t="s">
        <v>123</v>
      </c>
      <c r="Q12" s="290">
        <v>0.52490411064144038</v>
      </c>
      <c r="R12" s="290">
        <v>0.91380854544920331</v>
      </c>
      <c r="S12" s="290">
        <v>0.76011738294338971</v>
      </c>
      <c r="T12" s="290">
        <v>0.42882152604243851</v>
      </c>
      <c r="U12" s="290">
        <v>-5.6384570039179321E-2</v>
      </c>
      <c r="V12" s="290">
        <v>5.8242372183924807E-2</v>
      </c>
      <c r="W12" s="290">
        <v>-0.35872420899239438</v>
      </c>
      <c r="X12" s="290">
        <v>0.17844357990102452</v>
      </c>
      <c r="Y12" s="290">
        <v>0.49443570371563089</v>
      </c>
      <c r="Z12" s="290">
        <v>1</v>
      </c>
      <c r="AA12" s="289"/>
      <c r="AB12" s="289"/>
      <c r="AC12" s="289"/>
      <c r="AG12" s="303">
        <v>62.469230769230762</v>
      </c>
      <c r="AH12" s="303">
        <v>13973605.43346438</v>
      </c>
      <c r="AI12" s="303">
        <v>2016220.7220121089</v>
      </c>
      <c r="AJ12" s="303">
        <v>6433.8502366863913</v>
      </c>
      <c r="AK12" s="303">
        <v>31745.35179049597</v>
      </c>
      <c r="AL12" s="303">
        <v>145324.3103800783</v>
      </c>
      <c r="AM12" s="303">
        <v>7219618243.4573278</v>
      </c>
      <c r="AN12" s="303">
        <v>414247122.36573231</v>
      </c>
      <c r="AO12" s="303">
        <v>42956103.480391502</v>
      </c>
      <c r="AP12" s="303">
        <v>3324120.0895234742</v>
      </c>
      <c r="AQ12" s="303">
        <v>3429528.0916037159</v>
      </c>
      <c r="AR12" s="303">
        <v>190731.30116417329</v>
      </c>
      <c r="AS12" s="303">
        <v>4308134.909875364</v>
      </c>
      <c r="AT12" s="303">
        <v>676342.92299758771</v>
      </c>
      <c r="AU12" s="303">
        <v>10607.415443786989</v>
      </c>
      <c r="AZ12" t="s">
        <v>403</v>
      </c>
      <c r="BA12" t="s">
        <v>404</v>
      </c>
      <c r="BB12" t="s">
        <v>405</v>
      </c>
      <c r="BC12" t="s">
        <v>406</v>
      </c>
      <c r="BD12" t="s">
        <v>407</v>
      </c>
      <c r="BK12" t="s">
        <v>403</v>
      </c>
      <c r="BL12" t="s">
        <v>404</v>
      </c>
      <c r="BM12" t="s">
        <v>405</v>
      </c>
      <c r="BN12" t="s">
        <v>406</v>
      </c>
      <c r="BO12" t="s">
        <v>407</v>
      </c>
    </row>
    <row r="13" spans="2:70">
      <c r="B13">
        <v>36461.02969764467</v>
      </c>
      <c r="C13">
        <v>59.638461538461527</v>
      </c>
      <c r="D13">
        <v>199045.10365502315</v>
      </c>
      <c r="E13">
        <v>14521.615409254618</v>
      </c>
      <c r="F13">
        <v>29783.012011396546</v>
      </c>
      <c r="G13">
        <v>1534.0562222934827</v>
      </c>
      <c r="H13">
        <v>864.57759611210645</v>
      </c>
      <c r="I13">
        <v>102.26923076923077</v>
      </c>
      <c r="J13">
        <v>1248.5774841809919</v>
      </c>
      <c r="K13">
        <v>97136.250040867511</v>
      </c>
      <c r="L13">
        <v>3105.9386694524865</v>
      </c>
      <c r="AG13" s="303">
        <v>64.607692307692304</v>
      </c>
      <c r="AH13" s="303">
        <v>8024423.7364539644</v>
      </c>
      <c r="AI13" s="303">
        <v>1292646.7123999591</v>
      </c>
      <c r="AJ13" s="303">
        <v>6482.6364497041413</v>
      </c>
      <c r="AK13" s="303">
        <v>88608.433540286263</v>
      </c>
      <c r="AL13" s="303">
        <v>84074.648068962822</v>
      </c>
      <c r="AM13" s="303">
        <v>2484993413.5389018</v>
      </c>
      <c r="AN13" s="303">
        <v>233061024.033216</v>
      </c>
      <c r="AO13" s="303">
        <v>28998776.997803841</v>
      </c>
      <c r="AP13" s="303">
        <v>2007534.672764027</v>
      </c>
      <c r="AQ13" s="303">
        <v>3521113.7139510899</v>
      </c>
      <c r="AR13" s="303">
        <v>188281.41920515671</v>
      </c>
      <c r="AS13" s="303">
        <v>2441860.5270269089</v>
      </c>
      <c r="AT13" s="303">
        <v>1987810.110613147</v>
      </c>
      <c r="AU13" s="303">
        <v>10067.80686390532</v>
      </c>
      <c r="AZ13" t="s">
        <v>408</v>
      </c>
      <c r="BA13" t="s">
        <v>409</v>
      </c>
      <c r="BB13" t="s">
        <v>410</v>
      </c>
      <c r="BC13" t="s">
        <v>411</v>
      </c>
      <c r="BD13" t="s">
        <v>412</v>
      </c>
      <c r="BE13" t="s">
        <v>122</v>
      </c>
      <c r="BK13" t="s">
        <v>408</v>
      </c>
      <c r="BL13" t="s">
        <v>409</v>
      </c>
      <c r="BM13" t="s">
        <v>431</v>
      </c>
      <c r="BN13" t="s">
        <v>410</v>
      </c>
      <c r="BO13" t="s">
        <v>411</v>
      </c>
      <c r="BP13" t="s">
        <v>121</v>
      </c>
    </row>
    <row r="14" spans="2:70">
      <c r="B14">
        <v>42597.964676423864</v>
      </c>
      <c r="C14">
        <v>65.061538461538461</v>
      </c>
      <c r="D14">
        <v>193251.62608128673</v>
      </c>
      <c r="E14">
        <v>15229.082156497072</v>
      </c>
      <c r="F14">
        <v>32084.911185034758</v>
      </c>
      <c r="G14">
        <v>1784.4509435203267</v>
      </c>
      <c r="H14">
        <v>1574.897652099783</v>
      </c>
      <c r="I14">
        <v>103.26153846153845</v>
      </c>
      <c r="J14">
        <v>893.77332120779033</v>
      </c>
      <c r="K14">
        <v>105074.22275338043</v>
      </c>
      <c r="L14">
        <v>2805.4694572381245</v>
      </c>
      <c r="U14" t="s">
        <v>154</v>
      </c>
      <c r="AE14" s="235"/>
      <c r="AF14" s="235"/>
      <c r="AG14" s="303">
        <v>67.284615384615378</v>
      </c>
      <c r="AH14" s="303">
        <v>16828980.867003608</v>
      </c>
      <c r="AI14" s="303">
        <v>1852208.2509833199</v>
      </c>
      <c r="AJ14" s="303">
        <v>7015.1975147928997</v>
      </c>
      <c r="AK14" s="303">
        <v>152419.76958061551</v>
      </c>
      <c r="AL14" s="303">
        <v>187566.22775441091</v>
      </c>
      <c r="AM14" s="303">
        <v>6885192432.480649</v>
      </c>
      <c r="AN14" s="303">
        <v>434982857.50347137</v>
      </c>
      <c r="AO14" s="303">
        <v>44496751.132150598</v>
      </c>
      <c r="AP14" s="303">
        <v>2870107.5378790358</v>
      </c>
      <c r="AQ14" s="303">
        <v>3024546.0341471662</v>
      </c>
      <c r="AR14" s="303">
        <v>181323.55637285739</v>
      </c>
      <c r="AS14" s="303">
        <v>4848070.9773536818</v>
      </c>
      <c r="AT14" s="303">
        <v>3661674.9499133192</v>
      </c>
      <c r="AU14" s="303">
        <v>10870.468402366871</v>
      </c>
      <c r="AZ14" t="s">
        <v>413</v>
      </c>
      <c r="BA14" t="s">
        <v>414</v>
      </c>
      <c r="BB14" t="s">
        <v>320</v>
      </c>
      <c r="BC14" t="s">
        <v>415</v>
      </c>
      <c r="BD14" t="s">
        <v>392</v>
      </c>
      <c r="BE14" t="s">
        <v>416</v>
      </c>
      <c r="BF14" t="s">
        <v>285</v>
      </c>
      <c r="BG14">
        <v>0.38913799999999998</v>
      </c>
      <c r="BK14" t="s">
        <v>413</v>
      </c>
      <c r="BL14" t="s">
        <v>414</v>
      </c>
      <c r="BM14" t="s">
        <v>320</v>
      </c>
      <c r="BN14" t="s">
        <v>432</v>
      </c>
      <c r="BO14" t="s">
        <v>392</v>
      </c>
      <c r="BP14" t="s">
        <v>433</v>
      </c>
      <c r="BQ14" t="s">
        <v>285</v>
      </c>
      <c r="BR14">
        <v>0.25650899999999999</v>
      </c>
    </row>
    <row r="15" spans="2:70">
      <c r="B15">
        <v>57950.905212377111</v>
      </c>
      <c r="C15">
        <v>61.31538461538463</v>
      </c>
      <c r="D15">
        <v>185841.36491525345</v>
      </c>
      <c r="E15">
        <v>15296.502276636764</v>
      </c>
      <c r="F15">
        <v>24639.764990960572</v>
      </c>
      <c r="G15">
        <v>1819.6025873559106</v>
      </c>
      <c r="H15">
        <v>1217.5831872791136</v>
      </c>
      <c r="I15">
        <v>103.52307692307691</v>
      </c>
      <c r="J15">
        <v>415.47199601389343</v>
      </c>
      <c r="K15">
        <v>109070.62396316198</v>
      </c>
      <c r="L15">
        <v>3239.8623712566337</v>
      </c>
      <c r="Q15" s="294"/>
      <c r="R15" s="240" t="s">
        <v>155</v>
      </c>
      <c r="S15" s="296">
        <f>O20-1-1/6*(2*10+5)*LOG10(MDETERM(Q3:Z12))</f>
        <v>90.749660665403951</v>
      </c>
      <c r="U15" s="313" cm="1">
        <f t="array" ref="U15">MDETERM(MINVERSE(MMULT(TRANSPOSE(C2:L81),C2:L81)))</f>
        <v>1.5113473747156274E-82</v>
      </c>
      <c r="AG15" s="303">
        <v>63.569230769230778</v>
      </c>
      <c r="AH15" s="303">
        <v>10823037.811648689</v>
      </c>
      <c r="AI15" s="303">
        <v>1509758.33623215</v>
      </c>
      <c r="AJ15" s="303">
        <v>6528.56</v>
      </c>
      <c r="AK15" s="303">
        <v>88440.589408332424</v>
      </c>
      <c r="AL15" s="303">
        <v>123536.9674099266</v>
      </c>
      <c r="AM15" s="303">
        <v>4043548900.2589798</v>
      </c>
      <c r="AN15" s="303">
        <v>328536849.39363009</v>
      </c>
      <c r="AO15" s="303">
        <v>31997289.777127419</v>
      </c>
      <c r="AP15" s="303">
        <v>2439107.3992056432</v>
      </c>
      <c r="AQ15" s="303">
        <v>3723606.1337730908</v>
      </c>
      <c r="AR15" s="303">
        <v>198176.57212365841</v>
      </c>
      <c r="AS15" s="303">
        <v>3750005.0136402762</v>
      </c>
      <c r="AT15" s="303">
        <v>1874378.898559842</v>
      </c>
      <c r="AU15" s="303">
        <v>10547.29</v>
      </c>
      <c r="AZ15" t="s">
        <v>417</v>
      </c>
      <c r="BA15" t="s">
        <v>418</v>
      </c>
      <c r="BB15" t="s">
        <v>419</v>
      </c>
      <c r="BC15">
        <v>3</v>
      </c>
      <c r="BD15" t="s">
        <v>420</v>
      </c>
      <c r="BE15">
        <v>3</v>
      </c>
      <c r="BF15" t="s">
        <v>421</v>
      </c>
      <c r="BG15" t="s">
        <v>422</v>
      </c>
      <c r="BK15" t="s">
        <v>417</v>
      </c>
      <c r="BL15" t="s">
        <v>418</v>
      </c>
      <c r="BM15" t="s">
        <v>419</v>
      </c>
      <c r="BN15">
        <v>3</v>
      </c>
      <c r="BO15" t="s">
        <v>420</v>
      </c>
      <c r="BP15">
        <v>3</v>
      </c>
      <c r="BQ15" t="s">
        <v>421</v>
      </c>
      <c r="BR15" t="s">
        <v>422</v>
      </c>
    </row>
    <row r="16" spans="2:70">
      <c r="B16">
        <v>46059.803061612693</v>
      </c>
      <c r="C16">
        <v>65.900000000000006</v>
      </c>
      <c r="D16">
        <v>195946.24095486783</v>
      </c>
      <c r="E16">
        <v>15093.213957517193</v>
      </c>
      <c r="F16">
        <v>20025.583103376681</v>
      </c>
      <c r="G16">
        <v>1689.3109957871675</v>
      </c>
      <c r="H16">
        <v>1734.4119329873986</v>
      </c>
      <c r="I16">
        <v>101.83846153846154</v>
      </c>
      <c r="J16">
        <v>2545.8610540795771</v>
      </c>
      <c r="K16">
        <v>106685.17348927428</v>
      </c>
      <c r="L16">
        <v>3287.758981259703</v>
      </c>
      <c r="R16" s="240" t="s">
        <v>156</v>
      </c>
      <c r="S16" s="235">
        <f>_xlfn.CHISQ.INV.RT(0.05,1/2*10*(10-1))</f>
        <v>61.656233376279566</v>
      </c>
      <c r="AG16" s="303">
        <v>63.807692307692299</v>
      </c>
      <c r="AH16" s="303">
        <v>14551349.876608239</v>
      </c>
      <c r="AI16" s="303">
        <v>1532715.6903717809</v>
      </c>
      <c r="AJ16" s="303">
        <v>6624.7109467455612</v>
      </c>
      <c r="AK16" s="303">
        <v>54719.060760332737</v>
      </c>
      <c r="AL16" s="303">
        <v>142498.04435759981</v>
      </c>
      <c r="AM16" s="303">
        <v>5477959414.6998997</v>
      </c>
      <c r="AN16" s="303">
        <v>442594899.48514497</v>
      </c>
      <c r="AO16" s="303">
        <v>30132770.653573271</v>
      </c>
      <c r="AP16" s="303">
        <v>2493919.6712414632</v>
      </c>
      <c r="AQ16" s="303">
        <v>3766624.4342121668</v>
      </c>
      <c r="AR16" s="303">
        <v>201497.6823769715</v>
      </c>
      <c r="AS16" s="303">
        <v>4334230.7177059148</v>
      </c>
      <c r="AT16" s="303">
        <v>1075761.7467007849</v>
      </c>
      <c r="AU16" s="303">
        <v>10779.231301775149</v>
      </c>
    </row>
    <row r="17" spans="2:70">
      <c r="B17">
        <v>52373.86717590638</v>
      </c>
      <c r="C17">
        <v>65.730769230769226</v>
      </c>
      <c r="D17">
        <v>222817.25397696032</v>
      </c>
      <c r="E17">
        <v>15982.541285453008</v>
      </c>
      <c r="F17">
        <v>23794.836425201021</v>
      </c>
      <c r="G17">
        <v>1963.2903830209309</v>
      </c>
      <c r="H17">
        <v>911.00069839388095</v>
      </c>
      <c r="I17">
        <v>103.7923076923077</v>
      </c>
      <c r="J17">
        <v>1099.8754837683734</v>
      </c>
      <c r="K17">
        <v>109566.32269846831</v>
      </c>
      <c r="L17">
        <v>3321.8198174756717</v>
      </c>
      <c r="S17" s="235"/>
      <c r="T17" s="235"/>
      <c r="AG17" s="303">
        <v>65.84615384615384</v>
      </c>
      <c r="AH17" s="303">
        <v>18423802.336988661</v>
      </c>
      <c r="AI17" s="303">
        <v>1482201.751796894</v>
      </c>
      <c r="AJ17" s="303">
        <v>6740.6201183431949</v>
      </c>
      <c r="AK17" s="303">
        <v>53370.888358653647</v>
      </c>
      <c r="AL17" s="303">
        <v>250219.43952949269</v>
      </c>
      <c r="AM17" s="303">
        <v>6298335095.6836939</v>
      </c>
      <c r="AN17" s="303">
        <v>548484283.63561606</v>
      </c>
      <c r="AO17" s="303">
        <v>26300757.856822211</v>
      </c>
      <c r="AP17" s="303">
        <v>2304338.891695451</v>
      </c>
      <c r="AQ17" s="303">
        <v>3842648.5810844959</v>
      </c>
      <c r="AR17" s="303">
        <v>200671.07371461179</v>
      </c>
      <c r="AS17" s="303">
        <v>7449137.1287948294</v>
      </c>
      <c r="AT17" s="303">
        <v>947033.56653216889</v>
      </c>
      <c r="AU17" s="303">
        <v>10479.459408284019</v>
      </c>
      <c r="AY17" t="s">
        <v>276</v>
      </c>
      <c r="AZ17" s="328">
        <v>8.3333333333333329E-2</v>
      </c>
      <c r="BA17" t="s">
        <v>277</v>
      </c>
      <c r="BB17" t="s">
        <v>278</v>
      </c>
      <c r="BC17" t="s">
        <v>279</v>
      </c>
      <c r="BD17" s="329">
        <v>29221</v>
      </c>
      <c r="BJ17" t="s">
        <v>276</v>
      </c>
      <c r="BK17" s="328">
        <v>8.3333333333333329E-2</v>
      </c>
      <c r="BL17" t="s">
        <v>277</v>
      </c>
      <c r="BM17" t="s">
        <v>278</v>
      </c>
      <c r="BN17" t="s">
        <v>279</v>
      </c>
      <c r="BO17" s="329">
        <v>26665</v>
      </c>
    </row>
    <row r="18" spans="2:70">
      <c r="B18">
        <v>45528.638452766034</v>
      </c>
      <c r="C18">
        <v>65.707692307692298</v>
      </c>
      <c r="D18">
        <v>234103.57422706386</v>
      </c>
      <c r="E18">
        <v>15684.549584605702</v>
      </c>
      <c r="F18">
        <v>31071.403832064305</v>
      </c>
      <c r="G18">
        <v>1805.3624022463932</v>
      </c>
      <c r="H18">
        <v>1410.6422516713442</v>
      </c>
      <c r="I18">
        <v>102.83076923076926</v>
      </c>
      <c r="J18">
        <v>2087.5125270963317</v>
      </c>
      <c r="K18">
        <v>102975.38771839543</v>
      </c>
      <c r="L18">
        <v>3332.2037805190771</v>
      </c>
      <c r="S18" s="294"/>
      <c r="T18" s="294"/>
      <c r="U18" s="294"/>
      <c r="V18" s="294"/>
      <c r="W18" s="294"/>
      <c r="X18" s="294"/>
      <c r="Y18" s="294"/>
      <c r="Z18" s="294"/>
      <c r="AA18" s="294"/>
      <c r="AB18" s="294"/>
      <c r="AC18" s="294"/>
      <c r="AD18" s="294"/>
      <c r="AE18" s="294"/>
      <c r="AF18" s="294"/>
      <c r="AG18" s="303">
        <v>69.623076923076923</v>
      </c>
      <c r="AH18" s="303">
        <v>23010947.044524211</v>
      </c>
      <c r="AI18" s="303">
        <v>2668651.953002417</v>
      </c>
      <c r="AJ18" s="303">
        <v>7202.7750887573957</v>
      </c>
      <c r="AK18" s="303">
        <v>94200.678275698781</v>
      </c>
      <c r="AL18" s="303">
        <v>347102.31990503508</v>
      </c>
      <c r="AM18" s="303">
        <v>12668348566.273331</v>
      </c>
      <c r="AN18" s="303">
        <v>529016216.73187017</v>
      </c>
      <c r="AO18" s="303">
        <v>47212262.399542511</v>
      </c>
      <c r="AP18" s="303">
        <v>3965385.053135511</v>
      </c>
      <c r="AQ18" s="303">
        <v>2561978.0813329481</v>
      </c>
      <c r="AR18" s="303">
        <v>165590.09153566041</v>
      </c>
      <c r="AS18" s="303">
        <v>7979800.0377699668</v>
      </c>
      <c r="AT18" s="303">
        <v>1666544.464879923</v>
      </c>
      <c r="AU18" s="303">
        <v>10702.698284023671</v>
      </c>
      <c r="AY18" t="s">
        <v>280</v>
      </c>
      <c r="AZ18" t="s">
        <v>281</v>
      </c>
      <c r="BA18" t="s">
        <v>113</v>
      </c>
      <c r="BJ18" t="s">
        <v>280</v>
      </c>
      <c r="BK18" t="s">
        <v>281</v>
      </c>
      <c r="BL18" t="s">
        <v>113</v>
      </c>
    </row>
    <row r="19" spans="2:70">
      <c r="B19">
        <v>113593.14398990628</v>
      </c>
      <c r="C19">
        <v>73.099999999999994</v>
      </c>
      <c r="D19">
        <v>810639.99528188992</v>
      </c>
      <c r="E19">
        <v>41675.930435133298</v>
      </c>
      <c r="F19">
        <v>34983.072444938509</v>
      </c>
      <c r="G19">
        <v>1362.9022036394247</v>
      </c>
      <c r="H19">
        <v>1329.2159482965217</v>
      </c>
      <c r="I19">
        <v>100.96923076923075</v>
      </c>
      <c r="J19">
        <v>11304.040343304117</v>
      </c>
      <c r="K19">
        <v>235723.34428719024</v>
      </c>
      <c r="L19">
        <v>14937.589781524332</v>
      </c>
      <c r="O19" s="241" t="s">
        <v>132</v>
      </c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AG19" s="303">
        <v>60.438461538461539</v>
      </c>
      <c r="AH19" s="303">
        <v>11162232.96800321</v>
      </c>
      <c r="AI19" s="303">
        <v>1403160.8952944961</v>
      </c>
      <c r="AJ19" s="303">
        <v>6244.2228994082852</v>
      </c>
      <c r="AK19" s="303">
        <v>63735.389171194911</v>
      </c>
      <c r="AL19" s="303">
        <v>155174.0108680542</v>
      </c>
      <c r="AM19" s="303">
        <v>4287772688.2710938</v>
      </c>
      <c r="AN19" s="303">
        <v>374978248.1829915</v>
      </c>
      <c r="AO19" s="303">
        <v>32134709.111028239</v>
      </c>
      <c r="AP19" s="303">
        <v>2398606.8454499659</v>
      </c>
      <c r="AQ19" s="303">
        <v>4122273.3658384508</v>
      </c>
      <c r="AR19" s="303">
        <v>209765.1760894125</v>
      </c>
      <c r="AS19" s="303">
        <v>5212835.0058295168</v>
      </c>
      <c r="AT19" s="303">
        <v>1459646.0020820829</v>
      </c>
      <c r="AU19" s="303">
        <v>10674.068698224861</v>
      </c>
    </row>
    <row r="20" spans="2:70">
      <c r="B20">
        <v>47404.873329683658</v>
      </c>
      <c r="C20">
        <v>60.95384615384615</v>
      </c>
      <c r="D20">
        <v>268549.70891831355</v>
      </c>
      <c r="E20">
        <v>17717.276643264289</v>
      </c>
      <c r="F20">
        <v>22905.238285866642</v>
      </c>
      <c r="G20">
        <v>1819.1784786255287</v>
      </c>
      <c r="H20">
        <v>2073.0870436683613</v>
      </c>
      <c r="I20">
        <v>102.53846153846156</v>
      </c>
      <c r="J20">
        <v>4767.2000311904349</v>
      </c>
      <c r="K20">
        <v>115754.76006611111</v>
      </c>
      <c r="L20">
        <v>3114.4569488992329</v>
      </c>
      <c r="O20" s="241">
        <v>80</v>
      </c>
      <c r="P20" s="241" t="s">
        <v>153</v>
      </c>
      <c r="Q20" t="s">
        <v>112</v>
      </c>
      <c r="R20" s="241" t="s">
        <v>127</v>
      </c>
      <c r="S20" s="235" t="s">
        <v>157</v>
      </c>
      <c r="T20" s="294"/>
      <c r="U20" s="235"/>
      <c r="V20" s="235"/>
      <c r="W20" s="235"/>
      <c r="AG20" s="303">
        <v>59.638461538461527</v>
      </c>
      <c r="AH20" s="303">
        <v>11870743.758749191</v>
      </c>
      <c r="AI20" s="303">
        <v>1776213.016341211</v>
      </c>
      <c r="AJ20" s="303">
        <v>6099.1795857988154</v>
      </c>
      <c r="AK20" s="303">
        <v>74463.240268117137</v>
      </c>
      <c r="AL20" s="303">
        <v>185233.4038789625</v>
      </c>
      <c r="AM20" s="303">
        <v>5928162712.9672251</v>
      </c>
      <c r="AN20" s="303">
        <v>305346379.7790395</v>
      </c>
      <c r="AO20" s="303">
        <v>25749724.92979122</v>
      </c>
      <c r="AP20" s="303">
        <v>3045885.7283962849</v>
      </c>
      <c r="AQ20" s="303">
        <v>2353328.4931573509</v>
      </c>
      <c r="AR20" s="303">
        <v>156886.74981070659</v>
      </c>
      <c r="AS20" s="303">
        <v>4764684.5419355277</v>
      </c>
      <c r="AT20" s="303">
        <v>1079492.1198329041</v>
      </c>
      <c r="AU20" s="303">
        <v>10458.99556213018</v>
      </c>
      <c r="AZ20" t="s">
        <v>282</v>
      </c>
      <c r="BA20" t="s">
        <v>283</v>
      </c>
      <c r="BB20" t="s">
        <v>258</v>
      </c>
      <c r="BC20" t="s">
        <v>284</v>
      </c>
      <c r="BD20" t="s">
        <v>285</v>
      </c>
      <c r="BK20" t="s">
        <v>282</v>
      </c>
      <c r="BL20" t="s">
        <v>283</v>
      </c>
      <c r="BM20" t="s">
        <v>258</v>
      </c>
      <c r="BN20" t="s">
        <v>284</v>
      </c>
      <c r="BO20" t="s">
        <v>285</v>
      </c>
    </row>
    <row r="21" spans="2:70">
      <c r="B21">
        <v>133453.42889036587</v>
      </c>
      <c r="C21">
        <v>63.769230769230766</v>
      </c>
      <c r="D21">
        <v>458395.91199162765</v>
      </c>
      <c r="E21">
        <v>21231.165735303213</v>
      </c>
      <c r="F21">
        <v>19801.126728168987</v>
      </c>
      <c r="G21">
        <v>1745.367199237354</v>
      </c>
      <c r="H21">
        <v>2140.4605484258595</v>
      </c>
      <c r="I21">
        <v>100.96153846153848</v>
      </c>
      <c r="J21">
        <v>2094.4888705292574</v>
      </c>
      <c r="K21">
        <v>119949.08004532348</v>
      </c>
      <c r="L21">
        <v>8993.7923439617316</v>
      </c>
      <c r="O21" s="235" t="s">
        <v>114</v>
      </c>
      <c r="P21" s="191">
        <v>0.62770599999999999</v>
      </c>
      <c r="Q21" s="191">
        <f>P21/(1-P21)*($O$20-10-1)/10</f>
        <v>11.633739463972022</v>
      </c>
      <c r="R21" s="191">
        <f t="shared" ref="R21:R30" si="0">_xlfn.F.INV.RT(0.05,10,$O$20-10-1)</f>
        <v>1.9709292059589316</v>
      </c>
      <c r="S21" s="289">
        <f>1/(1-P21)</f>
        <v>2.6860491976771046</v>
      </c>
      <c r="U21" s="235"/>
      <c r="V21" s="235"/>
      <c r="W21" s="235"/>
      <c r="X21" s="235"/>
      <c r="AG21" s="303">
        <v>65.061538461538461</v>
      </c>
      <c r="AH21" s="303">
        <v>12573248.103042491</v>
      </c>
      <c r="AI21" s="303">
        <v>2087493.683100184</v>
      </c>
      <c r="AJ21" s="303">
        <v>6718.3545562130166</v>
      </c>
      <c r="AK21" s="303">
        <v>58150.26731365762</v>
      </c>
      <c r="AL21" s="303">
        <v>182528.15899476971</v>
      </c>
      <c r="AM21" s="303">
        <v>6200461259.1816311</v>
      </c>
      <c r="AN21" s="303">
        <v>344848046.49758953</v>
      </c>
      <c r="AO21" s="303">
        <v>50530451.293141313</v>
      </c>
      <c r="AP21" s="303">
        <v>3313137.2903685118</v>
      </c>
      <c r="AQ21" s="303">
        <v>3184265.169830584</v>
      </c>
      <c r="AR21" s="303">
        <v>184265.14973705279</v>
      </c>
      <c r="AS21" s="303">
        <v>5006222.6199860303</v>
      </c>
      <c r="AT21" s="303">
        <v>1407601.505079574</v>
      </c>
      <c r="AU21" s="303">
        <v>10662.945325443779</v>
      </c>
      <c r="AZ21" t="s">
        <v>293</v>
      </c>
      <c r="BK21" t="s">
        <v>293</v>
      </c>
    </row>
    <row r="22" spans="2:70">
      <c r="B22">
        <v>98671.564878626421</v>
      </c>
      <c r="C22">
        <v>62.015384615384619</v>
      </c>
      <c r="D22">
        <v>389811.15420408332</v>
      </c>
      <c r="E22">
        <v>20471.417552280167</v>
      </c>
      <c r="F22">
        <v>20981.186659844483</v>
      </c>
      <c r="G22">
        <v>1687.8050449727134</v>
      </c>
      <c r="H22">
        <v>1731.4041383606736</v>
      </c>
      <c r="I22">
        <v>101.98461538461538</v>
      </c>
      <c r="J22">
        <v>3337.1337281059637</v>
      </c>
      <c r="K22">
        <v>129856.75796960316</v>
      </c>
      <c r="L22">
        <v>7629.159860826463</v>
      </c>
      <c r="O22" s="235" t="s">
        <v>115</v>
      </c>
      <c r="P22" s="191">
        <v>0.909972</v>
      </c>
      <c r="Q22" s="191">
        <f t="shared" ref="Q22:Q30" si="1">P22/(1-P22)*($O$20-10-1)/10</f>
        <v>69.742822233083047</v>
      </c>
      <c r="R22" s="191">
        <f t="shared" si="0"/>
        <v>1.9709292059589316</v>
      </c>
      <c r="S22" s="298">
        <f t="shared" ref="S22:S30" si="2">1/(1-P22)</f>
        <v>11.107655396098991</v>
      </c>
      <c r="U22" s="235"/>
      <c r="V22" s="235"/>
      <c r="W22" s="235"/>
      <c r="X22" s="235"/>
      <c r="Y22" s="235"/>
      <c r="AG22" s="303">
        <v>61.31538461538463</v>
      </c>
      <c r="AH22" s="303">
        <v>11394934.76722681</v>
      </c>
      <c r="AI22" s="303">
        <v>1510796.667253437</v>
      </c>
      <c r="AJ22" s="303">
        <v>6347.5572781065102</v>
      </c>
      <c r="AK22" s="303">
        <v>25474.825232513431</v>
      </c>
      <c r="AL22" s="303">
        <v>198653.40739451259</v>
      </c>
      <c r="AM22" s="303">
        <v>4579087557.1111898</v>
      </c>
      <c r="AN22" s="303">
        <v>338157428.43754911</v>
      </c>
      <c r="AO22" s="303">
        <v>30000963.591502089</v>
      </c>
      <c r="AP22" s="303">
        <v>2550784.2865257491</v>
      </c>
      <c r="AQ22" s="303">
        <v>3310953.5759123238</v>
      </c>
      <c r="AR22" s="303">
        <v>188370.85862027571</v>
      </c>
      <c r="AS22" s="303">
        <v>5895261.9534156267</v>
      </c>
      <c r="AT22" s="303">
        <v>505871.71713181149</v>
      </c>
      <c r="AU22" s="303">
        <v>10717.027455621301</v>
      </c>
      <c r="AZ22" t="s">
        <v>158</v>
      </c>
      <c r="BA22">
        <v>-42333.599999999999</v>
      </c>
      <c r="BB22">
        <v>20048.900000000001</v>
      </c>
      <c r="BC22">
        <v>-2.1120000000000001</v>
      </c>
      <c r="BD22">
        <v>3.7999999999999999E-2</v>
      </c>
      <c r="BE22" t="s">
        <v>248</v>
      </c>
      <c r="BK22" t="s">
        <v>158</v>
      </c>
      <c r="BL22" t="s">
        <v>434</v>
      </c>
      <c r="BM22">
        <v>20322.599999999999</v>
      </c>
      <c r="BN22" t="s">
        <v>435</v>
      </c>
      <c r="BO22">
        <v>2.0000000000000001E-4</v>
      </c>
      <c r="BP22" t="s">
        <v>247</v>
      </c>
    </row>
    <row r="23" spans="2:70">
      <c r="B23">
        <v>75357.828272754894</v>
      </c>
      <c r="C23">
        <v>63.284615384615385</v>
      </c>
      <c r="D23">
        <v>283392.39916037355</v>
      </c>
      <c r="E23">
        <v>15940.575243420397</v>
      </c>
      <c r="F23">
        <v>23711.300329025937</v>
      </c>
      <c r="G23">
        <v>1947.2280313110432</v>
      </c>
      <c r="H23">
        <v>1862.8332881403492</v>
      </c>
      <c r="I23">
        <v>102.30769230769229</v>
      </c>
      <c r="J23">
        <v>2523.1819511381718</v>
      </c>
      <c r="K23">
        <v>91747.688743611507</v>
      </c>
      <c r="L23">
        <v>7118.8880483306893</v>
      </c>
      <c r="O23" s="235" t="s">
        <v>116</v>
      </c>
      <c r="P23" s="191">
        <v>0.86233700000000002</v>
      </c>
      <c r="Q23" s="191">
        <f t="shared" si="1"/>
        <v>43.222400354488869</v>
      </c>
      <c r="R23" s="191">
        <f t="shared" si="0"/>
        <v>1.9709292059589316</v>
      </c>
      <c r="S23" s="289">
        <f t="shared" si="2"/>
        <v>7.2641159934041841</v>
      </c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G23" s="303">
        <v>65.900000000000006</v>
      </c>
      <c r="AH23" s="303">
        <v>12912857.27892579</v>
      </c>
      <c r="AI23" s="303">
        <v>1319685.9265125231</v>
      </c>
      <c r="AJ23" s="303">
        <v>6711.1546153846166</v>
      </c>
      <c r="AK23" s="303">
        <v>167772.24346384409</v>
      </c>
      <c r="AL23" s="303">
        <v>216663.31686501441</v>
      </c>
      <c r="AM23" s="303">
        <v>3923937732.0359769</v>
      </c>
      <c r="AN23" s="303">
        <v>331014139.42821997</v>
      </c>
      <c r="AO23" s="303">
        <v>34732610.29952734</v>
      </c>
      <c r="AP23" s="303">
        <v>2039374.574658491</v>
      </c>
      <c r="AQ23" s="303">
        <v>2853771.640487432</v>
      </c>
      <c r="AR23" s="303">
        <v>172036.83287097159</v>
      </c>
      <c r="AS23" s="303">
        <v>5554047.3985400321</v>
      </c>
      <c r="AT23" s="303">
        <v>4415571.791923495</v>
      </c>
      <c r="AU23" s="303">
        <v>10371.07224852071</v>
      </c>
      <c r="AZ23" t="s">
        <v>117</v>
      </c>
      <c r="BA23">
        <v>0.69548200000000004</v>
      </c>
      <c r="BB23">
        <v>0.25126300000000001</v>
      </c>
      <c r="BC23">
        <v>2.7679999999999998</v>
      </c>
      <c r="BD23">
        <v>7.1000000000000004E-3</v>
      </c>
      <c r="BE23" t="s">
        <v>247</v>
      </c>
      <c r="BK23" t="s">
        <v>118</v>
      </c>
      <c r="BL23">
        <v>22.834099999999999</v>
      </c>
      <c r="BM23">
        <v>9.0405899999999999</v>
      </c>
      <c r="BN23">
        <v>2.5259999999999998</v>
      </c>
      <c r="BO23">
        <v>1.38E-2</v>
      </c>
      <c r="BP23" t="s">
        <v>248</v>
      </c>
    </row>
    <row r="24" spans="2:70">
      <c r="B24">
        <v>60417.263343781888</v>
      </c>
      <c r="C24">
        <v>65.984615384615381</v>
      </c>
      <c r="D24">
        <v>262646.65023005451</v>
      </c>
      <c r="E24">
        <v>16080.676829438906</v>
      </c>
      <c r="F24">
        <v>22164.650667852973</v>
      </c>
      <c r="G24">
        <v>1967.4707326863077</v>
      </c>
      <c r="H24">
        <v>1508.3239378591545</v>
      </c>
      <c r="I24">
        <v>102.6076923076923</v>
      </c>
      <c r="J24">
        <v>3897.6703376632963</v>
      </c>
      <c r="K24">
        <v>99515.88962910221</v>
      </c>
      <c r="L24">
        <v>2396.7896656169082</v>
      </c>
      <c r="O24" s="235" t="s">
        <v>117</v>
      </c>
      <c r="P24" s="191">
        <v>0.594557</v>
      </c>
      <c r="Q24" s="191">
        <f t="shared" si="1"/>
        <v>10.118421825016092</v>
      </c>
      <c r="R24" s="191">
        <f t="shared" si="0"/>
        <v>1.9709292059589316</v>
      </c>
      <c r="S24" s="289">
        <f t="shared" si="2"/>
        <v>2.4664379456545062</v>
      </c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303">
        <v>65.730769230769226</v>
      </c>
      <c r="AH24" s="303">
        <v>14645949.501793271</v>
      </c>
      <c r="AI24" s="303">
        <v>1564052.9019487901</v>
      </c>
      <c r="AJ24" s="303">
        <v>6822.3482248520713</v>
      </c>
      <c r="AK24" s="303">
        <v>72295.661606159614</v>
      </c>
      <c r="AL24" s="303">
        <v>218345.7718486893</v>
      </c>
      <c r="AM24" s="303">
        <v>5301900111.0942421</v>
      </c>
      <c r="AN24" s="303">
        <v>437454971.90409851</v>
      </c>
      <c r="AO24" s="303">
        <v>21677112.60152629</v>
      </c>
      <c r="AP24" s="303">
        <v>2469720.983732596</v>
      </c>
      <c r="AQ24" s="303">
        <v>3854509.1280624741</v>
      </c>
      <c r="AR24" s="303">
        <v>203774.43952385709</v>
      </c>
      <c r="AS24" s="303">
        <v>6521696.9017783301</v>
      </c>
      <c r="AT24" s="303">
        <v>1001987.333859296</v>
      </c>
      <c r="AU24" s="303">
        <v>10772.84313609468</v>
      </c>
      <c r="AZ24" t="s">
        <v>118</v>
      </c>
      <c r="BA24">
        <v>24.212</v>
      </c>
      <c r="BB24">
        <v>10.795500000000001</v>
      </c>
      <c r="BC24">
        <v>2.2429999999999999</v>
      </c>
      <c r="BD24">
        <v>2.7799999999999998E-2</v>
      </c>
      <c r="BE24" t="s">
        <v>248</v>
      </c>
      <c r="BK24" t="s">
        <v>122</v>
      </c>
      <c r="BL24">
        <v>0.52045200000000003</v>
      </c>
      <c r="BM24">
        <v>0.119211</v>
      </c>
      <c r="BN24">
        <v>4.3659999999999997</v>
      </c>
      <c r="BO24" s="327">
        <v>4.35E-5</v>
      </c>
      <c r="BP24" t="s">
        <v>247</v>
      </c>
    </row>
    <row r="25" spans="2:70">
      <c r="B25">
        <v>125427.49387048565</v>
      </c>
      <c r="C25">
        <v>67.192307692307693</v>
      </c>
      <c r="D25">
        <v>338163.23677553411</v>
      </c>
      <c r="E25">
        <v>17085.497108619882</v>
      </c>
      <c r="F25">
        <v>30994.63508683773</v>
      </c>
      <c r="G25">
        <v>1679.8181772160683</v>
      </c>
      <c r="H25">
        <v>1266.0977796628349</v>
      </c>
      <c r="I25">
        <v>103.23076923076925</v>
      </c>
      <c r="J25">
        <v>799.57614095070551</v>
      </c>
      <c r="K25">
        <v>124479.99180323879</v>
      </c>
      <c r="L25">
        <v>4426.4516718409668</v>
      </c>
      <c r="O25" s="297" t="s">
        <v>118</v>
      </c>
      <c r="P25" s="297">
        <v>0.17866799999999999</v>
      </c>
      <c r="Q25" s="297">
        <f t="shared" si="1"/>
        <v>1.5009876639410129</v>
      </c>
      <c r="R25" s="297">
        <f t="shared" si="0"/>
        <v>1.9709292059589316</v>
      </c>
      <c r="S25" s="289">
        <f t="shared" si="2"/>
        <v>1.2175344440494222</v>
      </c>
      <c r="AE25" s="235"/>
      <c r="AF25" s="235"/>
      <c r="AG25" s="303">
        <v>65.707692307692298</v>
      </c>
      <c r="AH25" s="303">
        <v>15382405.62344292</v>
      </c>
      <c r="AI25" s="303">
        <v>2041630.2425653329</v>
      </c>
      <c r="AJ25" s="303">
        <v>6756.7725443786994</v>
      </c>
      <c r="AK25" s="303">
        <v>137165.63081889891</v>
      </c>
      <c r="AL25" s="303">
        <v>218951.4207168766</v>
      </c>
      <c r="AM25" s="303">
        <v>7273926693.3387423</v>
      </c>
      <c r="AN25" s="303">
        <v>422641791.14103878</v>
      </c>
      <c r="AO25" s="303">
        <v>43830635.064252824</v>
      </c>
      <c r="AP25" s="303">
        <v>3195096.3571310439</v>
      </c>
      <c r="AQ25" s="303">
        <v>3259333.403444868</v>
      </c>
      <c r="AR25" s="303">
        <v>185646.8045633061</v>
      </c>
      <c r="AS25" s="303">
        <v>6015835.421972434</v>
      </c>
      <c r="AT25" s="303">
        <v>2944733.3716153069</v>
      </c>
      <c r="AU25" s="303">
        <v>10574.16710059172</v>
      </c>
      <c r="AZ25" t="s">
        <v>123</v>
      </c>
      <c r="BA25">
        <v>11.7456</v>
      </c>
      <c r="BB25">
        <v>0.82183399999999995</v>
      </c>
      <c r="BC25">
        <v>14.29</v>
      </c>
      <c r="BD25" s="327">
        <v>3.0899999999999998E-23</v>
      </c>
      <c r="BE25" t="s">
        <v>247</v>
      </c>
      <c r="BK25" t="s">
        <v>123</v>
      </c>
      <c r="BL25">
        <v>11.730399999999999</v>
      </c>
      <c r="BM25">
        <v>0.68675399999999998</v>
      </c>
      <c r="BN25">
        <v>17.079999999999998</v>
      </c>
      <c r="BO25" s="327">
        <v>1.7499999999999999E-26</v>
      </c>
      <c r="BP25" t="s">
        <v>247</v>
      </c>
    </row>
    <row r="26" spans="2:70">
      <c r="B26">
        <v>105854.76702152567</v>
      </c>
      <c r="C26">
        <v>68.07692307692308</v>
      </c>
      <c r="D26">
        <v>441274.96347466123</v>
      </c>
      <c r="E26">
        <v>25227.427479663609</v>
      </c>
      <c r="F26">
        <v>34751.2524448314</v>
      </c>
      <c r="G26">
        <v>1406.0180542967116</v>
      </c>
      <c r="H26">
        <v>1833.6307689309344</v>
      </c>
      <c r="I26">
        <v>103.53846153846153</v>
      </c>
      <c r="J26">
        <v>1856.8723221535161</v>
      </c>
      <c r="K26">
        <v>137356.77489863633</v>
      </c>
      <c r="L26">
        <v>8440.7165033156944</v>
      </c>
      <c r="O26" s="297" t="s">
        <v>119</v>
      </c>
      <c r="P26" s="297">
        <v>8.7036000000000002E-2</v>
      </c>
      <c r="Q26" s="297">
        <f t="shared" si="1"/>
        <v>0.65780074570300695</v>
      </c>
      <c r="R26" s="297">
        <f t="shared" si="0"/>
        <v>1.9709292059589316</v>
      </c>
      <c r="S26" s="289">
        <f t="shared" si="2"/>
        <v>1.0953334414062328</v>
      </c>
      <c r="AG26" s="303">
        <v>73.099999999999994</v>
      </c>
      <c r="AH26" s="303">
        <v>59257783.65510615</v>
      </c>
      <c r="AI26" s="303">
        <v>2557262.595725005</v>
      </c>
      <c r="AJ26" s="303">
        <v>7380.8507692307667</v>
      </c>
      <c r="AK26" s="303">
        <v>826325.34909553092</v>
      </c>
      <c r="AL26" s="303">
        <v>1091937.813029428</v>
      </c>
      <c r="AM26" s="303">
        <v>28358677681.71096</v>
      </c>
      <c r="AN26" s="303">
        <v>1104823035.9279411</v>
      </c>
      <c r="AO26" s="303">
        <v>46500057.814224847</v>
      </c>
      <c r="AP26" s="303">
        <v>3532213.9147097138</v>
      </c>
      <c r="AQ26" s="303">
        <v>1857502.4166852001</v>
      </c>
      <c r="AR26" s="303">
        <v>137611.1871151622</v>
      </c>
      <c r="AS26" s="303">
        <v>20358474.030301269</v>
      </c>
      <c r="AT26" s="303">
        <v>15025510.70450712</v>
      </c>
      <c r="AU26" s="303">
        <v>10194.78556213017</v>
      </c>
    </row>
    <row r="27" spans="2:70">
      <c r="B27">
        <v>61542.734182416236</v>
      </c>
      <c r="C27">
        <v>65.061538461538461</v>
      </c>
      <c r="D27">
        <v>254678.9748197755</v>
      </c>
      <c r="E27">
        <v>16030.795834214714</v>
      </c>
      <c r="F27">
        <v>19942.488305923296</v>
      </c>
      <c r="G27">
        <v>1878.1541011241529</v>
      </c>
      <c r="H27">
        <v>1896.5093357535172</v>
      </c>
      <c r="I27">
        <v>103.90000000000002</v>
      </c>
      <c r="J27">
        <v>1629.6646788419048</v>
      </c>
      <c r="K27">
        <v>112527.21476970261</v>
      </c>
      <c r="L27">
        <v>3436.6578410692596</v>
      </c>
      <c r="O27" s="235" t="s">
        <v>120</v>
      </c>
      <c r="P27" s="191">
        <v>0.30879699999999999</v>
      </c>
      <c r="Q27" s="191">
        <f t="shared" si="1"/>
        <v>3.0825955616512077</v>
      </c>
      <c r="R27" s="191">
        <f t="shared" si="0"/>
        <v>1.9709292059589316</v>
      </c>
      <c r="S27" s="289">
        <f t="shared" si="2"/>
        <v>1.4467529799494505</v>
      </c>
      <c r="AG27" s="303">
        <v>60.95384615384615</v>
      </c>
      <c r="AH27" s="303">
        <v>16369137.642067051</v>
      </c>
      <c r="AI27" s="303">
        <v>1396162.370593902</v>
      </c>
      <c r="AJ27" s="303">
        <v>6250.1136094674566</v>
      </c>
      <c r="AK27" s="303">
        <v>290579.17728579242</v>
      </c>
      <c r="AL27" s="303">
        <v>189838.1297159809</v>
      </c>
      <c r="AM27" s="303">
        <v>6151195074.3740978</v>
      </c>
      <c r="AN27" s="303">
        <v>488539850.90534621</v>
      </c>
      <c r="AO27" s="303">
        <v>47484552.722566642</v>
      </c>
      <c r="AP27" s="303">
        <v>2348667.8950046338</v>
      </c>
      <c r="AQ27" s="303">
        <v>3309410.337094293</v>
      </c>
      <c r="AR27" s="303">
        <v>186535.76246214079</v>
      </c>
      <c r="AS27" s="303">
        <v>5665753.054043212</v>
      </c>
      <c r="AT27" s="303">
        <v>9882820.6192362979</v>
      </c>
      <c r="AU27" s="303">
        <v>10514.136094674561</v>
      </c>
      <c r="AY27" t="s">
        <v>249</v>
      </c>
      <c r="AZ27" t="s">
        <v>250</v>
      </c>
      <c r="BA27" t="s">
        <v>251</v>
      </c>
      <c r="BB27">
        <v>73685.41</v>
      </c>
      <c r="BC27" t="s">
        <v>252</v>
      </c>
      <c r="BD27" t="s">
        <v>253</v>
      </c>
      <c r="BE27" t="s">
        <v>250</v>
      </c>
      <c r="BF27" t="s">
        <v>254</v>
      </c>
      <c r="BG27">
        <v>68526.03</v>
      </c>
      <c r="BJ27" t="s">
        <v>249</v>
      </c>
      <c r="BK27" t="s">
        <v>250</v>
      </c>
      <c r="BL27" t="s">
        <v>251</v>
      </c>
      <c r="BM27">
        <v>70378.259999999995</v>
      </c>
      <c r="BN27" t="s">
        <v>252</v>
      </c>
      <c r="BO27" t="s">
        <v>253</v>
      </c>
      <c r="BP27" t="s">
        <v>250</v>
      </c>
      <c r="BQ27" t="s">
        <v>254</v>
      </c>
      <c r="BR27">
        <v>68025.210000000006</v>
      </c>
    </row>
    <row r="28" spans="2:70">
      <c r="B28">
        <v>31915.194286987753</v>
      </c>
      <c r="C28">
        <v>62.338461538461544</v>
      </c>
      <c r="D28">
        <v>154272.78719986699</v>
      </c>
      <c r="E28">
        <v>13980.898717942518</v>
      </c>
      <c r="F28">
        <v>17895.603740610455</v>
      </c>
      <c r="G28">
        <v>1657.864500075146</v>
      </c>
      <c r="H28">
        <v>1472.573625282962</v>
      </c>
      <c r="I28">
        <v>101.33846153846156</v>
      </c>
      <c r="J28">
        <v>1488.3471395933141</v>
      </c>
      <c r="K28">
        <v>103241.95267773057</v>
      </c>
      <c r="L28">
        <v>2367.9987179169134</v>
      </c>
      <c r="O28" s="235" t="s">
        <v>121</v>
      </c>
      <c r="P28" s="191">
        <v>0.377162</v>
      </c>
      <c r="Q28" s="191">
        <f t="shared" si="1"/>
        <v>4.1783221319187334</v>
      </c>
      <c r="R28" s="191">
        <f t="shared" si="0"/>
        <v>1.9709292059589316</v>
      </c>
      <c r="S28" s="289">
        <f t="shared" si="2"/>
        <v>1.6055539321621353</v>
      </c>
      <c r="AG28" s="303">
        <v>63.769230769230766</v>
      </c>
      <c r="AH28" s="303">
        <v>29231554.695466101</v>
      </c>
      <c r="AI28" s="303">
        <v>1262702.619819392</v>
      </c>
      <c r="AJ28" s="303">
        <v>6438.2396449704156</v>
      </c>
      <c r="AK28" s="303">
        <v>133563.94412836569</v>
      </c>
      <c r="AL28" s="303">
        <v>573527.21947263659</v>
      </c>
      <c r="AM28" s="303">
        <v>9076755545.0208168</v>
      </c>
      <c r="AN28" s="303">
        <v>800069189.05467975</v>
      </c>
      <c r="AO28" s="303">
        <v>42383530.576026537</v>
      </c>
      <c r="AP28" s="303">
        <v>1999152.217747831</v>
      </c>
      <c r="AQ28" s="303">
        <v>3046306.6601736462</v>
      </c>
      <c r="AR28" s="303">
        <v>176214.9576153098</v>
      </c>
      <c r="AS28" s="303">
        <v>15697470.153902849</v>
      </c>
      <c r="AT28" s="303">
        <v>4483170.7964849137</v>
      </c>
      <c r="AU28" s="303">
        <v>10193.23224852071</v>
      </c>
      <c r="AY28" t="s">
        <v>255</v>
      </c>
      <c r="AZ28" t="s">
        <v>256</v>
      </c>
      <c r="BA28" t="s">
        <v>257</v>
      </c>
      <c r="BB28" s="327">
        <v>72300000000</v>
      </c>
      <c r="BC28" t="s">
        <v>252</v>
      </c>
      <c r="BD28" t="s">
        <v>258</v>
      </c>
      <c r="BE28" t="s">
        <v>259</v>
      </c>
      <c r="BF28">
        <v>30843.21</v>
      </c>
      <c r="BJ28" t="s">
        <v>255</v>
      </c>
      <c r="BK28" t="s">
        <v>256</v>
      </c>
      <c r="BL28" t="s">
        <v>257</v>
      </c>
      <c r="BM28" s="327">
        <v>42500000000</v>
      </c>
      <c r="BN28" t="s">
        <v>252</v>
      </c>
      <c r="BO28" t="s">
        <v>258</v>
      </c>
      <c r="BP28" t="s">
        <v>259</v>
      </c>
      <c r="BQ28">
        <v>24829.53</v>
      </c>
    </row>
    <row r="29" spans="2:70">
      <c r="B29">
        <v>76242.455491574859</v>
      </c>
      <c r="C29">
        <v>72.700000000000017</v>
      </c>
      <c r="D29">
        <v>499024.28639073257</v>
      </c>
      <c r="E29">
        <v>25652.936270220431</v>
      </c>
      <c r="F29">
        <v>46627.098800692096</v>
      </c>
      <c r="G29">
        <v>1743.053918941622</v>
      </c>
      <c r="H29">
        <v>1091.1594035473852</v>
      </c>
      <c r="I29">
        <v>103.15384615384615</v>
      </c>
      <c r="J29">
        <v>8373.5139457374062</v>
      </c>
      <c r="K29">
        <v>150878.26518631857</v>
      </c>
      <c r="L29">
        <v>4795.8702001310194</v>
      </c>
      <c r="O29" s="235" t="s">
        <v>122</v>
      </c>
      <c r="P29" s="191">
        <v>0.71165900000000004</v>
      </c>
      <c r="Q29" s="191">
        <f t="shared" si="1"/>
        <v>17.029999549144939</v>
      </c>
      <c r="R29" s="191">
        <f t="shared" si="0"/>
        <v>1.9709292059589316</v>
      </c>
      <c r="S29" s="289">
        <f t="shared" si="2"/>
        <v>3.4681158766876723</v>
      </c>
      <c r="AG29" s="303">
        <v>62.015384615384619</v>
      </c>
      <c r="AH29" s="303">
        <v>24174288.655333228</v>
      </c>
      <c r="AI29" s="303">
        <v>1301156.360397432</v>
      </c>
      <c r="AJ29" s="303">
        <v>6324.6151479289938</v>
      </c>
      <c r="AK29" s="303">
        <v>206953.6316614637</v>
      </c>
      <c r="AL29" s="303">
        <v>473125.28306140727</v>
      </c>
      <c r="AM29" s="303">
        <v>8178700588.4452934</v>
      </c>
      <c r="AN29" s="303">
        <v>657925232.6522882</v>
      </c>
      <c r="AO29" s="303">
        <v>36326913.410572499</v>
      </c>
      <c r="AP29" s="303">
        <v>2139758.251817062</v>
      </c>
      <c r="AQ29" s="303">
        <v>2848685.8698353432</v>
      </c>
      <c r="AR29" s="303">
        <v>172130.14835575561</v>
      </c>
      <c r="AS29" s="303">
        <v>12876534.502006231</v>
      </c>
      <c r="AT29" s="303">
        <v>5777927.1471056482</v>
      </c>
      <c r="AU29" s="303">
        <v>10400.861775147931</v>
      </c>
      <c r="AY29" t="s">
        <v>260</v>
      </c>
      <c r="AZ29">
        <v>0.80510800000000005</v>
      </c>
      <c r="BA29" t="s">
        <v>261</v>
      </c>
      <c r="BB29" t="s">
        <v>260</v>
      </c>
      <c r="BC29">
        <v>0.79741499999999998</v>
      </c>
      <c r="BJ29" t="s">
        <v>260</v>
      </c>
      <c r="BK29">
        <v>0.87232299999999996</v>
      </c>
      <c r="BL29" t="s">
        <v>261</v>
      </c>
      <c r="BM29" t="s">
        <v>260</v>
      </c>
      <c r="BN29">
        <v>0.86677099999999996</v>
      </c>
    </row>
    <row r="30" spans="2:70" ht="15.75" thickBot="1">
      <c r="B30">
        <v>36099.331023617902</v>
      </c>
      <c r="C30">
        <v>55.530769230769231</v>
      </c>
      <c r="D30">
        <v>143908.28344791583</v>
      </c>
      <c r="E30">
        <v>15649.460977409575</v>
      </c>
      <c r="F30">
        <v>23423.875749428214</v>
      </c>
      <c r="G30">
        <v>2237.613892247743</v>
      </c>
      <c r="H30">
        <v>960.5275511504916</v>
      </c>
      <c r="I30">
        <v>103.65384615384619</v>
      </c>
      <c r="J30">
        <v>720.10966593198987</v>
      </c>
      <c r="K30">
        <v>118009.04084500624</v>
      </c>
      <c r="L30">
        <v>3046.0618251766396</v>
      </c>
      <c r="O30" s="236" t="s">
        <v>123</v>
      </c>
      <c r="P30" s="191">
        <v>0.87784300000000004</v>
      </c>
      <c r="Q30" s="191">
        <f t="shared" si="1"/>
        <v>49.584687737911068</v>
      </c>
      <c r="R30" s="191">
        <f t="shared" si="0"/>
        <v>1.9709292059589316</v>
      </c>
      <c r="S30" s="298">
        <f t="shared" si="2"/>
        <v>8.1861866286827638</v>
      </c>
      <c r="AG30" s="303">
        <v>63.284615384615392</v>
      </c>
      <c r="AH30" s="303">
        <v>17934378.983787641</v>
      </c>
      <c r="AI30" s="303">
        <v>1500560.5215915111</v>
      </c>
      <c r="AJ30" s="303">
        <v>6474.5029585798811</v>
      </c>
      <c r="AK30" s="303">
        <v>159678.5993231826</v>
      </c>
      <c r="AL30" s="303">
        <v>450516.09210474289</v>
      </c>
      <c r="AM30" s="303">
        <v>6719602287.4548149</v>
      </c>
      <c r="AN30" s="303">
        <v>551829623.50556755</v>
      </c>
      <c r="AO30" s="303">
        <v>44170199.558002733</v>
      </c>
      <c r="AP30" s="303">
        <v>2425848.4182772692</v>
      </c>
      <c r="AQ30" s="303">
        <v>3791697.0059234812</v>
      </c>
      <c r="AR30" s="303">
        <v>199216.40628028361</v>
      </c>
      <c r="AS30" s="303">
        <v>13862098.359474679</v>
      </c>
      <c r="AT30" s="303">
        <v>4700267.3306151023</v>
      </c>
      <c r="AU30" s="303">
        <v>10466.863905325439</v>
      </c>
      <c r="AY30" t="s">
        <v>423</v>
      </c>
      <c r="AZ30" t="s">
        <v>424</v>
      </c>
      <c r="BA30">
        <v>104.65309999999999</v>
      </c>
      <c r="BB30" t="s">
        <v>262</v>
      </c>
      <c r="BC30" t="s">
        <v>263</v>
      </c>
      <c r="BD30" s="327">
        <v>6.5000000000000003E-27</v>
      </c>
      <c r="BJ30" t="s">
        <v>423</v>
      </c>
      <c r="BK30" t="s">
        <v>436</v>
      </c>
      <c r="BL30">
        <v>157.14160000000001</v>
      </c>
      <c r="BM30" t="s">
        <v>262</v>
      </c>
      <c r="BN30" t="s">
        <v>263</v>
      </c>
      <c r="BO30" s="327">
        <v>9.0799999999999995E-31</v>
      </c>
    </row>
    <row r="31" spans="2:70">
      <c r="B31">
        <v>36243.261685130732</v>
      </c>
      <c r="C31">
        <v>60.030769230769224</v>
      </c>
      <c r="D31">
        <v>149734.91359722719</v>
      </c>
      <c r="E31">
        <v>9492.8658800439553</v>
      </c>
      <c r="F31">
        <v>5319.9942457128072</v>
      </c>
      <c r="G31">
        <v>2557.679314411454</v>
      </c>
      <c r="H31">
        <v>1136.1600978933966</v>
      </c>
      <c r="I31">
        <v>100.20769230769231</v>
      </c>
      <c r="J31">
        <v>875.27256102825049</v>
      </c>
      <c r="K31">
        <v>43526.664085662822</v>
      </c>
      <c r="L31">
        <v>1931.4923554685734</v>
      </c>
      <c r="Q31" s="241"/>
      <c r="R31" s="241"/>
      <c r="AG31" s="303">
        <v>65.984615384615381</v>
      </c>
      <c r="AH31" s="303">
        <v>17330638.197487749</v>
      </c>
      <c r="AI31" s="303">
        <v>1462525.949452637</v>
      </c>
      <c r="AJ31" s="303">
        <v>6770.5291124260348</v>
      </c>
      <c r="AK31" s="303">
        <v>257186.27812673661</v>
      </c>
      <c r="AL31" s="303">
        <v>158151.24424355259</v>
      </c>
      <c r="AM31" s="303">
        <v>5821471251.4309244</v>
      </c>
      <c r="AN31" s="303">
        <v>516749597.36572969</v>
      </c>
      <c r="AO31" s="303">
        <v>33431473.17660854</v>
      </c>
      <c r="AP31" s="303">
        <v>2274263.655834544</v>
      </c>
      <c r="AQ31" s="303">
        <v>3870941.0839771959</v>
      </c>
      <c r="AR31" s="303">
        <v>201877.6315638666</v>
      </c>
      <c r="AS31" s="303">
        <v>4715613.5195062691</v>
      </c>
      <c r="AT31" s="303">
        <v>5878949.4721811237</v>
      </c>
      <c r="AU31" s="303">
        <v>10528.33852071006</v>
      </c>
      <c r="AY31" t="s">
        <v>264</v>
      </c>
      <c r="AZ31" t="s">
        <v>265</v>
      </c>
      <c r="BA31">
        <v>-938.39710000000002</v>
      </c>
      <c r="BB31" t="s">
        <v>266</v>
      </c>
      <c r="BC31" t="s">
        <v>267</v>
      </c>
      <c r="BD31">
        <v>1884.7940000000001</v>
      </c>
      <c r="BJ31" t="s">
        <v>264</v>
      </c>
      <c r="BK31" t="s">
        <v>265</v>
      </c>
      <c r="BL31" t="s">
        <v>437</v>
      </c>
      <c r="BM31" t="s">
        <v>266</v>
      </c>
      <c r="BN31" t="s">
        <v>267</v>
      </c>
      <c r="BO31">
        <v>1688.54</v>
      </c>
    </row>
    <row r="32" spans="2:70" ht="15.75" thickBot="1">
      <c r="B32">
        <v>80289.097341654196</v>
      </c>
      <c r="C32">
        <v>62.45384615384615</v>
      </c>
      <c r="D32">
        <v>244898.74817163436</v>
      </c>
      <c r="E32">
        <v>19835.189942302324</v>
      </c>
      <c r="F32">
        <v>26554.687075572536</v>
      </c>
      <c r="G32">
        <v>3012.5245144471965</v>
      </c>
      <c r="H32">
        <v>1274.5276627087769</v>
      </c>
      <c r="I32">
        <v>101.47692307692309</v>
      </c>
      <c r="J32">
        <v>2785.3761243214522</v>
      </c>
      <c r="K32">
        <v>141131.94427117938</v>
      </c>
      <c r="L32">
        <v>2882.4960817973592</v>
      </c>
      <c r="AG32" s="303">
        <v>67.192307692307693</v>
      </c>
      <c r="AH32" s="303">
        <v>22721968.255648389</v>
      </c>
      <c r="AI32" s="303">
        <v>2082601.0575655969</v>
      </c>
      <c r="AJ32" s="303">
        <v>6936.3136094674574</v>
      </c>
      <c r="AK32" s="303">
        <v>53725.366086187787</v>
      </c>
      <c r="AL32" s="303">
        <v>297423.50271946797</v>
      </c>
      <c r="AM32" s="303">
        <v>10481246123.641581</v>
      </c>
      <c r="AN32" s="303">
        <v>568052752.00176346</v>
      </c>
      <c r="AO32" s="303">
        <v>39242238.664905049</v>
      </c>
      <c r="AP32" s="303">
        <v>3199600.02204125</v>
      </c>
      <c r="AQ32" s="303">
        <v>2821789.108505514</v>
      </c>
      <c r="AR32" s="303">
        <v>173408.9226018434</v>
      </c>
      <c r="AS32" s="303">
        <v>7435633.978926911</v>
      </c>
      <c r="AT32" s="303">
        <v>1012341.576729066</v>
      </c>
      <c r="AU32" s="303">
        <v>10656.591715976339</v>
      </c>
      <c r="AY32" t="s">
        <v>266</v>
      </c>
      <c r="AZ32" t="s">
        <v>268</v>
      </c>
      <c r="BA32">
        <v>1894.3219999999999</v>
      </c>
      <c r="BB32" t="s">
        <v>266</v>
      </c>
      <c r="BC32" t="s">
        <v>269</v>
      </c>
      <c r="BD32">
        <v>1888.614</v>
      </c>
      <c r="BJ32" t="s">
        <v>266</v>
      </c>
      <c r="BK32" t="s">
        <v>268</v>
      </c>
      <c r="BL32">
        <v>1697.702</v>
      </c>
      <c r="BM32" t="s">
        <v>266</v>
      </c>
      <c r="BN32" t="s">
        <v>269</v>
      </c>
      <c r="BO32">
        <v>1692.192</v>
      </c>
    </row>
    <row r="33" spans="2:67">
      <c r="B33">
        <v>70858.457163642917</v>
      </c>
      <c r="C33">
        <v>63.276923076923083</v>
      </c>
      <c r="D33">
        <v>258727.25085253408</v>
      </c>
      <c r="E33">
        <v>15122.496547082188</v>
      </c>
      <c r="F33">
        <v>8664.6432544681848</v>
      </c>
      <c r="G33">
        <v>2061.0725487299578</v>
      </c>
      <c r="H33">
        <v>1617.4465118479695</v>
      </c>
      <c r="I33">
        <v>105.01538461538462</v>
      </c>
      <c r="J33">
        <v>2804.1330593451253</v>
      </c>
      <c r="K33">
        <v>108586.92755475454</v>
      </c>
      <c r="L33">
        <v>4811.8637413187071</v>
      </c>
      <c r="P33" s="288"/>
      <c r="Q33" s="288" t="s">
        <v>114</v>
      </c>
      <c r="R33" s="288" t="s">
        <v>159</v>
      </c>
      <c r="S33" s="288" t="s">
        <v>160</v>
      </c>
      <c r="T33" s="288" t="s">
        <v>161</v>
      </c>
      <c r="U33" s="288" t="s">
        <v>162</v>
      </c>
      <c r="V33" s="288" t="s">
        <v>163</v>
      </c>
      <c r="W33" s="288" t="s">
        <v>164</v>
      </c>
      <c r="X33" s="288" t="s">
        <v>165</v>
      </c>
      <c r="Y33" s="288" t="s">
        <v>166</v>
      </c>
      <c r="Z33" s="288" t="s">
        <v>167</v>
      </c>
      <c r="AA33" s="288" t="s">
        <v>168</v>
      </c>
      <c r="AB33" s="288" t="s">
        <v>169</v>
      </c>
      <c r="AC33" s="288" t="s">
        <v>170</v>
      </c>
      <c r="AD33" s="288" t="s">
        <v>171</v>
      </c>
      <c r="AE33" s="288" t="s">
        <v>172</v>
      </c>
      <c r="AF33" s="302"/>
      <c r="AG33" s="303">
        <v>68.07692307692308</v>
      </c>
      <c r="AH33" s="303">
        <v>30040641.744236551</v>
      </c>
      <c r="AI33" s="303">
        <v>2365758.3395135221</v>
      </c>
      <c r="AJ33" s="303">
        <v>7048.5798816568049</v>
      </c>
      <c r="AK33" s="303">
        <v>126410.1542389125</v>
      </c>
      <c r="AL33" s="303">
        <v>574618.00811033766</v>
      </c>
      <c r="AM33" s="303">
        <v>15334857653.29171</v>
      </c>
      <c r="AN33" s="303">
        <v>620440565.55449569</v>
      </c>
      <c r="AO33" s="303">
        <v>63720965.741729207</v>
      </c>
      <c r="AP33" s="303">
        <v>3598091.2146725431</v>
      </c>
      <c r="AQ33" s="303">
        <v>1976886.769008311</v>
      </c>
      <c r="AR33" s="303">
        <v>145576.94623718259</v>
      </c>
      <c r="AS33" s="303">
        <v>11867799.79486208</v>
      </c>
      <c r="AT33" s="303">
        <v>3404818.223876921</v>
      </c>
      <c r="AU33" s="303">
        <v>10720.213017751479</v>
      </c>
      <c r="AY33" t="s">
        <v>270</v>
      </c>
      <c r="AZ33" t="s">
        <v>271</v>
      </c>
      <c r="BA33" t="s">
        <v>246</v>
      </c>
      <c r="BB33" t="s">
        <v>272</v>
      </c>
      <c r="BC33" t="s">
        <v>273</v>
      </c>
      <c r="BD33" t="s">
        <v>274</v>
      </c>
      <c r="BJ33" t="s">
        <v>270</v>
      </c>
      <c r="BK33" t="s">
        <v>271</v>
      </c>
      <c r="BL33" t="s">
        <v>246</v>
      </c>
      <c r="BM33" t="s">
        <v>272</v>
      </c>
      <c r="BN33" t="s">
        <v>273</v>
      </c>
      <c r="BO33" t="s">
        <v>274</v>
      </c>
    </row>
    <row r="34" spans="2:67">
      <c r="B34">
        <v>43533.076613906625</v>
      </c>
      <c r="C34">
        <v>62.353846153846149</v>
      </c>
      <c r="D34">
        <v>204987.26365217284</v>
      </c>
      <c r="E34">
        <v>14106.871189091333</v>
      </c>
      <c r="F34">
        <v>19162.272093916163</v>
      </c>
      <c r="G34">
        <v>1696.7210572491906</v>
      </c>
      <c r="H34">
        <v>1544.8992433421363</v>
      </c>
      <c r="I34">
        <v>100.82307692307693</v>
      </c>
      <c r="J34">
        <v>1293.498351369645</v>
      </c>
      <c r="K34">
        <v>93525.612784729936</v>
      </c>
      <c r="L34">
        <v>2488.175980542198</v>
      </c>
      <c r="P34" s="235" t="s">
        <v>114</v>
      </c>
      <c r="Q34" s="235">
        <v>1</v>
      </c>
      <c r="R34" s="235">
        <v>0.65356754166165165</v>
      </c>
      <c r="S34" s="235">
        <v>0.66335315088661673</v>
      </c>
      <c r="T34" s="235">
        <v>0.98899698926830659</v>
      </c>
      <c r="U34" s="235">
        <v>0.36517338586840975</v>
      </c>
      <c r="V34" s="235">
        <v>0.56068869561343415</v>
      </c>
      <c r="W34" s="235">
        <v>0.62885394209050005</v>
      </c>
      <c r="X34" s="235">
        <v>0.56938806461972225</v>
      </c>
      <c r="Y34" s="235">
        <v>0.5217400150582614</v>
      </c>
      <c r="Z34" s="235">
        <v>0.59097864670483147</v>
      </c>
      <c r="AA34" s="235">
        <v>-2.3002300953297927E-2</v>
      </c>
      <c r="AB34" s="235">
        <v>-1.9329540516714166E-4</v>
      </c>
      <c r="AC34" s="235">
        <v>0.53036170692561202</v>
      </c>
      <c r="AD34" s="235">
        <v>0.2313006533795971</v>
      </c>
      <c r="AE34" s="235">
        <v>0.1155265169756496</v>
      </c>
      <c r="AF34" s="235"/>
      <c r="AG34" s="303">
        <v>65.061538461538461</v>
      </c>
      <c r="AH34" s="303">
        <v>16569805.915582011</v>
      </c>
      <c r="AI34" s="303">
        <v>1297488.969934609</v>
      </c>
      <c r="AJ34" s="303">
        <v>6759.8938461538473</v>
      </c>
      <c r="AK34" s="303">
        <v>106028.49118188331</v>
      </c>
      <c r="AL34" s="303">
        <v>223594.24630587539</v>
      </c>
      <c r="AM34" s="303">
        <v>5078932477.1079063</v>
      </c>
      <c r="AN34" s="303">
        <v>478326361.02785617</v>
      </c>
      <c r="AO34" s="303">
        <v>37821115.250338867</v>
      </c>
      <c r="AP34" s="303">
        <v>2072024.534985431</v>
      </c>
      <c r="AQ34" s="303">
        <v>3527462.8275694749</v>
      </c>
      <c r="AR34" s="303">
        <v>195140.21110679951</v>
      </c>
      <c r="AS34" s="303">
        <v>6454573.018364707</v>
      </c>
      <c r="AT34" s="303">
        <v>3090674.27757143</v>
      </c>
      <c r="AU34" s="303">
        <v>10795.21</v>
      </c>
    </row>
    <row r="35" spans="2:67">
      <c r="B35">
        <v>43837.644051131567</v>
      </c>
      <c r="C35">
        <v>62.3</v>
      </c>
      <c r="D35">
        <v>201071.35910984676</v>
      </c>
      <c r="E35">
        <v>16838.006474396916</v>
      </c>
      <c r="F35">
        <v>27750.114677558988</v>
      </c>
      <c r="G35">
        <v>2599.1060240141455</v>
      </c>
      <c r="H35">
        <v>1359.7789476415469</v>
      </c>
      <c r="I35">
        <v>103.35384615384615</v>
      </c>
      <c r="J35">
        <v>1740.1828955772439</v>
      </c>
      <c r="K35">
        <v>129169.35730098232</v>
      </c>
      <c r="L35">
        <v>2536.8308654674629</v>
      </c>
      <c r="P35" s="235" t="s">
        <v>159</v>
      </c>
      <c r="Q35" s="235">
        <v>0.65356754166165165</v>
      </c>
      <c r="R35" s="235">
        <v>1</v>
      </c>
      <c r="S35" s="235">
        <v>0.60499178571548051</v>
      </c>
      <c r="T35" s="235">
        <v>0.59176702785787083</v>
      </c>
      <c r="U35" s="235">
        <v>0.25432192186402164</v>
      </c>
      <c r="V35" s="235">
        <v>0.92340394688968508</v>
      </c>
      <c r="W35" s="235">
        <v>0.88558533952924456</v>
      </c>
      <c r="X35" s="235">
        <v>0.95017557387400631</v>
      </c>
      <c r="Y35" s="235">
        <v>0.53328943328538958</v>
      </c>
      <c r="Z35" s="235">
        <v>0.54588860296348662</v>
      </c>
      <c r="AA35" s="235">
        <v>6.8408550265682003E-2</v>
      </c>
      <c r="AB35" s="235">
        <v>4.7943061293488763E-2</v>
      </c>
      <c r="AC35" s="235">
        <v>0.94035939923539313</v>
      </c>
      <c r="AD35" s="235">
        <v>0.15817912002395945</v>
      </c>
      <c r="AE35" s="235">
        <v>-0.27576053484492602</v>
      </c>
      <c r="AF35" s="235"/>
      <c r="AG35" s="303">
        <v>62.338461538461537</v>
      </c>
      <c r="AH35" s="303">
        <v>9617128.2112901714</v>
      </c>
      <c r="AI35" s="303">
        <v>1115584.4054915931</v>
      </c>
      <c r="AJ35" s="303">
        <v>6317.2837869822506</v>
      </c>
      <c r="AK35" s="303">
        <v>92781.27091741706</v>
      </c>
      <c r="AL35" s="303">
        <v>147617.39699998981</v>
      </c>
      <c r="AM35" s="303">
        <v>2760804667.6883402</v>
      </c>
      <c r="AN35" s="303">
        <v>255763377.22630689</v>
      </c>
      <c r="AO35" s="303">
        <v>26352594.07693807</v>
      </c>
      <c r="AP35" s="303">
        <v>1813512.9513754011</v>
      </c>
      <c r="AQ35" s="303">
        <v>2748514.7006094139</v>
      </c>
      <c r="AR35" s="303">
        <v>168005.437876846</v>
      </c>
      <c r="AS35" s="303">
        <v>3925821.0106579098</v>
      </c>
      <c r="AT35" s="303">
        <v>2191700.7430304531</v>
      </c>
      <c r="AU35" s="303">
        <v>10269.48378698225</v>
      </c>
    </row>
    <row r="36" spans="2:67">
      <c r="B36">
        <v>44013.225691722466</v>
      </c>
      <c r="C36">
        <v>54.684615384615384</v>
      </c>
      <c r="D36">
        <v>124226.48201531306</v>
      </c>
      <c r="E36">
        <v>16500.44112261615</v>
      </c>
      <c r="F36">
        <v>2415.4629355926909</v>
      </c>
      <c r="G36">
        <v>1094.397788931321</v>
      </c>
      <c r="H36">
        <v>464.19257879647068</v>
      </c>
      <c r="I36">
        <v>101.85384615384613</v>
      </c>
      <c r="J36">
        <v>234.18014135935067</v>
      </c>
      <c r="K36">
        <v>117817.36436898053</v>
      </c>
      <c r="L36">
        <v>1418.0507652330566</v>
      </c>
      <c r="P36" s="235" t="s">
        <v>160</v>
      </c>
      <c r="Q36" s="235">
        <v>0.66335315088661673</v>
      </c>
      <c r="R36" s="235">
        <v>0.60499178571548051</v>
      </c>
      <c r="S36" s="235">
        <v>1</v>
      </c>
      <c r="T36" s="235">
        <v>0.64361723376717805</v>
      </c>
      <c r="U36" s="235">
        <v>0.38526107889796685</v>
      </c>
      <c r="V36" s="235">
        <v>0.50178665607877271</v>
      </c>
      <c r="W36" s="235">
        <v>0.85245100790302031</v>
      </c>
      <c r="X36" s="235">
        <v>0.61081347133927322</v>
      </c>
      <c r="Y36" s="235">
        <v>0.88940736355024186</v>
      </c>
      <c r="Z36" s="235">
        <v>0.99101760717547815</v>
      </c>
      <c r="AA36" s="235">
        <v>0.16689208487921484</v>
      </c>
      <c r="AB36" s="235">
        <v>0.17308739224453706</v>
      </c>
      <c r="AC36" s="235">
        <v>0.54519761803664224</v>
      </c>
      <c r="AD36" s="235">
        <v>0.23919346695936283</v>
      </c>
      <c r="AE36" s="235">
        <v>-1.6416924080876225E-2</v>
      </c>
      <c r="AF36" s="235"/>
      <c r="AG36" s="303">
        <v>72.700000000000017</v>
      </c>
      <c r="AH36" s="303">
        <v>36279065.620606273</v>
      </c>
      <c r="AI36" s="303">
        <v>3389790.0828103158</v>
      </c>
      <c r="AJ36" s="303">
        <v>7499.2846153846167</v>
      </c>
      <c r="AK36" s="303">
        <v>608754.46385510953</v>
      </c>
      <c r="AL36" s="303">
        <v>348659.76354952517</v>
      </c>
      <c r="AM36" s="303">
        <v>23268054705.48555</v>
      </c>
      <c r="AN36" s="303">
        <v>869826238.04041266</v>
      </c>
      <c r="AO36" s="303">
        <v>50877597.316508189</v>
      </c>
      <c r="AP36" s="303">
        <v>4809764.5762867769</v>
      </c>
      <c r="AQ36" s="303">
        <v>3038236.9643377471</v>
      </c>
      <c r="AR36" s="303">
        <v>179802.71579236269</v>
      </c>
      <c r="AS36" s="303">
        <v>8359460.3470737142</v>
      </c>
      <c r="AT36" s="303">
        <v>9136838.4826265406</v>
      </c>
      <c r="AU36" s="303">
        <v>10640.715976331359</v>
      </c>
    </row>
    <row r="37" spans="2:67">
      <c r="B37">
        <v>24385.193397952684</v>
      </c>
      <c r="C37">
        <v>59.15384615384616</v>
      </c>
      <c r="D37">
        <v>103018.56165347305</v>
      </c>
      <c r="E37">
        <v>11985.62570037305</v>
      </c>
      <c r="F37">
        <v>10798.063193895468</v>
      </c>
      <c r="G37">
        <v>1921.4173414320699</v>
      </c>
      <c r="H37">
        <v>910.77136735182341</v>
      </c>
      <c r="I37">
        <v>101.78461538461536</v>
      </c>
      <c r="J37">
        <v>198.57809447804999</v>
      </c>
      <c r="K37">
        <v>86592.756803994285</v>
      </c>
      <c r="L37">
        <v>1070.6630372006734</v>
      </c>
      <c r="P37" s="235" t="s">
        <v>161</v>
      </c>
      <c r="Q37" s="235">
        <v>0.98899698926830659</v>
      </c>
      <c r="R37" s="235">
        <v>0.59176702785787083</v>
      </c>
      <c r="S37" s="235">
        <v>0.64361723376717805</v>
      </c>
      <c r="T37" s="235">
        <v>1</v>
      </c>
      <c r="U37" s="235">
        <v>0.34731935789786433</v>
      </c>
      <c r="V37" s="235">
        <v>0.48947743616411898</v>
      </c>
      <c r="W37" s="235">
        <v>0.57863954524960948</v>
      </c>
      <c r="X37" s="235">
        <v>0.51695026024405166</v>
      </c>
      <c r="Y37" s="235">
        <v>0.49490885804413909</v>
      </c>
      <c r="Z37" s="235">
        <v>0.57551686933373702</v>
      </c>
      <c r="AA37" s="235">
        <v>-1.3467858373760024E-2</v>
      </c>
      <c r="AB37" s="235">
        <v>2.2551686355368798E-2</v>
      </c>
      <c r="AC37" s="235">
        <v>0.46260621764824239</v>
      </c>
      <c r="AD37" s="235">
        <v>0.21428764424905822</v>
      </c>
      <c r="AE37" s="235">
        <v>0.2607427343216368</v>
      </c>
      <c r="AF37" s="235"/>
      <c r="AG37" s="303">
        <v>55.530769230769231</v>
      </c>
      <c r="AH37" s="303">
        <v>7991337.6785423411</v>
      </c>
      <c r="AI37" s="303">
        <v>1300745.8387317101</v>
      </c>
      <c r="AJ37" s="303">
        <v>5755.9778106508893</v>
      </c>
      <c r="AK37" s="303">
        <v>39988.243679715662</v>
      </c>
      <c r="AL37" s="303">
        <v>169150.1562765397</v>
      </c>
      <c r="AM37" s="303">
        <v>3370889750.7974768</v>
      </c>
      <c r="AN37" s="303">
        <v>322011174.25258237</v>
      </c>
      <c r="AO37" s="303">
        <v>22499278.012051672</v>
      </c>
      <c r="AP37" s="303">
        <v>2427974.8132580412</v>
      </c>
      <c r="AQ37" s="303">
        <v>5006915.9307800941</v>
      </c>
      <c r="AR37" s="303">
        <v>231937.28613875649</v>
      </c>
      <c r="AS37" s="303">
        <v>6815910.256660765</v>
      </c>
      <c r="AT37" s="303">
        <v>691685.1739774528</v>
      </c>
      <c r="AU37" s="303">
        <v>10744.119822485211</v>
      </c>
    </row>
    <row r="38" spans="2:67">
      <c r="B38">
        <v>30079.490197517935</v>
      </c>
      <c r="C38">
        <v>55.346153846153847</v>
      </c>
      <c r="D38">
        <v>107034.30138122688</v>
      </c>
      <c r="E38">
        <v>11092.941022339366</v>
      </c>
      <c r="F38">
        <v>18020.122818840508</v>
      </c>
      <c r="G38">
        <v>1669.5992135936942</v>
      </c>
      <c r="H38">
        <v>864.72580360490917</v>
      </c>
      <c r="I38">
        <v>100.77692307692307</v>
      </c>
      <c r="J38">
        <v>279.74127791750919</v>
      </c>
      <c r="K38">
        <v>52856.448309412641</v>
      </c>
      <c r="L38">
        <v>2329.6089712829089</v>
      </c>
      <c r="P38" s="235" t="s">
        <v>162</v>
      </c>
      <c r="Q38" s="235">
        <v>0.36517338586840975</v>
      </c>
      <c r="R38" s="235">
        <v>0.25432192186402164</v>
      </c>
      <c r="S38" s="235">
        <v>0.38526107889796685</v>
      </c>
      <c r="T38" s="235">
        <v>0.34731935789786433</v>
      </c>
      <c r="U38" s="235">
        <v>1</v>
      </c>
      <c r="V38" s="235">
        <v>0.19881447298682722</v>
      </c>
      <c r="W38" s="235">
        <v>0.27369232357705719</v>
      </c>
      <c r="X38" s="235">
        <v>0.20420073358439947</v>
      </c>
      <c r="Y38" s="235">
        <v>0.33412287820566255</v>
      </c>
      <c r="Z38" s="235">
        <v>0.39215312538828362</v>
      </c>
      <c r="AA38" s="235">
        <v>-1.0100724196717269E-2</v>
      </c>
      <c r="AB38" s="235">
        <v>-1.9573646406229731E-2</v>
      </c>
      <c r="AC38" s="235">
        <v>0.1743281725475174</v>
      </c>
      <c r="AD38" s="235">
        <v>0.91015134674495612</v>
      </c>
      <c r="AE38" s="235">
        <v>-5.1132939305750226E-2</v>
      </c>
      <c r="AF38" s="235"/>
      <c r="AG38" s="303">
        <v>60.030769230769216</v>
      </c>
      <c r="AH38" s="303">
        <v>8988702.0439443141</v>
      </c>
      <c r="AI38" s="303">
        <v>319363.34687340568</v>
      </c>
      <c r="AJ38" s="303">
        <v>6015.5448520710052</v>
      </c>
      <c r="AK38" s="303">
        <v>52543.285125111281</v>
      </c>
      <c r="AL38" s="303">
        <v>115948.9718621288</v>
      </c>
      <c r="AM38" s="303">
        <v>796588878.71955299</v>
      </c>
      <c r="AN38" s="303">
        <v>382973891.15281433</v>
      </c>
      <c r="AO38" s="303">
        <v>6044365.1830013692</v>
      </c>
      <c r="AP38" s="303">
        <v>533104.34645308263</v>
      </c>
      <c r="AQ38" s="303">
        <v>6541723.4753682464</v>
      </c>
      <c r="AR38" s="303">
        <v>256299.1417602924</v>
      </c>
      <c r="AS38" s="303">
        <v>4940138.0435258253</v>
      </c>
      <c r="AT38" s="303">
        <v>994449.75862126099</v>
      </c>
      <c r="AU38" s="303">
        <v>10041.58159763314</v>
      </c>
    </row>
    <row r="39" spans="2:67">
      <c r="B39">
        <v>27233.15590437896</v>
      </c>
      <c r="C39">
        <v>58.04615384615385</v>
      </c>
      <c r="D39">
        <v>134616.91389752086</v>
      </c>
      <c r="E39">
        <v>13998.774416820419</v>
      </c>
      <c r="F39">
        <v>7162.7288088354562</v>
      </c>
      <c r="G39">
        <v>1673.0121402572113</v>
      </c>
      <c r="H39">
        <v>1030.3487755751617</v>
      </c>
      <c r="I39">
        <v>102.26923076923077</v>
      </c>
      <c r="J39">
        <v>354.90352561005085</v>
      </c>
      <c r="K39">
        <v>96051.125846767885</v>
      </c>
      <c r="L39">
        <v>1726.3122656269647</v>
      </c>
      <c r="P39" s="235" t="s">
        <v>163</v>
      </c>
      <c r="Q39" s="235">
        <v>0.56068869561343415</v>
      </c>
      <c r="R39" s="235">
        <v>0.92340394688968508</v>
      </c>
      <c r="S39" s="235">
        <v>0.50178665607877271</v>
      </c>
      <c r="T39" s="235">
        <v>0.48947743616411898</v>
      </c>
      <c r="U39" s="235">
        <v>0.19881447298682722</v>
      </c>
      <c r="V39" s="235">
        <v>1</v>
      </c>
      <c r="W39" s="235">
        <v>0.78659775904787776</v>
      </c>
      <c r="X39" s="235">
        <v>0.79486682163338807</v>
      </c>
      <c r="Y39" s="235">
        <v>0.41834301474027341</v>
      </c>
      <c r="Z39" s="235">
        <v>0.43880135392914482</v>
      </c>
      <c r="AA39" s="235">
        <v>-5.7190217033482864E-2</v>
      </c>
      <c r="AB39" s="235">
        <v>-7.4371347517384431E-2</v>
      </c>
      <c r="AC39" s="235">
        <v>0.97871293037763274</v>
      </c>
      <c r="AD39" s="235">
        <v>0.12614676439854641</v>
      </c>
      <c r="AE39" s="235">
        <v>-0.3467492763536193</v>
      </c>
      <c r="AF39" s="235"/>
      <c r="AG39" s="303">
        <v>62.45384615384615</v>
      </c>
      <c r="AH39" s="303">
        <v>15294868.74158076</v>
      </c>
      <c r="AI39" s="303">
        <v>1658442.3412813339</v>
      </c>
      <c r="AJ39" s="303">
        <v>6337.6241420118349</v>
      </c>
      <c r="AK39" s="303">
        <v>173957.4519489682</v>
      </c>
      <c r="AL39" s="303">
        <v>180022.96683163659</v>
      </c>
      <c r="AM39" s="303">
        <v>6503209622.897192</v>
      </c>
      <c r="AN39" s="303">
        <v>737763482.42447901</v>
      </c>
      <c r="AO39" s="303">
        <v>33844683.252392434</v>
      </c>
      <c r="AP39" s="303">
        <v>2694687.9376996378</v>
      </c>
      <c r="AQ39" s="303">
        <v>9075303.9501453172</v>
      </c>
      <c r="AR39" s="303">
        <v>305701.71841990319</v>
      </c>
      <c r="AS39" s="303">
        <v>8683590.1092125364</v>
      </c>
      <c r="AT39" s="303">
        <v>3550038.9214962521</v>
      </c>
      <c r="AU39" s="303">
        <v>10297.565917159771</v>
      </c>
    </row>
    <row r="40" spans="2:67">
      <c r="B40">
        <v>31046.529118373917</v>
      </c>
      <c r="C40">
        <v>54.307692307692314</v>
      </c>
      <c r="D40">
        <v>80025.096360577678</v>
      </c>
      <c r="E40">
        <v>13631.618192495789</v>
      </c>
      <c r="F40">
        <v>2144.3113894005678</v>
      </c>
      <c r="G40">
        <v>1423.1804856480974</v>
      </c>
      <c r="H40">
        <v>259.68442603335831</v>
      </c>
      <c r="I40">
        <v>101.23076923076924</v>
      </c>
      <c r="J40">
        <v>108.6884651264527</v>
      </c>
      <c r="K40">
        <v>64317.848267406218</v>
      </c>
      <c r="L40">
        <v>1716.8544291537205</v>
      </c>
      <c r="P40" s="235" t="s">
        <v>164</v>
      </c>
      <c r="Q40" s="235">
        <v>0.62885394209050005</v>
      </c>
      <c r="R40" s="235">
        <v>0.88558533952924456</v>
      </c>
      <c r="S40" s="235">
        <v>0.85245100790302031</v>
      </c>
      <c r="T40" s="235">
        <v>0.57863954524960948</v>
      </c>
      <c r="U40" s="235">
        <v>0.27369232357705719</v>
      </c>
      <c r="V40" s="235">
        <v>0.78659775904787776</v>
      </c>
      <c r="W40" s="235">
        <v>1</v>
      </c>
      <c r="X40" s="235">
        <v>0.88731296715424457</v>
      </c>
      <c r="Y40" s="235">
        <v>0.75783248083197263</v>
      </c>
      <c r="Z40" s="235">
        <v>0.80748572666159868</v>
      </c>
      <c r="AA40" s="235">
        <v>0.17199622480794191</v>
      </c>
      <c r="AB40" s="235">
        <v>0.15694425273499768</v>
      </c>
      <c r="AC40" s="235">
        <v>0.83643587629964133</v>
      </c>
      <c r="AD40" s="235">
        <v>0.15892451621328443</v>
      </c>
      <c r="AE40" s="235">
        <v>-0.2110802954352255</v>
      </c>
      <c r="AF40" s="235"/>
      <c r="AG40" s="303">
        <v>63.276923076923083</v>
      </c>
      <c r="AH40" s="303">
        <v>16371464.35009958</v>
      </c>
      <c r="AI40" s="303">
        <v>548271.96470196382</v>
      </c>
      <c r="AJ40" s="303">
        <v>6645.0504142011841</v>
      </c>
      <c r="AK40" s="303">
        <v>177436.91189363849</v>
      </c>
      <c r="AL40" s="303">
        <v>304479.93181605922</v>
      </c>
      <c r="AM40" s="303">
        <v>2241779328.846508</v>
      </c>
      <c r="AN40" s="303">
        <v>533255634.34052759</v>
      </c>
      <c r="AO40" s="303">
        <v>14014597.0083466</v>
      </c>
      <c r="AP40" s="303">
        <v>909920.84392307431</v>
      </c>
      <c r="AQ40" s="303">
        <v>4248020.051128204</v>
      </c>
      <c r="AR40" s="303">
        <v>216444.32642508761</v>
      </c>
      <c r="AS40" s="303">
        <v>9917600.2654610183</v>
      </c>
      <c r="AT40" s="303">
        <v>4535535.2355953483</v>
      </c>
      <c r="AU40" s="303">
        <v>11028.23100591716</v>
      </c>
    </row>
    <row r="41" spans="2:67">
      <c r="B41">
        <v>37294.849966748727</v>
      </c>
      <c r="C41">
        <v>61.484615384615395</v>
      </c>
      <c r="D41">
        <v>155386.03717205615</v>
      </c>
      <c r="E41">
        <v>14144.328472452871</v>
      </c>
      <c r="F41">
        <v>22850.678736574966</v>
      </c>
      <c r="G41">
        <v>2486.8676664846544</v>
      </c>
      <c r="H41">
        <v>1224.0486673881696</v>
      </c>
      <c r="I41">
        <v>101.88461538461537</v>
      </c>
      <c r="J41">
        <v>1910.6478524685847</v>
      </c>
      <c r="K41">
        <v>111843.74824634194</v>
      </c>
      <c r="L41">
        <v>1911.5371547069979</v>
      </c>
      <c r="P41" s="235" t="s">
        <v>165</v>
      </c>
      <c r="Q41" s="235">
        <v>0.56938806461972225</v>
      </c>
      <c r="R41" s="235">
        <v>0.95017557387400631</v>
      </c>
      <c r="S41" s="235">
        <v>0.61081347133927322</v>
      </c>
      <c r="T41" s="235">
        <v>0.51695026024405166</v>
      </c>
      <c r="U41" s="235">
        <v>0.20420073358439947</v>
      </c>
      <c r="V41" s="235">
        <v>0.79486682163338807</v>
      </c>
      <c r="W41" s="235">
        <v>0.88731296715424457</v>
      </c>
      <c r="X41" s="235">
        <v>1</v>
      </c>
      <c r="Y41" s="235">
        <v>0.57559505470649197</v>
      </c>
      <c r="Z41" s="235">
        <v>0.5677487379720082</v>
      </c>
      <c r="AA41" s="235">
        <v>0.28988414890235881</v>
      </c>
      <c r="AB41" s="235">
        <v>0.2667034039092942</v>
      </c>
      <c r="AC41" s="235">
        <v>0.87010065899207756</v>
      </c>
      <c r="AD41" s="235">
        <v>0.13171707363893068</v>
      </c>
      <c r="AE41" s="235">
        <v>-0.23170908265776702</v>
      </c>
      <c r="AF41" s="235"/>
      <c r="AG41" s="303">
        <v>62.353846153846149</v>
      </c>
      <c r="AH41" s="303">
        <v>12781744.30126548</v>
      </c>
      <c r="AI41" s="303">
        <v>1194841.3661021879</v>
      </c>
      <c r="AJ41" s="303">
        <v>6286.706627218935</v>
      </c>
      <c r="AK41" s="303">
        <v>80654.597201556477</v>
      </c>
      <c r="AL41" s="303">
        <v>155147.34229442349</v>
      </c>
      <c r="AM41" s="303">
        <v>3928021721.8902659</v>
      </c>
      <c r="AN41" s="303">
        <v>347806206.70653331</v>
      </c>
      <c r="AO41" s="303">
        <v>29603779.658607211</v>
      </c>
      <c r="AP41" s="303">
        <v>1931999.2333458399</v>
      </c>
      <c r="AQ41" s="303">
        <v>2878862.346112811</v>
      </c>
      <c r="AR41" s="303">
        <v>171068.63767203959</v>
      </c>
      <c r="AS41" s="303">
        <v>4221740.5803275993</v>
      </c>
      <c r="AT41" s="303">
        <v>1998324.6242952649</v>
      </c>
      <c r="AU41" s="303">
        <v>10165.292840236691</v>
      </c>
    </row>
    <row r="42" spans="2:67">
      <c r="B42">
        <v>49927.968121625883</v>
      </c>
      <c r="C42">
        <v>61.600000000000009</v>
      </c>
      <c r="D42">
        <v>236787.08215553046</v>
      </c>
      <c r="E42">
        <v>18026.801220185778</v>
      </c>
      <c r="F42">
        <v>16008.810102696405</v>
      </c>
      <c r="G42">
        <v>1543.2228177959166</v>
      </c>
      <c r="H42">
        <v>1479.5465571492484</v>
      </c>
      <c r="I42">
        <v>102.58461538461539</v>
      </c>
      <c r="J42">
        <v>1265.7061353366059</v>
      </c>
      <c r="K42">
        <v>133455.06778659759</v>
      </c>
      <c r="L42">
        <v>2872.3203773377531</v>
      </c>
      <c r="P42" s="235" t="s">
        <v>166</v>
      </c>
      <c r="Q42" s="235">
        <v>0.5217400150582614</v>
      </c>
      <c r="R42" s="235">
        <v>0.53328943328538958</v>
      </c>
      <c r="S42" s="235">
        <v>0.88940736355024186</v>
      </c>
      <c r="T42" s="235">
        <v>0.49490885804413909</v>
      </c>
      <c r="U42" s="235">
        <v>0.33412287820566255</v>
      </c>
      <c r="V42" s="235">
        <v>0.41834301474027341</v>
      </c>
      <c r="W42" s="235">
        <v>0.75783248083197263</v>
      </c>
      <c r="X42" s="235">
        <v>0.57559505470649197</v>
      </c>
      <c r="Y42" s="235">
        <v>1</v>
      </c>
      <c r="Z42" s="235">
        <v>0.89047131454706818</v>
      </c>
      <c r="AA42" s="235">
        <v>0.16266089066191394</v>
      </c>
      <c r="AB42" s="235">
        <v>0.16272644729326696</v>
      </c>
      <c r="AC42" s="235">
        <v>0.47813289270144466</v>
      </c>
      <c r="AD42" s="235">
        <v>0.33360931824218226</v>
      </c>
      <c r="AE42" s="235">
        <v>-9.8125050498288749E-2</v>
      </c>
      <c r="AF42" s="235"/>
      <c r="AG42" s="303">
        <v>62.3</v>
      </c>
      <c r="AH42" s="303">
        <v>12526745.672543449</v>
      </c>
      <c r="AI42" s="303">
        <v>1728832.144411925</v>
      </c>
      <c r="AJ42" s="303">
        <v>6438.9446153846147</v>
      </c>
      <c r="AK42" s="303">
        <v>108413.3943944623</v>
      </c>
      <c r="AL42" s="303">
        <v>158044.56291862289</v>
      </c>
      <c r="AM42" s="303">
        <v>5579753273.6708927</v>
      </c>
      <c r="AN42" s="303">
        <v>522605780.71911418</v>
      </c>
      <c r="AO42" s="303">
        <v>37734021.733183406</v>
      </c>
      <c r="AP42" s="303">
        <v>2868081.0831360202</v>
      </c>
      <c r="AQ42" s="303">
        <v>6755352.1240666201</v>
      </c>
      <c r="AR42" s="303">
        <v>268627.60414349282</v>
      </c>
      <c r="AS42" s="303">
        <v>6593492.3843415016</v>
      </c>
      <c r="AT42" s="303">
        <v>2366264.0664518452</v>
      </c>
      <c r="AU42" s="303">
        <v>10682.0175147929</v>
      </c>
    </row>
    <row r="43" spans="2:67">
      <c r="B43">
        <v>33352.910983513793</v>
      </c>
      <c r="C43">
        <v>62.646153846153837</v>
      </c>
      <c r="D43">
        <v>154509.86550718403</v>
      </c>
      <c r="E43">
        <v>11587.322248878914</v>
      </c>
      <c r="F43">
        <v>21498.87963124588</v>
      </c>
      <c r="G43">
        <v>1502.5374807266626</v>
      </c>
      <c r="H43">
        <v>1231.5299400522313</v>
      </c>
      <c r="I43">
        <v>102.93846153846154</v>
      </c>
      <c r="J43">
        <v>1332.5816225031331</v>
      </c>
      <c r="K43">
        <v>73905.264649367949</v>
      </c>
      <c r="L43">
        <v>1648.6091860962858</v>
      </c>
      <c r="P43" s="235" t="s">
        <v>167</v>
      </c>
      <c r="Q43" s="235">
        <v>0.59097864670483147</v>
      </c>
      <c r="R43" s="235">
        <v>0.54588860296348662</v>
      </c>
      <c r="S43" s="235">
        <v>0.99101760717547815</v>
      </c>
      <c r="T43" s="235">
        <v>0.57551686933373702</v>
      </c>
      <c r="U43" s="235">
        <v>0.39215312538828362</v>
      </c>
      <c r="V43" s="235">
        <v>0.43880135392914482</v>
      </c>
      <c r="W43" s="235">
        <v>0.80748572666159868</v>
      </c>
      <c r="X43" s="235">
        <v>0.5677487379720082</v>
      </c>
      <c r="Y43" s="235">
        <v>0.89047131454706818</v>
      </c>
      <c r="Z43" s="235">
        <v>1</v>
      </c>
      <c r="AA43" s="235">
        <v>0.18656887643966952</v>
      </c>
      <c r="AB43" s="235">
        <v>0.19404029041250281</v>
      </c>
      <c r="AC43" s="235">
        <v>0.49050842474690776</v>
      </c>
      <c r="AD43" s="235">
        <v>0.24845778575834129</v>
      </c>
      <c r="AE43" s="235">
        <v>-2.5818662512533896E-3</v>
      </c>
      <c r="AF43" s="235"/>
      <c r="AG43" s="303">
        <v>54.684615384615377</v>
      </c>
      <c r="AH43" s="303">
        <v>6793277.3895912347</v>
      </c>
      <c r="AI43" s="303">
        <v>132088.6616086803</v>
      </c>
      <c r="AJ43" s="303">
        <v>5569.8384023668632</v>
      </c>
      <c r="AK43" s="303">
        <v>12806.05096095095</v>
      </c>
      <c r="AL43" s="303">
        <v>77545.560692629224</v>
      </c>
      <c r="AM43" s="303">
        <v>300064462.92706072</v>
      </c>
      <c r="AN43" s="303">
        <v>135953187.24427509</v>
      </c>
      <c r="AO43" s="303">
        <v>1121239.969060065</v>
      </c>
      <c r="AP43" s="303">
        <v>246024.19023217549</v>
      </c>
      <c r="AQ43" s="303">
        <v>1197706.5204177641</v>
      </c>
      <c r="AR43" s="303">
        <v>111468.62402492009</v>
      </c>
      <c r="AS43" s="303">
        <v>1551911.6220634249</v>
      </c>
      <c r="AT43" s="303">
        <v>108704.68372051899</v>
      </c>
      <c r="AU43" s="303">
        <v>10374.205976331359</v>
      </c>
    </row>
    <row r="44" spans="2:67">
      <c r="B44">
        <v>44938.527420946244</v>
      </c>
      <c r="C44">
        <v>66.599999999999994</v>
      </c>
      <c r="D44">
        <v>172784.41809453414</v>
      </c>
      <c r="E44">
        <v>11900.738931990152</v>
      </c>
      <c r="F44">
        <v>22549.635891644186</v>
      </c>
      <c r="G44">
        <v>1704.2675531327359</v>
      </c>
      <c r="H44">
        <v>1030.1881966566068</v>
      </c>
      <c r="I44">
        <v>103.78461538461539</v>
      </c>
      <c r="J44">
        <v>1182.7431536916124</v>
      </c>
      <c r="K44">
        <v>69869.751934927874</v>
      </c>
      <c r="L44">
        <v>2221.6101751718811</v>
      </c>
      <c r="P44" s="235" t="s">
        <v>168</v>
      </c>
      <c r="Q44" s="235">
        <v>-2.3002300953297927E-2</v>
      </c>
      <c r="R44" s="235">
        <v>6.8408550265682003E-2</v>
      </c>
      <c r="S44" s="235">
        <v>0.16689208487921484</v>
      </c>
      <c r="T44" s="235">
        <v>-1.3467858373760024E-2</v>
      </c>
      <c r="U44" s="235">
        <v>-1.0100724196717269E-2</v>
      </c>
      <c r="V44" s="235">
        <v>-5.7190217033482864E-2</v>
      </c>
      <c r="W44" s="235">
        <v>0.17199622480794191</v>
      </c>
      <c r="X44" s="235">
        <v>0.28988414890235881</v>
      </c>
      <c r="Y44" s="235">
        <v>0.16266089066191394</v>
      </c>
      <c r="Z44" s="235">
        <v>0.18656887643966952</v>
      </c>
      <c r="AA44" s="235">
        <v>1</v>
      </c>
      <c r="AB44" s="235">
        <v>0.98728243124944959</v>
      </c>
      <c r="AC44" s="235">
        <v>0.10281333070477119</v>
      </c>
      <c r="AD44" s="235">
        <v>-2.915259071030267E-2</v>
      </c>
      <c r="AE44" s="235">
        <v>6.1320813388741256E-2</v>
      </c>
      <c r="AF44" s="235"/>
      <c r="AG44" s="303">
        <v>59.15384615384616</v>
      </c>
      <c r="AH44" s="303">
        <v>6093944.1470400607</v>
      </c>
      <c r="AI44" s="303">
        <v>638746.96893120126</v>
      </c>
      <c r="AJ44" s="303">
        <v>6020.9514792899399</v>
      </c>
      <c r="AK44" s="303">
        <v>11746.6580502785</v>
      </c>
      <c r="AL44" s="303">
        <v>63333.836585178302</v>
      </c>
      <c r="AM44" s="303">
        <v>1112400938.878418</v>
      </c>
      <c r="AN44" s="303">
        <v>197941650.85037199</v>
      </c>
      <c r="AO44" s="303">
        <v>9834566.7798555735</v>
      </c>
      <c r="AP44" s="303">
        <v>1099076.7090894219</v>
      </c>
      <c r="AQ44" s="303">
        <v>3691844.5999558829</v>
      </c>
      <c r="AR44" s="303">
        <v>195570.72509099339</v>
      </c>
      <c r="AS44" s="303">
        <v>2057190.5265077029</v>
      </c>
      <c r="AT44" s="303">
        <v>180859.24263389321</v>
      </c>
      <c r="AU44" s="303">
        <v>10360.107928994081</v>
      </c>
    </row>
    <row r="45" spans="2:67">
      <c r="B45">
        <v>102514.08105411449</v>
      </c>
      <c r="C45">
        <v>67.538461538461533</v>
      </c>
      <c r="D45">
        <v>370508.65690661065</v>
      </c>
      <c r="E45">
        <v>21126.549948091113</v>
      </c>
      <c r="F45">
        <v>34793.310392297135</v>
      </c>
      <c r="G45">
        <v>1640.4845117753644</v>
      </c>
      <c r="H45">
        <v>1301.6247899695347</v>
      </c>
      <c r="I45">
        <v>101.86153846153844</v>
      </c>
      <c r="J45">
        <v>3520.3909114964868</v>
      </c>
      <c r="K45">
        <v>142765.86305333281</v>
      </c>
      <c r="L45">
        <v>3968.0856005914179</v>
      </c>
      <c r="P45" s="235" t="s">
        <v>169</v>
      </c>
      <c r="Q45" s="235">
        <v>-1.9329540516714166E-4</v>
      </c>
      <c r="R45" s="235">
        <v>4.7943061293488763E-2</v>
      </c>
      <c r="S45" s="235">
        <v>0.17308739224453706</v>
      </c>
      <c r="T45" s="235">
        <v>2.2551686355368798E-2</v>
      </c>
      <c r="U45" s="235">
        <v>-1.9573646406229731E-2</v>
      </c>
      <c r="V45" s="235">
        <v>-7.4371347517384431E-2</v>
      </c>
      <c r="W45" s="235">
        <v>0.15694425273499768</v>
      </c>
      <c r="X45" s="235">
        <v>0.2667034039092942</v>
      </c>
      <c r="Y45" s="235">
        <v>0.16272644729326696</v>
      </c>
      <c r="Z45" s="235">
        <v>0.19404029041250281</v>
      </c>
      <c r="AA45" s="235">
        <v>0.98728243124944959</v>
      </c>
      <c r="AB45" s="235">
        <v>1</v>
      </c>
      <c r="AC45" s="235">
        <v>8.6668868637323829E-2</v>
      </c>
      <c r="AD45" s="235">
        <v>-3.2534165664064744E-2</v>
      </c>
      <c r="AE45" s="235">
        <v>0.15581318856986576</v>
      </c>
      <c r="AF45" s="235"/>
      <c r="AG45" s="303">
        <v>55.346153846153847</v>
      </c>
      <c r="AH45" s="303">
        <v>5923936.9110609796</v>
      </c>
      <c r="AI45" s="303">
        <v>997344.4898581343</v>
      </c>
      <c r="AJ45" s="303">
        <v>5577.6150887573958</v>
      </c>
      <c r="AK45" s="303">
        <v>15482.603804742141</v>
      </c>
      <c r="AL45" s="303">
        <v>128934.8965260041</v>
      </c>
      <c r="AM45" s="303">
        <v>1928771256.718498</v>
      </c>
      <c r="AN45" s="303">
        <v>178704385.41364679</v>
      </c>
      <c r="AO45" s="303">
        <v>15582465.185581019</v>
      </c>
      <c r="AP45" s="303">
        <v>1816012.531150996</v>
      </c>
      <c r="AQ45" s="303">
        <v>2787561.534032682</v>
      </c>
      <c r="AR45" s="303">
        <v>168257.071517623</v>
      </c>
      <c r="AS45" s="303">
        <v>3889513.3064347599</v>
      </c>
      <c r="AT45" s="303">
        <v>241899.50134868239</v>
      </c>
      <c r="AU45" s="303">
        <v>10155.98822485207</v>
      </c>
    </row>
    <row r="46" spans="2:67">
      <c r="B46">
        <v>40520.474451990282</v>
      </c>
      <c r="C46">
        <v>66.169230769230779</v>
      </c>
      <c r="D46">
        <v>246467.28217407889</v>
      </c>
      <c r="E46">
        <v>14742.768677975981</v>
      </c>
      <c r="F46">
        <v>24974.399124247378</v>
      </c>
      <c r="G46">
        <v>1700.3633643404039</v>
      </c>
      <c r="H46">
        <v>1803.4779361877304</v>
      </c>
      <c r="I46">
        <v>101.55384615384615</v>
      </c>
      <c r="J46">
        <v>1260.8213706717854</v>
      </c>
      <c r="K46">
        <v>92356.693720054027</v>
      </c>
      <c r="L46">
        <v>3274.5363783154125</v>
      </c>
      <c r="P46" s="235" t="s">
        <v>170</v>
      </c>
      <c r="Q46" s="235">
        <v>0.53036170692561202</v>
      </c>
      <c r="R46" s="235">
        <v>0.94035939923539313</v>
      </c>
      <c r="S46" s="235">
        <v>0.54519761803664224</v>
      </c>
      <c r="T46" s="235">
        <v>0.46260621764824239</v>
      </c>
      <c r="U46" s="235">
        <v>0.1743281725475174</v>
      </c>
      <c r="V46" s="235">
        <v>0.97871293037763274</v>
      </c>
      <c r="W46" s="235">
        <v>0.83643587629964133</v>
      </c>
      <c r="X46" s="235">
        <v>0.87010065899207756</v>
      </c>
      <c r="Y46" s="235">
        <v>0.47813289270144466</v>
      </c>
      <c r="Z46" s="235">
        <v>0.49050842474690776</v>
      </c>
      <c r="AA46" s="235">
        <v>0.10281333070477119</v>
      </c>
      <c r="AB46" s="235">
        <v>8.6668868637323829E-2</v>
      </c>
      <c r="AC46" s="235">
        <v>1</v>
      </c>
      <c r="AD46" s="235">
        <v>0.11570432946568086</v>
      </c>
      <c r="AE46" s="235">
        <v>-0.32985507986928159</v>
      </c>
      <c r="AF46" s="235"/>
      <c r="AG46" s="303">
        <v>58.04615384615385</v>
      </c>
      <c r="AH46" s="303">
        <v>7813994.0943899415</v>
      </c>
      <c r="AI46" s="303">
        <v>415768.85839594121</v>
      </c>
      <c r="AJ46" s="303">
        <v>5936.33550295858</v>
      </c>
      <c r="AK46" s="303">
        <v>20600.78464810341</v>
      </c>
      <c r="AL46" s="303">
        <v>100205.7873570852</v>
      </c>
      <c r="AM46" s="303">
        <v>964224447.33029473</v>
      </c>
      <c r="AN46" s="303">
        <v>225215731.23451209</v>
      </c>
      <c r="AO46" s="303">
        <v>7380108.8579605483</v>
      </c>
      <c r="AP46" s="303">
        <v>732526.76548821072</v>
      </c>
      <c r="AQ46" s="303">
        <v>2798969.6214480149</v>
      </c>
      <c r="AR46" s="303">
        <v>171097.66465168941</v>
      </c>
      <c r="AS46" s="303">
        <v>2888141.378268844</v>
      </c>
      <c r="AT46" s="303">
        <v>365674.41305962391</v>
      </c>
      <c r="AU46" s="303">
        <v>10458.99556213018</v>
      </c>
    </row>
    <row r="47" spans="2:67">
      <c r="B47">
        <v>33371.277031331789</v>
      </c>
      <c r="C47">
        <v>64.607692307692304</v>
      </c>
      <c r="D47">
        <v>152642.68944676517</v>
      </c>
      <c r="E47">
        <v>11951.765055718832</v>
      </c>
      <c r="F47">
        <v>23398.710650923778</v>
      </c>
      <c r="G47">
        <v>2055.2479180134969</v>
      </c>
      <c r="H47">
        <v>1160.1133019850849</v>
      </c>
      <c r="I47">
        <v>103.23846153846155</v>
      </c>
      <c r="J47">
        <v>1527.5861136963197</v>
      </c>
      <c r="K47">
        <v>77893.167156172014</v>
      </c>
      <c r="L47">
        <v>2166.8017698720187</v>
      </c>
      <c r="P47" s="235" t="s">
        <v>171</v>
      </c>
      <c r="Q47" s="235">
        <v>0.2313006533795971</v>
      </c>
      <c r="R47" s="235">
        <v>0.15817912002395945</v>
      </c>
      <c r="S47" s="235">
        <v>0.23919346695936283</v>
      </c>
      <c r="T47" s="235">
        <v>0.21428764424905822</v>
      </c>
      <c r="U47" s="235">
        <v>0.91015134674495612</v>
      </c>
      <c r="V47" s="235">
        <v>0.12614676439854641</v>
      </c>
      <c r="W47" s="235">
        <v>0.15892451621328443</v>
      </c>
      <c r="X47" s="235">
        <v>0.13171707363893068</v>
      </c>
      <c r="Y47" s="235">
        <v>0.33360931824218226</v>
      </c>
      <c r="Z47" s="235">
        <v>0.24845778575834129</v>
      </c>
      <c r="AA47" s="235">
        <v>-2.915259071030267E-2</v>
      </c>
      <c r="AB47" s="235">
        <v>-3.2534165664064744E-2</v>
      </c>
      <c r="AC47" s="235">
        <v>0.11570432946568086</v>
      </c>
      <c r="AD47" s="235">
        <v>1</v>
      </c>
      <c r="AE47" s="235">
        <v>-6.8466056565024996E-2</v>
      </c>
      <c r="AF47" s="235"/>
      <c r="AG47" s="303">
        <v>54.307692307692307</v>
      </c>
      <c r="AH47" s="303">
        <v>4345978.3100436796</v>
      </c>
      <c r="AI47" s="303">
        <v>116452.60314744621</v>
      </c>
      <c r="AJ47" s="303">
        <v>5497.6094674556234</v>
      </c>
      <c r="AK47" s="303">
        <v>5902.6197214827398</v>
      </c>
      <c r="AL47" s="303">
        <v>93238.402075578982</v>
      </c>
      <c r="AM47" s="303">
        <v>171598725.56386459</v>
      </c>
      <c r="AN47" s="303">
        <v>113890155.5024827</v>
      </c>
      <c r="AO47" s="303">
        <v>556844.27239327948</v>
      </c>
      <c r="AP47" s="303">
        <v>217070.29141931911</v>
      </c>
      <c r="AQ47" s="303">
        <v>2025442.694729554</v>
      </c>
      <c r="AR47" s="303">
        <v>144069.65531637671</v>
      </c>
      <c r="AS47" s="303">
        <v>2443393.7202700791</v>
      </c>
      <c r="AT47" s="303">
        <v>28224.701682809551</v>
      </c>
      <c r="AU47" s="303">
        <v>10247.66863905326</v>
      </c>
    </row>
    <row r="48" spans="2:67" ht="15.75" thickBot="1">
      <c r="B48">
        <v>58715.195018963845</v>
      </c>
      <c r="C48">
        <v>61.723076923076938</v>
      </c>
      <c r="D48">
        <v>295659.14308611088</v>
      </c>
      <c r="E48">
        <v>18579.651125549633</v>
      </c>
      <c r="F48">
        <v>24107.874601735384</v>
      </c>
      <c r="G48">
        <v>1733.3064596736444</v>
      </c>
      <c r="H48">
        <v>1949.9683158205817</v>
      </c>
      <c r="I48">
        <v>102.13846153846156</v>
      </c>
      <c r="J48">
        <v>2769.4413993716998</v>
      </c>
      <c r="K48">
        <v>124613.16089825645</v>
      </c>
      <c r="L48">
        <v>4453.7332837103477</v>
      </c>
      <c r="P48" s="236" t="s">
        <v>172</v>
      </c>
      <c r="Q48" s="236">
        <v>0.1155265169756496</v>
      </c>
      <c r="R48" s="236">
        <v>-0.27576053484492602</v>
      </c>
      <c r="S48" s="236">
        <v>-1.6416924080876225E-2</v>
      </c>
      <c r="T48" s="236">
        <v>0.2607427343216368</v>
      </c>
      <c r="U48" s="236">
        <v>-5.1132939305750226E-2</v>
      </c>
      <c r="V48" s="236">
        <v>-0.3467492763536193</v>
      </c>
      <c r="W48" s="236">
        <v>-0.2110802954352255</v>
      </c>
      <c r="X48" s="236">
        <v>-0.23170908265776702</v>
      </c>
      <c r="Y48" s="236">
        <v>-9.8125050498288749E-2</v>
      </c>
      <c r="Z48" s="236">
        <v>-2.5818662512533896E-3</v>
      </c>
      <c r="AA48" s="236">
        <v>6.1320813388741256E-2</v>
      </c>
      <c r="AB48" s="236">
        <v>0.15581318856986576</v>
      </c>
      <c r="AC48" s="236">
        <v>-0.32985507986928159</v>
      </c>
      <c r="AD48" s="236">
        <v>-6.8466056565024996E-2</v>
      </c>
      <c r="AE48" s="236">
        <v>1</v>
      </c>
      <c r="AF48" s="235"/>
      <c r="AG48" s="303">
        <v>61.484615384615402</v>
      </c>
      <c r="AH48" s="303">
        <v>9553850.7316634227</v>
      </c>
      <c r="AI48" s="303">
        <v>1404965.193395721</v>
      </c>
      <c r="AJ48" s="303">
        <v>6264.336390532545</v>
      </c>
      <c r="AK48" s="303">
        <v>117475.4483444723</v>
      </c>
      <c r="AL48" s="303">
        <v>117530.1267505618</v>
      </c>
      <c r="AM48" s="303">
        <v>3550676415.568151</v>
      </c>
      <c r="AN48" s="303">
        <v>386424511.66636902</v>
      </c>
      <c r="AO48" s="303">
        <v>27970342.856419768</v>
      </c>
      <c r="AP48" s="303">
        <v>2328132.614353349</v>
      </c>
      <c r="AQ48" s="303">
        <v>6184510.7906068303</v>
      </c>
      <c r="AR48" s="303">
        <v>253373.55571222489</v>
      </c>
      <c r="AS48" s="303">
        <v>4753739.9433249077</v>
      </c>
      <c r="AT48" s="303">
        <v>2338725.9576622392</v>
      </c>
      <c r="AU48" s="303">
        <v>10380.474852071</v>
      </c>
    </row>
    <row r="49" spans="2:47">
      <c r="B49">
        <v>30777.651826874124</v>
      </c>
      <c r="C49">
        <v>63.84615384615384</v>
      </c>
      <c r="D49">
        <v>156686.82663469078</v>
      </c>
      <c r="E49">
        <v>13849.636660136457</v>
      </c>
      <c r="F49">
        <v>22474.304526871751</v>
      </c>
      <c r="G49">
        <v>1976.6754939892658</v>
      </c>
      <c r="H49">
        <v>1625.9498280028761</v>
      </c>
      <c r="I49">
        <v>102.8846153846154</v>
      </c>
      <c r="J49">
        <v>1575.0596960729542</v>
      </c>
      <c r="K49">
        <v>89446.347996749711</v>
      </c>
      <c r="L49">
        <v>2826.4483953640324</v>
      </c>
      <c r="AG49" s="303">
        <v>61.600000000000009</v>
      </c>
      <c r="AH49" s="303">
        <v>14586084.260780681</v>
      </c>
      <c r="AI49" s="303">
        <v>986142.70232609869</v>
      </c>
      <c r="AJ49" s="303">
        <v>6319.212307692309</v>
      </c>
      <c r="AK49" s="303">
        <v>77967.49793673493</v>
      </c>
      <c r="AL49" s="303">
        <v>176934.93524400561</v>
      </c>
      <c r="AM49" s="303">
        <v>3790679432.9994602</v>
      </c>
      <c r="AN49" s="303">
        <v>365415228.1417309</v>
      </c>
      <c r="AO49" s="303">
        <v>23685779.87150057</v>
      </c>
      <c r="AP49" s="303">
        <v>1642257.627150456</v>
      </c>
      <c r="AQ49" s="303">
        <v>2381536.6653659688</v>
      </c>
      <c r="AR49" s="303">
        <v>158310.9192163565</v>
      </c>
      <c r="AS49" s="303">
        <v>4432630.3463277984</v>
      </c>
      <c r="AT49" s="303">
        <v>1872671.154899956</v>
      </c>
      <c r="AU49" s="303">
        <v>10523.60331360947</v>
      </c>
    </row>
    <row r="50" spans="2:47">
      <c r="B50">
        <v>57380.641158632898</v>
      </c>
      <c r="C50">
        <v>67.407692307692301</v>
      </c>
      <c r="D50">
        <v>248467.69254886309</v>
      </c>
      <c r="E50">
        <v>18610.46738811551</v>
      </c>
      <c r="F50">
        <v>31885.227800011991</v>
      </c>
      <c r="G50">
        <v>1239.3777852998801</v>
      </c>
      <c r="H50">
        <v>1462.9777778028592</v>
      </c>
      <c r="I50">
        <v>102.96923076923076</v>
      </c>
      <c r="J50">
        <v>2533.0535680194466</v>
      </c>
      <c r="K50">
        <v>129155.98859234316</v>
      </c>
      <c r="L50">
        <v>3506.6292268032234</v>
      </c>
      <c r="AG50" s="303">
        <v>62.646153846153837</v>
      </c>
      <c r="AH50" s="303">
        <v>9679448.8053115886</v>
      </c>
      <c r="AI50" s="303">
        <v>1346822.120898972</v>
      </c>
      <c r="AJ50" s="303">
        <v>6448.6986982248509</v>
      </c>
      <c r="AK50" s="303">
        <v>83481.113335888571</v>
      </c>
      <c r="AL50" s="303">
        <v>103279.0247043704</v>
      </c>
      <c r="AM50" s="303">
        <v>3321789000.3789392</v>
      </c>
      <c r="AN50" s="303">
        <v>232156864.06657979</v>
      </c>
      <c r="AO50" s="303">
        <v>26476513.943458371</v>
      </c>
      <c r="AP50" s="303">
        <v>2213061.5940410178</v>
      </c>
      <c r="AQ50" s="303">
        <v>2257618.880988426</v>
      </c>
      <c r="AR50" s="303">
        <v>154668.89666987839</v>
      </c>
      <c r="AS50" s="303">
        <v>2477097.0931799472</v>
      </c>
      <c r="AT50" s="303">
        <v>1641114.1656759889</v>
      </c>
      <c r="AU50" s="303">
        <v>10596.326863905329</v>
      </c>
    </row>
    <row r="51" spans="2:47">
      <c r="B51">
        <v>59814.949497179565</v>
      </c>
      <c r="C51">
        <v>63.46153846153846</v>
      </c>
      <c r="D51">
        <v>302205.15332504077</v>
      </c>
      <c r="E51">
        <v>14702.013677684163</v>
      </c>
      <c r="F51">
        <v>21458.818956561914</v>
      </c>
      <c r="G51">
        <v>1738.3514197666473</v>
      </c>
      <c r="H51">
        <v>1401.4856175365069</v>
      </c>
      <c r="I51">
        <v>101.87692307692309</v>
      </c>
      <c r="J51">
        <v>840.86282358873621</v>
      </c>
      <c r="K51">
        <v>96592.210579370178</v>
      </c>
      <c r="L51">
        <v>5193.0478210426763</v>
      </c>
      <c r="Q51" s="235"/>
      <c r="AG51" s="303">
        <v>66.599999999999994</v>
      </c>
      <c r="AH51" s="303">
        <v>11507442.24509597</v>
      </c>
      <c r="AI51" s="303">
        <v>1501805.750383503</v>
      </c>
      <c r="AJ51" s="303">
        <v>6912.0553846153844</v>
      </c>
      <c r="AK51" s="303">
        <v>78770.694035861379</v>
      </c>
      <c r="AL51" s="303">
        <v>147959.2376664473</v>
      </c>
      <c r="AM51" s="303">
        <v>3896225715.7813621</v>
      </c>
      <c r="AN51" s="303">
        <v>294470877.44543529</v>
      </c>
      <c r="AO51" s="303">
        <v>23230368.734476019</v>
      </c>
      <c r="AP51" s="303">
        <v>2340305.2880774108</v>
      </c>
      <c r="AQ51" s="303">
        <v>2904527.892661043</v>
      </c>
      <c r="AR51" s="303">
        <v>176876.75251436059</v>
      </c>
      <c r="AS51" s="303">
        <v>3786218.1372549711</v>
      </c>
      <c r="AT51" s="303">
        <v>1218448.03660951</v>
      </c>
      <c r="AU51" s="303">
        <v>10771.246390532549</v>
      </c>
    </row>
    <row r="52" spans="2:47">
      <c r="B52">
        <v>40833.043155574691</v>
      </c>
      <c r="C52">
        <v>62.369230769230754</v>
      </c>
      <c r="D52">
        <v>179914.1504394091</v>
      </c>
      <c r="E52">
        <v>13859.325466808408</v>
      </c>
      <c r="F52">
        <v>18120.652457911736</v>
      </c>
      <c r="G52">
        <v>1942.3878286649485</v>
      </c>
      <c r="H52">
        <v>1013.1855165378323</v>
      </c>
      <c r="I52">
        <v>103.67692307692309</v>
      </c>
      <c r="J52">
        <v>1076.8809055493307</v>
      </c>
      <c r="K52">
        <v>96617.150097642429</v>
      </c>
      <c r="L52">
        <v>2552.4946767742786</v>
      </c>
      <c r="Q52" s="235"/>
      <c r="R52" s="235"/>
      <c r="AG52" s="303">
        <v>67.538461538461533</v>
      </c>
      <c r="AH52" s="303">
        <v>25023584.674154159</v>
      </c>
      <c r="AI52" s="303">
        <v>2349886.6557259141</v>
      </c>
      <c r="AJ52" s="303">
        <v>6879.5715976331339</v>
      </c>
      <c r="AK52" s="303">
        <v>237761.786176455</v>
      </c>
      <c r="AL52" s="303">
        <v>267998.39671686653</v>
      </c>
      <c r="AM52" s="303">
        <v>12891222702.78483</v>
      </c>
      <c r="AN52" s="303">
        <v>607813713.13398719</v>
      </c>
      <c r="AO52" s="303">
        <v>45287835.331718586</v>
      </c>
      <c r="AP52" s="303">
        <v>3544100.1247292198</v>
      </c>
      <c r="AQ52" s="303">
        <v>2691189.4333748561</v>
      </c>
      <c r="AR52" s="303">
        <v>167102.27619176439</v>
      </c>
      <c r="AS52" s="303">
        <v>6509582.9691690654</v>
      </c>
      <c r="AT52" s="303">
        <v>4582228.0807872731</v>
      </c>
      <c r="AU52" s="303">
        <v>10375.77301775147</v>
      </c>
    </row>
    <row r="53" spans="2:47">
      <c r="B53">
        <v>58418.347347229574</v>
      </c>
      <c r="C53">
        <v>67.130769230769232</v>
      </c>
      <c r="D53">
        <v>283020.79112741607</v>
      </c>
      <c r="E53">
        <v>18643.489777825453</v>
      </c>
      <c r="F53">
        <v>29620.750554860919</v>
      </c>
      <c r="G53">
        <v>1624.5726180028121</v>
      </c>
      <c r="H53">
        <v>1564.2610008039157</v>
      </c>
      <c r="I53">
        <v>101.89230769230771</v>
      </c>
      <c r="J53">
        <v>2201.445727974025</v>
      </c>
      <c r="K53">
        <v>128873.46998860284</v>
      </c>
      <c r="L53">
        <v>3906.3164692457822</v>
      </c>
      <c r="Q53" s="235"/>
      <c r="R53" s="235"/>
      <c r="S53" s="235"/>
      <c r="AG53" s="303">
        <v>66.169230769230779</v>
      </c>
      <c r="AH53" s="303">
        <v>16308550.47124175</v>
      </c>
      <c r="AI53" s="303">
        <v>1652536.7789751999</v>
      </c>
      <c r="AJ53" s="303">
        <v>6719.7398816568057</v>
      </c>
      <c r="AK53" s="303">
        <v>83427.580234759225</v>
      </c>
      <c r="AL53" s="303">
        <v>216673.5532789937</v>
      </c>
      <c r="AM53" s="303">
        <v>6155372276.0839472</v>
      </c>
      <c r="AN53" s="303">
        <v>419083937.11735243</v>
      </c>
      <c r="AO53" s="303">
        <v>45040777.790126324</v>
      </c>
      <c r="AP53" s="303">
        <v>2536246.286448569</v>
      </c>
      <c r="AQ53" s="303">
        <v>2891235.5707910168</v>
      </c>
      <c r="AR53" s="303">
        <v>172678.43950786159</v>
      </c>
      <c r="AS53" s="303">
        <v>5567901.6928874366</v>
      </c>
      <c r="AT53" s="303">
        <v>2273863.5234805369</v>
      </c>
      <c r="AU53" s="303">
        <v>10313.183668639051</v>
      </c>
    </row>
    <row r="54" spans="2:47">
      <c r="B54">
        <v>39045.977659878219</v>
      </c>
      <c r="C54">
        <v>61.83846153846153</v>
      </c>
      <c r="D54">
        <v>185481.61393525012</v>
      </c>
      <c r="E54">
        <v>13260.308730835801</v>
      </c>
      <c r="F54">
        <v>21460.908019318864</v>
      </c>
      <c r="G54">
        <v>1541.3053773845304</v>
      </c>
      <c r="H54">
        <v>1205.9377269626677</v>
      </c>
      <c r="I54">
        <v>102.63076923076923</v>
      </c>
      <c r="J54">
        <v>957.01686829188282</v>
      </c>
      <c r="K54">
        <v>88872.586357152686</v>
      </c>
      <c r="L54">
        <v>2963.5804221754365</v>
      </c>
      <c r="Q54" s="235"/>
      <c r="R54" s="235"/>
      <c r="S54" s="235"/>
      <c r="T54" s="235"/>
      <c r="AG54" s="303">
        <v>64.607692307692304</v>
      </c>
      <c r="AH54" s="303">
        <v>9861891.9127952363</v>
      </c>
      <c r="AI54" s="303">
        <v>1511736.698131606</v>
      </c>
      <c r="AJ54" s="303">
        <v>6669.9987573964499</v>
      </c>
      <c r="AK54" s="303">
        <v>98693.81360719529</v>
      </c>
      <c r="AL54" s="303">
        <v>139992.0620396545</v>
      </c>
      <c r="AM54" s="303">
        <v>3571642123.3436751</v>
      </c>
      <c r="AN54" s="303">
        <v>313718569.68544489</v>
      </c>
      <c r="AO54" s="303">
        <v>27145155.475436758</v>
      </c>
      <c r="AP54" s="303">
        <v>2415646.8895849851</v>
      </c>
      <c r="AQ54" s="303">
        <v>4224044.0044988142</v>
      </c>
      <c r="AR54" s="303">
        <v>212180.6331358396</v>
      </c>
      <c r="AS54" s="303">
        <v>4453314.8262774264</v>
      </c>
      <c r="AT54" s="303">
        <v>1772172.9704268009</v>
      </c>
      <c r="AU54" s="303">
        <v>10658.179940828401</v>
      </c>
    </row>
    <row r="55" spans="2:47">
      <c r="B55">
        <v>40843.300306448007</v>
      </c>
      <c r="C55">
        <v>62.738461538461557</v>
      </c>
      <c r="D55">
        <v>174308.49387889553</v>
      </c>
      <c r="E55">
        <v>13840.470771105873</v>
      </c>
      <c r="F55">
        <v>19868.587064376476</v>
      </c>
      <c r="G55">
        <v>1717.3701105372652</v>
      </c>
      <c r="H55">
        <v>1162.8774895246409</v>
      </c>
      <c r="I55">
        <v>102.33076923076922</v>
      </c>
      <c r="J55">
        <v>1161.6331439225319</v>
      </c>
      <c r="K55">
        <v>88627.149964620374</v>
      </c>
      <c r="L55">
        <v>1629.8027078763118</v>
      </c>
      <c r="Q55" s="235"/>
      <c r="R55" s="235"/>
      <c r="S55" s="235"/>
      <c r="T55" s="235"/>
      <c r="U55" s="235"/>
      <c r="AG55" s="303">
        <v>61.723076923076938</v>
      </c>
      <c r="AH55" s="303">
        <v>18248992.031715032</v>
      </c>
      <c r="AI55" s="303">
        <v>1488012.198494806</v>
      </c>
      <c r="AJ55" s="303">
        <v>6304.3001183431979</v>
      </c>
      <c r="AK55" s="303">
        <v>170938.4445273733</v>
      </c>
      <c r="AL55" s="303">
        <v>274898.12206532178</v>
      </c>
      <c r="AM55" s="303">
        <v>7127713546.3765001</v>
      </c>
      <c r="AN55" s="303">
        <v>512467902.5727303</v>
      </c>
      <c r="AO55" s="303">
        <v>47009591.635159723</v>
      </c>
      <c r="AP55" s="303">
        <v>2462341.2227834039</v>
      </c>
      <c r="AQ55" s="303">
        <v>3004351.2831463828</v>
      </c>
      <c r="AR55" s="303">
        <v>177037.2551657435</v>
      </c>
      <c r="AS55" s="303">
        <v>7719684.6703186585</v>
      </c>
      <c r="AT55" s="303">
        <v>5400322.9812966287</v>
      </c>
      <c r="AU55" s="303">
        <v>10432.26532544379</v>
      </c>
    </row>
    <row r="56" spans="2:47">
      <c r="B56">
        <v>26397.873305156092</v>
      </c>
      <c r="C56">
        <v>57.569230769230771</v>
      </c>
      <c r="D56">
        <v>146818.25990034753</v>
      </c>
      <c r="E56">
        <v>12653.894842880805</v>
      </c>
      <c r="F56">
        <v>12072.099475786157</v>
      </c>
      <c r="G56">
        <v>1373.7374047159869</v>
      </c>
      <c r="H56">
        <v>2174.3549139973907</v>
      </c>
      <c r="I56">
        <v>101.24615384615383</v>
      </c>
      <c r="J56">
        <v>1176.8571753451417</v>
      </c>
      <c r="K56">
        <v>80549.828154702467</v>
      </c>
      <c r="L56">
        <v>1972.723841481783</v>
      </c>
      <c r="Q56" s="235"/>
      <c r="R56" s="235"/>
      <c r="S56" s="235"/>
      <c r="T56" s="235"/>
      <c r="U56" s="235"/>
      <c r="V56" s="235"/>
      <c r="AG56" s="303">
        <v>63.84615384615384</v>
      </c>
      <c r="AH56" s="303">
        <v>10003851.238984101</v>
      </c>
      <c r="AI56" s="303">
        <v>1434897.904407965</v>
      </c>
      <c r="AJ56" s="303">
        <v>6568.7869822485209</v>
      </c>
      <c r="AK56" s="303">
        <v>100561.5036723501</v>
      </c>
      <c r="AL56" s="303">
        <v>180457.85908862669</v>
      </c>
      <c r="AM56" s="303">
        <v>3521427457.1371999</v>
      </c>
      <c r="AN56" s="303">
        <v>309719010.43973792</v>
      </c>
      <c r="AO56" s="303">
        <v>36542091.579951383</v>
      </c>
      <c r="AP56" s="303">
        <v>2312260.1772839208</v>
      </c>
      <c r="AQ56" s="303">
        <v>3907246.0085377079</v>
      </c>
      <c r="AR56" s="303">
        <v>203369.49793928029</v>
      </c>
      <c r="AS56" s="303">
        <v>5586971.2781413663</v>
      </c>
      <c r="AT56" s="303">
        <v>2560968.0419240822</v>
      </c>
      <c r="AU56" s="303">
        <v>10585.24408284024</v>
      </c>
    </row>
    <row r="57" spans="2:47">
      <c r="B57">
        <v>56983.003233677133</v>
      </c>
      <c r="C57">
        <v>63.946153846153855</v>
      </c>
      <c r="D57">
        <v>305952.49110300024</v>
      </c>
      <c r="E57">
        <v>22018.802148253835</v>
      </c>
      <c r="F57">
        <v>26322.391631838695</v>
      </c>
      <c r="G57">
        <v>1857.4649017429865</v>
      </c>
      <c r="H57">
        <v>1528.4054589871726</v>
      </c>
      <c r="I57">
        <v>103.06923076923078</v>
      </c>
      <c r="J57">
        <v>3599.9724037653837</v>
      </c>
      <c r="K57">
        <v>155540.33760721743</v>
      </c>
      <c r="L57">
        <v>4385.9677261407651</v>
      </c>
      <c r="Q57" s="235"/>
      <c r="R57" s="235"/>
      <c r="S57" s="235"/>
      <c r="T57" s="235"/>
      <c r="U57" s="235"/>
      <c r="V57" s="235"/>
      <c r="W57" s="235"/>
      <c r="AG57" s="303">
        <v>67.407692307692301</v>
      </c>
      <c r="AH57" s="303">
        <v>16748633.767736049</v>
      </c>
      <c r="AI57" s="303">
        <v>2149309.6247038851</v>
      </c>
      <c r="AJ57" s="303">
        <v>6940.9182248520701</v>
      </c>
      <c r="AK57" s="303">
        <v>170747.295511957</v>
      </c>
      <c r="AL57" s="303">
        <v>236373.78395751261</v>
      </c>
      <c r="AM57" s="303">
        <v>7922448977.863842</v>
      </c>
      <c r="AN57" s="303">
        <v>307945338.50978148</v>
      </c>
      <c r="AO57" s="303">
        <v>46647379.711599492</v>
      </c>
      <c r="AP57" s="303">
        <v>3283197.3794689272</v>
      </c>
      <c r="AQ57" s="303">
        <v>1536057.294694836</v>
      </c>
      <c r="AR57" s="303">
        <v>127617.7771848015</v>
      </c>
      <c r="AS57" s="303">
        <v>4346038.3649832103</v>
      </c>
      <c r="AT57" s="303">
        <v>3705801.0799966939</v>
      </c>
      <c r="AU57" s="303">
        <v>10602.6624852071</v>
      </c>
    </row>
    <row r="58" spans="2:47">
      <c r="B58">
        <v>369089.20809941844</v>
      </c>
      <c r="C58">
        <v>67.838461538461544</v>
      </c>
      <c r="D58">
        <v>1259548.6100599708</v>
      </c>
      <c r="E58">
        <v>29330.042468148338</v>
      </c>
      <c r="F58">
        <v>32187.457146067922</v>
      </c>
      <c r="G58">
        <v>1710.8120222356106</v>
      </c>
      <c r="H58">
        <v>803.65260830308898</v>
      </c>
      <c r="I58">
        <v>101.46923076923076</v>
      </c>
      <c r="J58">
        <v>1775.8605050823057</v>
      </c>
      <c r="K58">
        <v>160323.04598985729</v>
      </c>
      <c r="L58">
        <v>21187.748541556357</v>
      </c>
      <c r="Q58" s="235"/>
      <c r="R58" s="235"/>
      <c r="S58" s="235"/>
      <c r="T58" s="235"/>
      <c r="U58" s="235"/>
      <c r="V58" s="235"/>
      <c r="W58" s="235"/>
      <c r="X58" s="235"/>
      <c r="AG58" s="303">
        <v>63.46153846153846</v>
      </c>
      <c r="AH58" s="303">
        <v>19178403.9610122</v>
      </c>
      <c r="AI58" s="303">
        <v>1361809.664551045</v>
      </c>
      <c r="AJ58" s="303">
        <v>6465.2662721893503</v>
      </c>
      <c r="AK58" s="303">
        <v>53362.44842005441</v>
      </c>
      <c r="AL58" s="303">
        <v>329558.80402770831</v>
      </c>
      <c r="AM58" s="303">
        <v>6484965672.9420843</v>
      </c>
      <c r="AN58" s="303">
        <v>525338757.34338188</v>
      </c>
      <c r="AO58" s="303">
        <v>30074226.136941269</v>
      </c>
      <c r="AP58" s="303">
        <v>2186158.448159277</v>
      </c>
      <c r="AQ58" s="303">
        <v>3021865.6586047178</v>
      </c>
      <c r="AR58" s="303">
        <v>177097.89387222679</v>
      </c>
      <c r="AS58" s="303">
        <v>9027342.0526256301</v>
      </c>
      <c r="AT58" s="303">
        <v>1178457.153580751</v>
      </c>
      <c r="AU58" s="303">
        <v>10378.907455621311</v>
      </c>
    </row>
    <row r="59" spans="2:47">
      <c r="B59">
        <v>354807.60817526159</v>
      </c>
      <c r="C59">
        <v>70.530769230769224</v>
      </c>
      <c r="D59">
        <v>1495189.3793227102</v>
      </c>
      <c r="E59">
        <v>31805.661122506412</v>
      </c>
      <c r="F59">
        <v>33832.357541561039</v>
      </c>
      <c r="G59">
        <v>1676.5307931536684</v>
      </c>
      <c r="H59">
        <v>1499.066411971048</v>
      </c>
      <c r="I59">
        <v>99.123076923076937</v>
      </c>
      <c r="J59">
        <v>1725.4369968306767</v>
      </c>
      <c r="K59">
        <v>160398.44338828104</v>
      </c>
      <c r="L59">
        <v>32161.267323084779</v>
      </c>
      <c r="Q59" s="235"/>
      <c r="R59" s="235"/>
      <c r="S59" s="235"/>
      <c r="T59" s="235"/>
      <c r="U59" s="235"/>
      <c r="V59" s="235"/>
      <c r="W59" s="235"/>
      <c r="X59" s="235"/>
      <c r="Y59" s="235"/>
      <c r="AG59" s="303">
        <v>62.369230769230747</v>
      </c>
      <c r="AH59" s="303">
        <v>11221107.167405611</v>
      </c>
      <c r="AI59" s="303">
        <v>1130171.154836525</v>
      </c>
      <c r="AJ59" s="303">
        <v>6466.2499408284011</v>
      </c>
      <c r="AK59" s="303">
        <v>67164.233709184395</v>
      </c>
      <c r="AL59" s="303">
        <v>159197.12953296801</v>
      </c>
      <c r="AM59" s="303">
        <v>3260161792.3729811</v>
      </c>
      <c r="AN59" s="303">
        <v>349463056.01810282</v>
      </c>
      <c r="AO59" s="303">
        <v>18359582.620571841</v>
      </c>
      <c r="AP59" s="303">
        <v>1878693.4909825721</v>
      </c>
      <c r="AQ59" s="303">
        <v>3772870.4769457341</v>
      </c>
      <c r="AR59" s="303">
        <v>201380.79349804751</v>
      </c>
      <c r="AS59" s="303">
        <v>4957934.5928984303</v>
      </c>
      <c r="AT59" s="303">
        <v>1091080.136538727</v>
      </c>
      <c r="AU59" s="303">
        <v>10748.904378698229</v>
      </c>
    </row>
    <row r="60" spans="2:47">
      <c r="B60">
        <v>42641.186605060524</v>
      </c>
      <c r="C60">
        <v>66.492307692307705</v>
      </c>
      <c r="D60">
        <v>240212.78168826786</v>
      </c>
      <c r="E60">
        <v>16060.279614857183</v>
      </c>
      <c r="F60">
        <v>24624.6822124512</v>
      </c>
      <c r="G60">
        <v>1669.9599612780671</v>
      </c>
      <c r="H60">
        <v>1966.8527179547154</v>
      </c>
      <c r="I60">
        <v>101.82307692307693</v>
      </c>
      <c r="J60">
        <v>1908.8714320583053</v>
      </c>
      <c r="K60">
        <v>102992.17542041978</v>
      </c>
      <c r="L60">
        <v>3650.0262769760852</v>
      </c>
      <c r="Q60" s="235"/>
      <c r="R60" s="235"/>
      <c r="S60" s="235"/>
      <c r="T60" s="235"/>
      <c r="U60" s="235"/>
      <c r="V60" s="235"/>
      <c r="W60" s="235"/>
      <c r="X60" s="235"/>
      <c r="Y60" s="235"/>
      <c r="Z60" s="235"/>
      <c r="AG60" s="303">
        <v>67.130769230769232</v>
      </c>
      <c r="AH60" s="303">
        <v>18999403.416684311</v>
      </c>
      <c r="AI60" s="303">
        <v>1988463.7699405481</v>
      </c>
      <c r="AJ60" s="303">
        <v>6840.1089940828406</v>
      </c>
      <c r="AK60" s="303">
        <v>147784.74513868711</v>
      </c>
      <c r="AL60" s="303">
        <v>262234.02943929192</v>
      </c>
      <c r="AM60" s="303">
        <v>8383288255.8245859</v>
      </c>
      <c r="AN60" s="303">
        <v>459787827.59109342</v>
      </c>
      <c r="AO60" s="303">
        <v>46334584.907509893</v>
      </c>
      <c r="AP60" s="303">
        <v>3018126.6296129832</v>
      </c>
      <c r="AQ60" s="303">
        <v>2639236.1911645108</v>
      </c>
      <c r="AR60" s="303">
        <v>165531.45306204041</v>
      </c>
      <c r="AS60" s="303">
        <v>6346094.7731901221</v>
      </c>
      <c r="AT60" s="303">
        <v>3443635.6976561528</v>
      </c>
      <c r="AU60" s="303">
        <v>10382.042366863911</v>
      </c>
    </row>
    <row r="61" spans="2:47">
      <c r="B61">
        <v>46861.491450427086</v>
      </c>
      <c r="C61">
        <v>58.053846153846159</v>
      </c>
      <c r="D61">
        <v>142837.33252328268</v>
      </c>
      <c r="E61">
        <v>12411.152871845685</v>
      </c>
      <c r="F61">
        <v>8060.7234336626316</v>
      </c>
      <c r="G61">
        <v>2304.4334367068227</v>
      </c>
      <c r="H61">
        <v>2206.5858052867329</v>
      </c>
      <c r="I61">
        <v>102.82307692307695</v>
      </c>
      <c r="J61">
        <v>3800.6342036668016</v>
      </c>
      <c r="K61">
        <v>73227.724973198754</v>
      </c>
      <c r="L61">
        <v>2638.796449319103</v>
      </c>
      <c r="Q61" s="235"/>
      <c r="R61" s="235"/>
      <c r="S61" s="235"/>
      <c r="T61" s="235"/>
      <c r="U61" s="235"/>
      <c r="V61" s="235"/>
      <c r="W61" s="235"/>
      <c r="X61" s="235"/>
      <c r="Y61" s="235"/>
      <c r="Z61" s="235"/>
      <c r="AA61" s="235"/>
      <c r="AG61" s="303">
        <v>61.83846153846153</v>
      </c>
      <c r="AH61" s="303">
        <v>11469897.64942673</v>
      </c>
      <c r="AI61" s="303">
        <v>1327109.5351331099</v>
      </c>
      <c r="AJ61" s="303">
        <v>6346.5288757396438</v>
      </c>
      <c r="AK61" s="303">
        <v>59180.450801526502</v>
      </c>
      <c r="AL61" s="303">
        <v>183263.2539528333</v>
      </c>
      <c r="AM61" s="303">
        <v>3980603855.9392152</v>
      </c>
      <c r="AN61" s="303">
        <v>285883808.96436238</v>
      </c>
      <c r="AO61" s="303">
        <v>25880518.635372281</v>
      </c>
      <c r="AP61" s="303">
        <v>2202549.498413479</v>
      </c>
      <c r="AQ61" s="303">
        <v>2375622.26635447</v>
      </c>
      <c r="AR61" s="303">
        <v>158185.3565004954</v>
      </c>
      <c r="AS61" s="303">
        <v>4567782.4410105171</v>
      </c>
      <c r="AT61" s="303">
        <v>1154102.746812844</v>
      </c>
      <c r="AU61" s="303">
        <v>10533.07479289941</v>
      </c>
    </row>
    <row r="62" spans="2:47">
      <c r="B62">
        <v>28911.659529182783</v>
      </c>
      <c r="C62">
        <v>49.823076923076925</v>
      </c>
      <c r="D62">
        <v>120756.52218246889</v>
      </c>
      <c r="E62">
        <v>10223.684384587668</v>
      </c>
      <c r="F62">
        <v>21815.609825446943</v>
      </c>
      <c r="G62">
        <v>2325.6977562466423</v>
      </c>
      <c r="H62">
        <v>2472.2129930495134</v>
      </c>
      <c r="I62">
        <v>100.73846153846154</v>
      </c>
      <c r="J62">
        <v>258.97644747752776</v>
      </c>
      <c r="K62">
        <v>44208.09555975582</v>
      </c>
      <c r="L62">
        <v>2555.509551749712</v>
      </c>
      <c r="Q62" s="235"/>
      <c r="R62" s="235"/>
      <c r="S62" s="235"/>
      <c r="T62" s="235"/>
      <c r="U62" s="235"/>
      <c r="V62" s="235"/>
      <c r="W62" s="235"/>
      <c r="X62" s="235"/>
      <c r="Y62" s="235"/>
      <c r="Z62" s="235"/>
      <c r="AA62" s="235"/>
      <c r="AB62" s="235"/>
      <c r="AC62" s="235"/>
      <c r="AG62" s="303">
        <v>62.738461538461557</v>
      </c>
      <c r="AH62" s="303">
        <v>10935846.73904825</v>
      </c>
      <c r="AI62" s="303">
        <v>1246524.585361958</v>
      </c>
      <c r="AJ62" s="303">
        <v>6420.0750295857997</v>
      </c>
      <c r="AK62" s="303">
        <v>72879.076321785949</v>
      </c>
      <c r="AL62" s="303">
        <v>102251.3145033785</v>
      </c>
      <c r="AM62" s="303">
        <v>3463263486.6931701</v>
      </c>
      <c r="AN62" s="303">
        <v>299352197.40038311</v>
      </c>
      <c r="AO62" s="303">
        <v>23104732.64582387</v>
      </c>
      <c r="AP62" s="303">
        <v>2033167.797826156</v>
      </c>
      <c r="AQ62" s="303">
        <v>2949360.0965667791</v>
      </c>
      <c r="AR62" s="303">
        <v>175739.80446520951</v>
      </c>
      <c r="AS62" s="303">
        <v>2798974.4565794761</v>
      </c>
      <c r="AT62" s="303">
        <v>1350837.03415325</v>
      </c>
      <c r="AU62" s="303">
        <v>10471.586331360941</v>
      </c>
    </row>
    <row r="63" spans="2:47">
      <c r="B63">
        <v>44100.532097756055</v>
      </c>
      <c r="C63">
        <v>60.446153846153841</v>
      </c>
      <c r="D63">
        <v>247066.02125586418</v>
      </c>
      <c r="E63">
        <v>13221.421462091115</v>
      </c>
      <c r="F63">
        <v>7193.2973849311102</v>
      </c>
      <c r="G63">
        <v>2264.3376527657151</v>
      </c>
      <c r="H63">
        <v>2121.3781591602078</v>
      </c>
      <c r="I63">
        <v>103.09230769230768</v>
      </c>
      <c r="J63">
        <v>1010.4815567240871</v>
      </c>
      <c r="K63">
        <v>91740.507066446604</v>
      </c>
      <c r="L63">
        <v>3897.3971928634974</v>
      </c>
      <c r="Q63" s="235"/>
      <c r="R63" s="235"/>
      <c r="S63" s="235"/>
      <c r="T63" s="235"/>
      <c r="U63" s="235"/>
      <c r="V63" s="235"/>
      <c r="W63" s="235"/>
      <c r="X63" s="235"/>
      <c r="Y63" s="235"/>
      <c r="Z63" s="235"/>
      <c r="AA63" s="235"/>
      <c r="AB63" s="235"/>
      <c r="AC63" s="235"/>
      <c r="AD63" s="235"/>
      <c r="AG63" s="303">
        <v>57.569230769230771</v>
      </c>
      <c r="AH63" s="303">
        <v>8452214.2853400074</v>
      </c>
      <c r="AI63" s="303">
        <v>694981.48059064313</v>
      </c>
      <c r="AJ63" s="303">
        <v>5828.663195266271</v>
      </c>
      <c r="AK63" s="303">
        <v>67750.762309869548</v>
      </c>
      <c r="AL63" s="303">
        <v>113568.1940742282</v>
      </c>
      <c r="AM63" s="303">
        <v>1772404638.3788209</v>
      </c>
      <c r="AN63" s="303">
        <v>201689735.32042071</v>
      </c>
      <c r="AO63" s="303">
        <v>26249028.817440949</v>
      </c>
      <c r="AP63" s="303">
        <v>1222253.640771518</v>
      </c>
      <c r="AQ63" s="303">
        <v>1887154.457115815</v>
      </c>
      <c r="AR63" s="303">
        <v>139085.62862209091</v>
      </c>
      <c r="AS63" s="303">
        <v>2710004.530218536</v>
      </c>
      <c r="AT63" s="303">
        <v>2558905.182284798</v>
      </c>
      <c r="AU63" s="303">
        <v>10250.783668639049</v>
      </c>
    </row>
    <row r="64" spans="2:47">
      <c r="B64">
        <v>27043.650454841303</v>
      </c>
      <c r="C64">
        <v>60.238461538461543</v>
      </c>
      <c r="D64">
        <v>149496.97337904046</v>
      </c>
      <c r="E64">
        <v>13076.998028578886</v>
      </c>
      <c r="F64">
        <v>13748.689820253649</v>
      </c>
      <c r="G64">
        <v>1732.3258055757744</v>
      </c>
      <c r="H64">
        <v>1800.6562459703989</v>
      </c>
      <c r="I64">
        <v>102.16153846153846</v>
      </c>
      <c r="J64">
        <v>1444.20608781603</v>
      </c>
      <c r="K64">
        <v>89423.034498341905</v>
      </c>
      <c r="L64">
        <v>2363.1642534622943</v>
      </c>
      <c r="Q64" s="235"/>
      <c r="R64" s="235"/>
      <c r="S64" s="235"/>
      <c r="T64" s="235"/>
      <c r="U64" s="235"/>
      <c r="V64" s="235"/>
      <c r="W64" s="235"/>
      <c r="X64" s="235"/>
      <c r="Y64" s="235"/>
      <c r="Z64" s="235"/>
      <c r="AA64" s="235"/>
      <c r="AB64" s="235"/>
      <c r="AC64" s="235"/>
      <c r="AD64" s="235"/>
      <c r="AE64" s="235"/>
      <c r="AG64" s="303">
        <v>63.946153846153862</v>
      </c>
      <c r="AH64" s="303">
        <v>19564485.065686472</v>
      </c>
      <c r="AI64" s="303">
        <v>1683215.70488827</v>
      </c>
      <c r="AJ64" s="303">
        <v>6590.880887573966</v>
      </c>
      <c r="AK64" s="303">
        <v>230204.3891730895</v>
      </c>
      <c r="AL64" s="303">
        <v>280465.76698006288</v>
      </c>
      <c r="AM64" s="303">
        <v>8053401291.5498161</v>
      </c>
      <c r="AN64" s="303">
        <v>568296013.82465625</v>
      </c>
      <c r="AO64" s="303">
        <v>40231287.063700527</v>
      </c>
      <c r="AP64" s="303">
        <v>2713028.6575000519</v>
      </c>
      <c r="AQ64" s="303">
        <v>3450175.8612070819</v>
      </c>
      <c r="AR64" s="303">
        <v>191447.4786034945</v>
      </c>
      <c r="AS64" s="303">
        <v>8146781.111483966</v>
      </c>
      <c r="AT64" s="303">
        <v>5502217.4741181862</v>
      </c>
      <c r="AU64" s="303">
        <v>10623.26633136095</v>
      </c>
    </row>
    <row r="65" spans="2:47">
      <c r="B65">
        <v>102327.07634276406</v>
      </c>
      <c r="C65">
        <v>64.761538461538478</v>
      </c>
      <c r="D65">
        <v>456585.53960768442</v>
      </c>
      <c r="E65">
        <v>19086.15986157228</v>
      </c>
      <c r="F65">
        <v>22023.377345924284</v>
      </c>
      <c r="G65">
        <v>1737.0042327168715</v>
      </c>
      <c r="H65">
        <v>1917.4695405588097</v>
      </c>
      <c r="I65">
        <v>101.79999999999998</v>
      </c>
      <c r="J65">
        <v>1782.2890498589263</v>
      </c>
      <c r="K65">
        <v>120273.87915994365</v>
      </c>
      <c r="L65">
        <v>4634.0157172028648</v>
      </c>
      <c r="AG65" s="303">
        <v>67.838461538461544</v>
      </c>
      <c r="AH65" s="303">
        <v>85445839.939376026</v>
      </c>
      <c r="AI65" s="303">
        <v>2183547.5736244079</v>
      </c>
      <c r="AJ65" s="303">
        <v>6883.5165088757394</v>
      </c>
      <c r="AK65" s="303">
        <v>120471.6445716989</v>
      </c>
      <c r="AL65" s="303">
        <v>1437344.264522966</v>
      </c>
      <c r="AM65" s="303">
        <v>40541666909.694733</v>
      </c>
      <c r="AN65" s="303">
        <v>2154850904.6807508</v>
      </c>
      <c r="AO65" s="303">
        <v>25867533.890081391</v>
      </c>
      <c r="AP65" s="303">
        <v>3266036.5170290922</v>
      </c>
      <c r="AQ65" s="303">
        <v>2926877.7754258988</v>
      </c>
      <c r="AR65" s="303">
        <v>173594.77988699949</v>
      </c>
      <c r="AS65" s="303">
        <v>36248254.92899964</v>
      </c>
      <c r="AT65" s="303">
        <v>1427174.9268918361</v>
      </c>
      <c r="AU65" s="303">
        <v>10296.00479289941</v>
      </c>
    </row>
    <row r="66" spans="2:47">
      <c r="B66">
        <v>77065.599489315297</v>
      </c>
      <c r="C66">
        <v>62.107692307692311</v>
      </c>
      <c r="D66">
        <v>308861.77234492009</v>
      </c>
      <c r="E66">
        <v>14761.234347972411</v>
      </c>
      <c r="F66">
        <v>12407.682070763123</v>
      </c>
      <c r="G66">
        <v>1749.9724911780127</v>
      </c>
      <c r="H66">
        <v>2082.3958240252423</v>
      </c>
      <c r="I66">
        <v>103.48461538461538</v>
      </c>
      <c r="J66">
        <v>2258.3342707636357</v>
      </c>
      <c r="K66">
        <v>87068.719927956801</v>
      </c>
      <c r="L66">
        <v>3515.8676740648016</v>
      </c>
      <c r="AG66" s="303">
        <v>70.530769230769224</v>
      </c>
      <c r="AH66" s="303">
        <v>105456857.0693071</v>
      </c>
      <c r="AI66" s="303">
        <v>2386222.2022967171</v>
      </c>
      <c r="AJ66" s="303">
        <v>6991.2268639053254</v>
      </c>
      <c r="AK66" s="303">
        <v>121696.3986456959</v>
      </c>
      <c r="AL66" s="303">
        <v>2268358.923733572</v>
      </c>
      <c r="AM66" s="303">
        <v>50585781673.590668</v>
      </c>
      <c r="AN66" s="303">
        <v>2506731036.0308452</v>
      </c>
      <c r="AO66" s="303">
        <v>50716950.828349531</v>
      </c>
      <c r="AP66" s="303">
        <v>3353567.3790811971</v>
      </c>
      <c r="AQ66" s="303">
        <v>2810755.5003924682</v>
      </c>
      <c r="AR66" s="303">
        <v>166182.89077367829</v>
      </c>
      <c r="AS66" s="303">
        <v>53919355.013998479</v>
      </c>
      <c r="AT66" s="303">
        <v>2586544.647921063</v>
      </c>
      <c r="AU66" s="303">
        <v>9825.384378698227</v>
      </c>
    </row>
    <row r="67" spans="2:47">
      <c r="B67">
        <v>59277.642901126339</v>
      </c>
      <c r="C67">
        <v>61.269230769230752</v>
      </c>
      <c r="D67">
        <v>244034.12849672657</v>
      </c>
      <c r="E67">
        <v>14500.979551385359</v>
      </c>
      <c r="F67">
        <v>24705.974228940184</v>
      </c>
      <c r="G67">
        <v>1424.3507433223529</v>
      </c>
      <c r="H67">
        <v>2157.9538564616919</v>
      </c>
      <c r="I67">
        <v>101.19230769230769</v>
      </c>
      <c r="J67">
        <v>1630.4393795127876</v>
      </c>
      <c r="K67">
        <v>88802.222940070802</v>
      </c>
      <c r="L67">
        <v>4868.507731622617</v>
      </c>
      <c r="AG67" s="303">
        <v>66.492307692307705</v>
      </c>
      <c r="AH67" s="303">
        <v>15972302.191641441</v>
      </c>
      <c r="AI67" s="303">
        <v>1637351.9464956019</v>
      </c>
      <c r="AJ67" s="303">
        <v>6770.4513609467467</v>
      </c>
      <c r="AK67" s="303">
        <v>126925.26660547691</v>
      </c>
      <c r="AL67" s="303">
        <v>242698.67029370219</v>
      </c>
      <c r="AM67" s="303">
        <v>5915163412.4425135</v>
      </c>
      <c r="AN67" s="303">
        <v>401145727.60663658</v>
      </c>
      <c r="AO67" s="303">
        <v>48433123.13833078</v>
      </c>
      <c r="AP67" s="303">
        <v>2507360.9111247431</v>
      </c>
      <c r="AQ67" s="303">
        <v>2788766.2722718441</v>
      </c>
      <c r="AR67" s="303">
        <v>170040.46159567521</v>
      </c>
      <c r="AS67" s="303">
        <v>6095397.7401629109</v>
      </c>
      <c r="AT67" s="303">
        <v>3754468.9643699881</v>
      </c>
      <c r="AU67" s="303">
        <v>10367.938994082841</v>
      </c>
    </row>
    <row r="68" spans="2:47">
      <c r="B68">
        <v>50384.546111993295</v>
      </c>
      <c r="C68">
        <v>63.95384615384615</v>
      </c>
      <c r="D68">
        <v>259713.81440029264</v>
      </c>
      <c r="E68">
        <v>18118.621642965074</v>
      </c>
      <c r="F68">
        <v>29975.474881852875</v>
      </c>
      <c r="G68">
        <v>1751.3674417960087</v>
      </c>
      <c r="H68">
        <v>1843.0226982524182</v>
      </c>
      <c r="I68">
        <v>102.23846153846155</v>
      </c>
      <c r="J68">
        <v>3933.9319210076251</v>
      </c>
      <c r="K68">
        <v>121532.05366602977</v>
      </c>
      <c r="L68">
        <v>3713.1487753859201</v>
      </c>
      <c r="AG68" s="303">
        <v>58.053846153846159</v>
      </c>
      <c r="AH68" s="303">
        <v>8292256.5273324186</v>
      </c>
      <c r="AI68" s="303">
        <v>467955.99810655299</v>
      </c>
      <c r="AJ68" s="303">
        <v>5969.2750887573984</v>
      </c>
      <c r="AK68" s="303">
        <v>220641.43334671811</v>
      </c>
      <c r="AL68" s="303">
        <v>153192.2831000867</v>
      </c>
      <c r="AM68" s="303">
        <v>1151372233.472286</v>
      </c>
      <c r="AN68" s="303">
        <v>329159125.07666349</v>
      </c>
      <c r="AO68" s="303">
        <v>17786677.909062091</v>
      </c>
      <c r="AP68" s="303">
        <v>828828.3856751417</v>
      </c>
      <c r="AQ68" s="303">
        <v>5310413.4642124176</v>
      </c>
      <c r="AR68" s="303">
        <v>236948.93652661619</v>
      </c>
      <c r="AS68" s="303">
        <v>6080930.7704741824</v>
      </c>
      <c r="AT68" s="303">
        <v>8386425.4848984098</v>
      </c>
      <c r="AU68" s="303">
        <v>10572.585147929</v>
      </c>
    </row>
    <row r="69" spans="2:47">
      <c r="B69">
        <v>42965.600789532647</v>
      </c>
      <c r="C69">
        <v>64.461538461538453</v>
      </c>
      <c r="D69">
        <v>224551.75250922336</v>
      </c>
      <c r="E69">
        <v>16327.272359595368</v>
      </c>
      <c r="F69">
        <v>27280.044300604826</v>
      </c>
      <c r="G69">
        <v>1657.7396233677905</v>
      </c>
      <c r="H69">
        <v>1432.1018018900281</v>
      </c>
      <c r="I69">
        <v>101.49999999999999</v>
      </c>
      <c r="J69">
        <v>2277.7217816825582</v>
      </c>
      <c r="K69">
        <v>108640.55231872582</v>
      </c>
      <c r="L69">
        <v>2132.912160423411</v>
      </c>
      <c r="AG69" s="303">
        <v>49.823076923076933</v>
      </c>
      <c r="AH69" s="303">
        <v>6016461.4936603932</v>
      </c>
      <c r="AI69" s="303">
        <v>1086920.806457076</v>
      </c>
      <c r="AJ69" s="303">
        <v>5019.1001183431954</v>
      </c>
      <c r="AK69" s="303">
        <v>12903.003463938059</v>
      </c>
      <c r="AL69" s="303">
        <v>127323.3489744837</v>
      </c>
      <c r="AM69" s="303">
        <v>2634377171.8106699</v>
      </c>
      <c r="AN69" s="303">
        <v>280843172.69191581</v>
      </c>
      <c r="AO69" s="303">
        <v>53932834.061768562</v>
      </c>
      <c r="AP69" s="303">
        <v>2197670.97133887</v>
      </c>
      <c r="AQ69" s="303">
        <v>5408870.0534106661</v>
      </c>
      <c r="AR69" s="303">
        <v>234287.2139677387</v>
      </c>
      <c r="AS69" s="303">
        <v>5943342.8305711681</v>
      </c>
      <c r="AT69" s="303">
        <v>640244.93834774906</v>
      </c>
      <c r="AU69" s="303">
        <v>10148.23763313609</v>
      </c>
    </row>
    <row r="70" spans="2:47">
      <c r="B70">
        <v>65352.910762308748</v>
      </c>
      <c r="C70">
        <v>60.207692307692305</v>
      </c>
      <c r="D70">
        <v>305685.88406059018</v>
      </c>
      <c r="E70">
        <v>16350.166779368265</v>
      </c>
      <c r="F70">
        <v>62416.646536603112</v>
      </c>
      <c r="G70">
        <v>1674.1099463495996</v>
      </c>
      <c r="H70">
        <v>1924.8024883438811</v>
      </c>
      <c r="I70">
        <v>100.75384615384615</v>
      </c>
      <c r="J70">
        <v>2402.723950402697</v>
      </c>
      <c r="K70">
        <v>87398.600554821882</v>
      </c>
      <c r="L70">
        <v>5468.9289253496909</v>
      </c>
      <c r="AG70" s="303">
        <v>60.446153846153841</v>
      </c>
      <c r="AH70" s="303">
        <v>14934190.73098908</v>
      </c>
      <c r="AI70" s="303">
        <v>434807.16039068199</v>
      </c>
      <c r="AJ70" s="303">
        <v>6231.5334911242589</v>
      </c>
      <c r="AK70" s="303">
        <v>61079.723636445196</v>
      </c>
      <c r="AL70" s="303">
        <v>235582.67031939511</v>
      </c>
      <c r="AM70" s="303">
        <v>1777219364.6051421</v>
      </c>
      <c r="AN70" s="303">
        <v>559440894.64866781</v>
      </c>
      <c r="AO70" s="303">
        <v>15259703.964737089</v>
      </c>
      <c r="AP70" s="303">
        <v>741573.62732959026</v>
      </c>
      <c r="AQ70" s="303">
        <v>5127225.0057325484</v>
      </c>
      <c r="AR70" s="303">
        <v>233435.79401820089</v>
      </c>
      <c r="AS70" s="303">
        <v>8825023.2115842178</v>
      </c>
      <c r="AT70" s="303">
        <v>2143613.5046686851</v>
      </c>
      <c r="AU70" s="303">
        <v>10628.023905325441</v>
      </c>
    </row>
    <row r="71" spans="2:47">
      <c r="B71">
        <v>33449.672957679242</v>
      </c>
      <c r="C71">
        <v>57.161538461538456</v>
      </c>
      <c r="D71">
        <v>149362.93840787662</v>
      </c>
      <c r="E71">
        <v>14611.302779584787</v>
      </c>
      <c r="F71">
        <v>19642.753020325697</v>
      </c>
      <c r="G71">
        <v>1603.1807723938241</v>
      </c>
      <c r="H71">
        <v>2392.695687881615</v>
      </c>
      <c r="I71">
        <v>101.38461538461539</v>
      </c>
      <c r="J71">
        <v>1878.2221690656265</v>
      </c>
      <c r="K71">
        <v>104217.86633811936</v>
      </c>
      <c r="L71">
        <v>2863.562735790385</v>
      </c>
      <c r="AG71" s="303">
        <v>60.238461538461543</v>
      </c>
      <c r="AH71" s="303">
        <v>9005467.6810097378</v>
      </c>
      <c r="AI71" s="303">
        <v>828199.92294158717</v>
      </c>
      <c r="AJ71" s="303">
        <v>6154.0539053254442</v>
      </c>
      <c r="AK71" s="303">
        <v>86996.752874517944</v>
      </c>
      <c r="AL71" s="303">
        <v>142353.37899125559</v>
      </c>
      <c r="AM71" s="303">
        <v>2055387516.0551441</v>
      </c>
      <c r="AN71" s="303">
        <v>258977464.83998641</v>
      </c>
      <c r="AO71" s="303">
        <v>24756664.198749371</v>
      </c>
      <c r="AP71" s="303">
        <v>1404587.303867605</v>
      </c>
      <c r="AQ71" s="303">
        <v>3000952.6966637559</v>
      </c>
      <c r="AR71" s="303">
        <v>176977.06941424511</v>
      </c>
      <c r="AS71" s="303">
        <v>4093770.419086942</v>
      </c>
      <c r="AT71" s="303">
        <v>2600518.7124944092</v>
      </c>
      <c r="AU71" s="303">
        <v>10436.9799408284</v>
      </c>
    </row>
    <row r="72" spans="2:47">
      <c r="B72">
        <v>179890.01551575429</v>
      </c>
      <c r="C72">
        <v>64.669230769230779</v>
      </c>
      <c r="D72">
        <v>557686.06480845693</v>
      </c>
      <c r="E72">
        <v>25409.270559845143</v>
      </c>
      <c r="F72">
        <v>106390.77593265986</v>
      </c>
      <c r="G72">
        <v>2374.8461849053156</v>
      </c>
      <c r="H72">
        <v>1181.9577692449836</v>
      </c>
      <c r="I72">
        <v>102.47692307692309</v>
      </c>
      <c r="J72">
        <v>10527.118066927515</v>
      </c>
      <c r="K72">
        <v>121169.14893341885</v>
      </c>
      <c r="L72">
        <v>7350.8911728100738</v>
      </c>
      <c r="AG72" s="303">
        <v>64.761538461538478</v>
      </c>
      <c r="AH72" s="303">
        <v>29569181.984285351</v>
      </c>
      <c r="AI72" s="303">
        <v>1426267.799041051</v>
      </c>
      <c r="AJ72" s="303">
        <v>6592.7246153846163</v>
      </c>
      <c r="AK72" s="303">
        <v>115423.78085201771</v>
      </c>
      <c r="AL72" s="303">
        <v>300105.98710100708</v>
      </c>
      <c r="AM72" s="303">
        <v>10055555629.47249</v>
      </c>
      <c r="AN72" s="303">
        <v>793091014.89586461</v>
      </c>
      <c r="AO72" s="303">
        <v>42229155.241042733</v>
      </c>
      <c r="AP72" s="303">
        <v>2241979.8138150922</v>
      </c>
      <c r="AQ72" s="303">
        <v>3017183.7044763272</v>
      </c>
      <c r="AR72" s="303">
        <v>176827.0308905775</v>
      </c>
      <c r="AS72" s="303">
        <v>8049304.9152578851</v>
      </c>
      <c r="AT72" s="303">
        <v>3417484.9655759931</v>
      </c>
      <c r="AU72" s="303">
        <v>10363.24</v>
      </c>
    </row>
    <row r="73" spans="2:47">
      <c r="B73">
        <v>58374.594340254334</v>
      </c>
      <c r="C73">
        <v>59.000000000000007</v>
      </c>
      <c r="D73">
        <v>199775.7685415048</v>
      </c>
      <c r="E73">
        <v>14336.554460220652</v>
      </c>
      <c r="F73">
        <v>16536.133555915887</v>
      </c>
      <c r="G73">
        <v>1814.4869276767515</v>
      </c>
      <c r="H73">
        <v>2880.198374889585</v>
      </c>
      <c r="I73">
        <v>102.66153846153844</v>
      </c>
      <c r="J73">
        <v>1777.5736579339266</v>
      </c>
      <c r="K73">
        <v>99472.646485303689</v>
      </c>
      <c r="L73">
        <v>3453.888556790791</v>
      </c>
      <c r="AG73" s="303">
        <v>62.107692307692311</v>
      </c>
      <c r="AH73" s="303">
        <v>19182691.922406811</v>
      </c>
      <c r="AI73" s="303">
        <v>770612.50030262663</v>
      </c>
      <c r="AJ73" s="303">
        <v>6427.1906508875754</v>
      </c>
      <c r="AK73" s="303">
        <v>140259.9300165046</v>
      </c>
      <c r="AL73" s="303">
        <v>218362.42769537849</v>
      </c>
      <c r="AM73" s="303">
        <v>3832258675.0681858</v>
      </c>
      <c r="AN73" s="303">
        <v>540499605.18009603</v>
      </c>
      <c r="AO73" s="303">
        <v>25837705.32999</v>
      </c>
      <c r="AP73" s="303">
        <v>1284004.2069075101</v>
      </c>
      <c r="AQ73" s="303">
        <v>3062403.719879779</v>
      </c>
      <c r="AR73" s="303">
        <v>181095.23018321389</v>
      </c>
      <c r="AS73" s="303">
        <v>6152671.7122354256</v>
      </c>
      <c r="AT73" s="303">
        <v>4702745.8546912856</v>
      </c>
      <c r="AU73" s="303">
        <v>10709.06562130177</v>
      </c>
    </row>
    <row r="74" spans="2:47">
      <c r="B74">
        <v>94949.557625215733</v>
      </c>
      <c r="C74">
        <v>69.869230769230754</v>
      </c>
      <c r="D74">
        <v>448424.49465052213</v>
      </c>
      <c r="E74">
        <v>30287.243006557514</v>
      </c>
      <c r="F74">
        <v>47104.600567416092</v>
      </c>
      <c r="G74">
        <v>2483.0811006670947</v>
      </c>
      <c r="H74">
        <v>1782.5106861907866</v>
      </c>
      <c r="I74">
        <v>102.11538461538461</v>
      </c>
      <c r="J74">
        <v>3159.5276540781551</v>
      </c>
      <c r="K74">
        <v>116161.58382339875</v>
      </c>
      <c r="L74">
        <v>6105.4671867231218</v>
      </c>
      <c r="AG74" s="303">
        <v>61.269230769230752</v>
      </c>
      <c r="AH74" s="303">
        <v>14951783.334434049</v>
      </c>
      <c r="AI74" s="303">
        <v>1513716.0364116039</v>
      </c>
      <c r="AJ74" s="303">
        <v>6199.9748520710054</v>
      </c>
      <c r="AK74" s="303">
        <v>99895.766598610382</v>
      </c>
      <c r="AL74" s="303">
        <v>298289.72371057031</v>
      </c>
      <c r="AM74" s="303">
        <v>6029100889.6220036</v>
      </c>
      <c r="AN74" s="303">
        <v>347590192.32033497</v>
      </c>
      <c r="AO74" s="303">
        <v>53314352.364984646</v>
      </c>
      <c r="AP74" s="303">
        <v>2500054.5460131392</v>
      </c>
      <c r="AQ74" s="303">
        <v>2028775.0400029391</v>
      </c>
      <c r="AR74" s="303">
        <v>144133.33868004271</v>
      </c>
      <c r="AS74" s="303">
        <v>6934462.6064072968</v>
      </c>
      <c r="AT74" s="303">
        <v>3518412.9467466278</v>
      </c>
      <c r="AU74" s="303">
        <v>10239.883136094681</v>
      </c>
    </row>
    <row r="75" spans="2:47">
      <c r="B75">
        <v>70005.865359794712</v>
      </c>
      <c r="C75">
        <v>64.561538461538461</v>
      </c>
      <c r="D75">
        <v>292592.23498254275</v>
      </c>
      <c r="E75">
        <v>20172.197729215804</v>
      </c>
      <c r="F75">
        <v>31443.963115081777</v>
      </c>
      <c r="G75">
        <v>1747.7961863122093</v>
      </c>
      <c r="H75">
        <v>2139.0191009301748</v>
      </c>
      <c r="I75">
        <v>101.79230769230769</v>
      </c>
      <c r="J75">
        <v>8141.2984476175707</v>
      </c>
      <c r="K75">
        <v>118996.95788415041</v>
      </c>
      <c r="L75">
        <v>5533.7394229719457</v>
      </c>
      <c r="AG75" s="303">
        <v>63.95384615384615</v>
      </c>
      <c r="AH75" s="303">
        <v>16609697.330184869</v>
      </c>
      <c r="AI75" s="303">
        <v>1917046.9089824981</v>
      </c>
      <c r="AJ75" s="303">
        <v>6538.542840236687</v>
      </c>
      <c r="AK75" s="303">
        <v>251590.0768558261</v>
      </c>
      <c r="AL75" s="303">
        <v>237470.14552737339</v>
      </c>
      <c r="AM75" s="303">
        <v>7785044920.0261717</v>
      </c>
      <c r="AN75" s="303">
        <v>454854318.72532392</v>
      </c>
      <c r="AO75" s="303">
        <v>55245480.598150067</v>
      </c>
      <c r="AP75" s="303">
        <v>3064646.4358054348</v>
      </c>
      <c r="AQ75" s="303">
        <v>3067287.9161830959</v>
      </c>
      <c r="AR75" s="303">
        <v>179057.112837775</v>
      </c>
      <c r="AS75" s="303">
        <v>6503087.8717556214</v>
      </c>
      <c r="AT75" s="303">
        <v>7250325.823796792</v>
      </c>
      <c r="AU75" s="303">
        <v>10452.703017751481</v>
      </c>
    </row>
    <row r="76" spans="2:47">
      <c r="B76">
        <v>85925.145927407546</v>
      </c>
      <c r="C76">
        <v>66.869230769230768</v>
      </c>
      <c r="D76">
        <v>318727.46670378937</v>
      </c>
      <c r="E76">
        <v>22638.386314138879</v>
      </c>
      <c r="F76">
        <v>29222.358567420921</v>
      </c>
      <c r="G76">
        <v>1628.4456366321613</v>
      </c>
      <c r="H76">
        <v>1961.4135425947279</v>
      </c>
      <c r="I76">
        <v>101.49230769230768</v>
      </c>
      <c r="J76">
        <v>5329.8358607396185</v>
      </c>
      <c r="K76">
        <v>134331.62704986578</v>
      </c>
      <c r="L76">
        <v>4106.0249849809825</v>
      </c>
      <c r="AG76" s="303">
        <v>64.461538461538453</v>
      </c>
      <c r="AH76" s="303">
        <v>14474951.430979161</v>
      </c>
      <c r="AI76" s="303">
        <v>1758513.6249159109</v>
      </c>
      <c r="AJ76" s="303">
        <v>6542.8461538461524</v>
      </c>
      <c r="AK76" s="303">
        <v>146825.45023461411</v>
      </c>
      <c r="AL76" s="303">
        <v>137490.7992642168</v>
      </c>
      <c r="AM76" s="303">
        <v>6125781756.2300644</v>
      </c>
      <c r="AN76" s="303">
        <v>372248337.63121718</v>
      </c>
      <c r="AO76" s="303">
        <v>39067800.598535962</v>
      </c>
      <c r="AP76" s="303">
        <v>2768924.49651139</v>
      </c>
      <c r="AQ76" s="303">
        <v>2748100.6588835842</v>
      </c>
      <c r="AR76" s="303">
        <v>168260.5717718307</v>
      </c>
      <c r="AS76" s="303">
        <v>3535813.0014968859</v>
      </c>
      <c r="AT76" s="303">
        <v>3261929.4677517568</v>
      </c>
      <c r="AU76" s="303">
        <v>10302.25</v>
      </c>
    </row>
    <row r="77" spans="2:47">
      <c r="B77">
        <v>157053.28056102322</v>
      </c>
      <c r="C77">
        <v>63.599999999999987</v>
      </c>
      <c r="D77">
        <v>252394.52780077697</v>
      </c>
      <c r="E77">
        <v>17934.483969879358</v>
      </c>
      <c r="F77">
        <v>14955.278731471442</v>
      </c>
      <c r="G77">
        <v>1708.77343876651</v>
      </c>
      <c r="H77">
        <v>2257.5320390168381</v>
      </c>
      <c r="I77">
        <v>102.79230769230769</v>
      </c>
      <c r="J77">
        <v>6907.000423305919</v>
      </c>
      <c r="K77">
        <v>118004.79716212575</v>
      </c>
      <c r="L77">
        <v>3289.7802352232143</v>
      </c>
      <c r="AG77" s="303">
        <v>60.207692307692312</v>
      </c>
      <c r="AH77" s="303">
        <v>18404641.650324918</v>
      </c>
      <c r="AI77" s="303">
        <v>3757962.2495537889</v>
      </c>
      <c r="AJ77" s="303">
        <v>6066.1565680473368</v>
      </c>
      <c r="AK77" s="303">
        <v>144662.46430616849</v>
      </c>
      <c r="AL77" s="303">
        <v>329271.5899900925</v>
      </c>
      <c r="AM77" s="303">
        <v>19079887776.638901</v>
      </c>
      <c r="AN77" s="303">
        <v>511751778.96450448</v>
      </c>
      <c r="AO77" s="303">
        <v>120139716.5677342</v>
      </c>
      <c r="AP77" s="303">
        <v>6288717.2025879044</v>
      </c>
      <c r="AQ77" s="303">
        <v>2802644.1124666589</v>
      </c>
      <c r="AR77" s="303">
        <v>168673.01597913119</v>
      </c>
      <c r="AS77" s="303">
        <v>9155588.3098069448</v>
      </c>
      <c r="AT77" s="303">
        <v>4624769.038538551</v>
      </c>
      <c r="AU77" s="303">
        <v>10151.3375147929</v>
      </c>
    </row>
    <row r="78" spans="2:47">
      <c r="B78">
        <v>189962.09577381451</v>
      </c>
      <c r="C78">
        <v>74.099999999999994</v>
      </c>
      <c r="D78">
        <v>672316.95295234001</v>
      </c>
      <c r="E78">
        <v>33448.169027549353</v>
      </c>
      <c r="F78">
        <v>67298.177402259054</v>
      </c>
      <c r="G78">
        <v>2073.8757246627056</v>
      </c>
      <c r="H78">
        <v>2049.4279320377955</v>
      </c>
      <c r="I78">
        <v>104.23846153846155</v>
      </c>
      <c r="J78">
        <v>1519.0217645931298</v>
      </c>
      <c r="K78">
        <v>122393.71938882412</v>
      </c>
      <c r="L78">
        <v>7936.7369615384869</v>
      </c>
      <c r="AG78" s="303">
        <v>57.161538461538463</v>
      </c>
      <c r="AH78" s="303">
        <v>8537815.3485302385</v>
      </c>
      <c r="AI78" s="303">
        <v>1122809.9822618479</v>
      </c>
      <c r="AJ78" s="303">
        <v>5795.3005917159762</v>
      </c>
      <c r="AK78" s="303">
        <v>107362.068756359</v>
      </c>
      <c r="AL78" s="303">
        <v>163685.6514589104</v>
      </c>
      <c r="AM78" s="303">
        <v>2933899309.5360389</v>
      </c>
      <c r="AN78" s="303">
        <v>239455790.96375081</v>
      </c>
      <c r="AO78" s="303">
        <v>46999130.449856862</v>
      </c>
      <c r="AP78" s="303">
        <v>1991472.9600607131</v>
      </c>
      <c r="AQ78" s="303">
        <v>2570188.5889732591</v>
      </c>
      <c r="AR78" s="303">
        <v>162537.86600115849</v>
      </c>
      <c r="AS78" s="303">
        <v>4590808.7185626011</v>
      </c>
      <c r="AT78" s="303">
        <v>4494014.0848069778</v>
      </c>
      <c r="AU78" s="303">
        <v>10278.84023668639</v>
      </c>
    </row>
    <row r="79" spans="2:47">
      <c r="B79">
        <v>299206.2020922777</v>
      </c>
      <c r="C79">
        <v>68.223076923076945</v>
      </c>
      <c r="D79">
        <v>1217903.1136752719</v>
      </c>
      <c r="E79">
        <v>32941.999661560367</v>
      </c>
      <c r="F79">
        <v>50235.652598235574</v>
      </c>
      <c r="G79">
        <v>2690.7345729196313</v>
      </c>
      <c r="H79">
        <v>2136.8198398188297</v>
      </c>
      <c r="I79">
        <v>101.55384615384615</v>
      </c>
      <c r="J79">
        <v>1638.4990556415869</v>
      </c>
      <c r="K79">
        <v>190983.52062075521</v>
      </c>
      <c r="L79">
        <v>8689.6717863619433</v>
      </c>
      <c r="AG79" s="303">
        <v>64.669230769230779</v>
      </c>
      <c r="AH79" s="303">
        <v>36065128.821882293</v>
      </c>
      <c r="AI79" s="303">
        <v>6880209.6405067043</v>
      </c>
      <c r="AJ79" s="303">
        <v>6627.1037869822503</v>
      </c>
      <c r="AK79" s="303">
        <v>680780.62760507409</v>
      </c>
      <c r="AL79" s="303">
        <v>475376.47761395609</v>
      </c>
      <c r="AM79" s="303">
        <v>59332653161.803368</v>
      </c>
      <c r="AN79" s="303">
        <v>1324418623.385222</v>
      </c>
      <c r="AO79" s="303">
        <v>125749404.1896095</v>
      </c>
      <c r="AP79" s="303">
        <v>10902599.361345351</v>
      </c>
      <c r="AQ79" s="303">
        <v>5639894.4019593326</v>
      </c>
      <c r="AR79" s="303">
        <v>243366.9298100663</v>
      </c>
      <c r="AS79" s="303">
        <v>17457235.857402161</v>
      </c>
      <c r="AT79" s="303">
        <v>12442608.986964211</v>
      </c>
      <c r="AU79" s="303">
        <v>10501.51976331361</v>
      </c>
    </row>
    <row r="80" spans="2:47">
      <c r="B80">
        <v>67702.79045273771</v>
      </c>
      <c r="C80">
        <v>60.238461538461543</v>
      </c>
      <c r="D80">
        <v>196587.88412943293</v>
      </c>
      <c r="E80">
        <v>14759.822227352744</v>
      </c>
      <c r="F80">
        <v>13364.050845617718</v>
      </c>
      <c r="G80">
        <v>1719.4673466189174</v>
      </c>
      <c r="H80">
        <v>2159.2266837300881</v>
      </c>
      <c r="I80">
        <v>102.83846153846154</v>
      </c>
      <c r="J80">
        <v>1903.1119843969332</v>
      </c>
      <c r="K80">
        <v>84725.719080594194</v>
      </c>
      <c r="L80">
        <v>5014.671949690578</v>
      </c>
      <c r="AG80" s="303">
        <v>59.000000000000007</v>
      </c>
      <c r="AH80" s="303">
        <v>11786770.343948791</v>
      </c>
      <c r="AI80" s="303">
        <v>975631.87979903747</v>
      </c>
      <c r="AJ80" s="303">
        <v>6057.0307692307688</v>
      </c>
      <c r="AK80" s="303">
        <v>104876.8458181017</v>
      </c>
      <c r="AL80" s="303">
        <v>203779.42485065671</v>
      </c>
      <c r="AM80" s="303">
        <v>3303518789.8380628</v>
      </c>
      <c r="AN80" s="303">
        <v>362490520.48513693</v>
      </c>
      <c r="AO80" s="303">
        <v>47627344.994706072</v>
      </c>
      <c r="AP80" s="303">
        <v>1697624.9110557949</v>
      </c>
      <c r="AQ80" s="303">
        <v>3292362.8107098169</v>
      </c>
      <c r="AR80" s="303">
        <v>186278.01951364559</v>
      </c>
      <c r="AS80" s="303">
        <v>6267035.6359492112</v>
      </c>
      <c r="AT80" s="303">
        <v>5119764.7608278301</v>
      </c>
      <c r="AU80" s="303">
        <v>10539.39147928994</v>
      </c>
    </row>
    <row r="81" spans="2:47">
      <c r="B81">
        <v>304665.48465227993</v>
      </c>
      <c r="C81">
        <v>78.33846153846153</v>
      </c>
      <c r="D81">
        <v>1076499.4366411029</v>
      </c>
      <c r="E81">
        <v>49093.308172331228</v>
      </c>
      <c r="F81">
        <v>80776.910986479517</v>
      </c>
      <c r="G81">
        <v>1925.2308836997358</v>
      </c>
      <c r="H81">
        <v>1552.9504833510987</v>
      </c>
      <c r="I81">
        <v>100.95384615384614</v>
      </c>
      <c r="J81">
        <v>107.97625388006085</v>
      </c>
      <c r="K81">
        <v>114877.25814210343</v>
      </c>
      <c r="L81">
        <v>22176.534230003872</v>
      </c>
      <c r="AG81" s="303">
        <v>69.869230769230754</v>
      </c>
      <c r="AH81" s="303">
        <v>31331074.499313012</v>
      </c>
      <c r="AI81" s="303">
        <v>3291162.2073372328</v>
      </c>
      <c r="AJ81" s="303">
        <v>7134.7233727810644</v>
      </c>
      <c r="AK81" s="303">
        <v>220753.76678455289</v>
      </c>
      <c r="AL81" s="303">
        <v>426584.29582312389</v>
      </c>
      <c r="AM81" s="303">
        <v>21122856705.15826</v>
      </c>
      <c r="AN81" s="303">
        <v>1113474387.7429039</v>
      </c>
      <c r="AO81" s="303">
        <v>83964453.880167767</v>
      </c>
      <c r="AP81" s="303">
        <v>4810104.4040957587</v>
      </c>
      <c r="AQ81" s="303">
        <v>6165691.7524901107</v>
      </c>
      <c r="AR81" s="303">
        <v>253560.7816258129</v>
      </c>
      <c r="AS81" s="303">
        <v>15160370.18209528</v>
      </c>
      <c r="AT81" s="303">
        <v>5631891.8067096183</v>
      </c>
      <c r="AU81" s="303">
        <v>10427.551775147929</v>
      </c>
    </row>
    <row r="82" spans="2:47">
      <c r="AG82" s="303">
        <v>64.561538461538461</v>
      </c>
      <c r="AH82" s="303">
        <v>18890204.83237293</v>
      </c>
      <c r="AI82" s="303">
        <v>2030070.6340375489</v>
      </c>
      <c r="AJ82" s="303">
        <v>6571.8679881656799</v>
      </c>
      <c r="AK82" s="303">
        <v>525614.75285272521</v>
      </c>
      <c r="AL82" s="303">
        <v>357266.73059233488</v>
      </c>
      <c r="AM82" s="303">
        <v>9200259444.550415</v>
      </c>
      <c r="AN82" s="303">
        <v>511391592.44705403</v>
      </c>
      <c r="AO82" s="303">
        <v>67259237.712103799</v>
      </c>
      <c r="AP82" s="303">
        <v>3200753.568475978</v>
      </c>
      <c r="AQ82" s="303">
        <v>3054791.5088875028</v>
      </c>
      <c r="AR82" s="303">
        <v>177912.20718053429</v>
      </c>
      <c r="AS82" s="303">
        <v>9671848.6595158931</v>
      </c>
      <c r="AT82" s="303">
        <v>17414392.885827169</v>
      </c>
      <c r="AU82" s="303">
        <v>10361.673905325441</v>
      </c>
    </row>
    <row r="83" spans="2:47">
      <c r="AG83" s="303">
        <v>66.869230769230768</v>
      </c>
      <c r="AH83" s="303">
        <v>21313060.523508009</v>
      </c>
      <c r="AI83" s="303">
        <v>1954076.6386660771</v>
      </c>
      <c r="AJ83" s="303">
        <v>6786.7125443786972</v>
      </c>
      <c r="AK83" s="303">
        <v>356402.02413391927</v>
      </c>
      <c r="AL83" s="303">
        <v>274566.7322649206</v>
      </c>
      <c r="AM83" s="303">
        <v>9313968317.3038464</v>
      </c>
      <c r="AN83" s="303">
        <v>519030352.42860818</v>
      </c>
      <c r="AO83" s="303">
        <v>57317129.840698473</v>
      </c>
      <c r="AP83" s="303">
        <v>2965844.6072196281</v>
      </c>
      <c r="AQ83" s="303">
        <v>2651835.191466325</v>
      </c>
      <c r="AR83" s="303">
        <v>165274.7056132672</v>
      </c>
      <c r="AS83" s="303">
        <v>6686438.4706949163</v>
      </c>
      <c r="AT83" s="303">
        <v>10454012.23706172</v>
      </c>
      <c r="AU83" s="303">
        <v>10300.68852071006</v>
      </c>
    </row>
    <row r="84" spans="2:47">
      <c r="AG84" s="303">
        <v>63.599999999999987</v>
      </c>
      <c r="AH84" s="303">
        <v>16052291.968129409</v>
      </c>
      <c r="AI84" s="303">
        <v>951155.72732158354</v>
      </c>
      <c r="AJ84" s="303">
        <v>6537.5907692307674</v>
      </c>
      <c r="AK84" s="303">
        <v>439285.22692225629</v>
      </c>
      <c r="AL84" s="303">
        <v>209230.02296019639</v>
      </c>
      <c r="AM84" s="303">
        <v>3774630513.5587368</v>
      </c>
      <c r="AN84" s="303">
        <v>431285065.19598317</v>
      </c>
      <c r="AO84" s="303">
        <v>33762020.88872388</v>
      </c>
      <c r="AP84" s="303">
        <v>1537287.612989638</v>
      </c>
      <c r="AQ84" s="303">
        <v>2919906.6650339239</v>
      </c>
      <c r="AR84" s="303">
        <v>175648.76509412981</v>
      </c>
      <c r="AS84" s="303">
        <v>5621489.08532847</v>
      </c>
      <c r="AT84" s="303">
        <v>15592774.749115979</v>
      </c>
      <c r="AU84" s="303">
        <v>10566.25852071006</v>
      </c>
    </row>
    <row r="85" spans="2:47">
      <c r="AG85" s="303">
        <v>74.099999999999994</v>
      </c>
      <c r="AH85" s="303">
        <v>49818686.213768393</v>
      </c>
      <c r="AI85" s="303">
        <v>4986794.9455073951</v>
      </c>
      <c r="AJ85" s="303">
        <v>7724.0700000000006</v>
      </c>
      <c r="AK85" s="303">
        <v>112559.5127563509</v>
      </c>
      <c r="AL85" s="303">
        <v>588112.2088500018</v>
      </c>
      <c r="AM85" s="303">
        <v>45245705570.332832</v>
      </c>
      <c r="AN85" s="303">
        <v>1394301808.007056</v>
      </c>
      <c r="AO85" s="303">
        <v>137922764.54342449</v>
      </c>
      <c r="AP85" s="303">
        <v>7015058.4767539427</v>
      </c>
      <c r="AQ85" s="303">
        <v>4300960.5213452624</v>
      </c>
      <c r="AR85" s="303">
        <v>216177.61496080249</v>
      </c>
      <c r="AS85" s="303">
        <v>16459806.11756791</v>
      </c>
      <c r="AT85" s="303">
        <v>3113125.6337305009</v>
      </c>
      <c r="AU85" s="303">
        <v>10865.656863905329</v>
      </c>
    </row>
    <row r="86" spans="2:47">
      <c r="AG86" s="303">
        <v>68.223076923076945</v>
      </c>
      <c r="AH86" s="303">
        <v>83089097.809122995</v>
      </c>
      <c r="AI86" s="303">
        <v>3427230.791490396</v>
      </c>
      <c r="AJ86" s="303">
        <v>6928.3158579881674</v>
      </c>
      <c r="AK86" s="303">
        <v>111783.4471114249</v>
      </c>
      <c r="AL86" s="303">
        <v>592836.14671726234</v>
      </c>
      <c r="AM86" s="303">
        <v>61182157716.900368</v>
      </c>
      <c r="AN86" s="303">
        <v>3277054014.4325218</v>
      </c>
      <c r="AO86" s="303">
        <v>107344539.1381561</v>
      </c>
      <c r="AP86" s="303">
        <v>5101623.7353992769</v>
      </c>
      <c r="AQ86" s="303">
        <v>7240052.5419049906</v>
      </c>
      <c r="AR86" s="303">
        <v>273254.44485911517</v>
      </c>
      <c r="AS86" s="303">
        <v>23381600.302888371</v>
      </c>
      <c r="AT86" s="303">
        <v>3501177.2896193592</v>
      </c>
      <c r="AU86" s="303">
        <v>10313.183668639051</v>
      </c>
    </row>
    <row r="87" spans="2:47">
      <c r="AG87" s="303">
        <v>60.238461538461543</v>
      </c>
      <c r="AH87" s="303">
        <v>11842151.69705838</v>
      </c>
      <c r="AI87" s="303">
        <v>805029.86286178732</v>
      </c>
      <c r="AJ87" s="303">
        <v>6194.8307100591728</v>
      </c>
      <c r="AK87" s="303">
        <v>114640.5380754799</v>
      </c>
      <c r="AL87" s="303">
        <v>302076.12336943782</v>
      </c>
      <c r="AM87" s="303">
        <v>2627210479.1381459</v>
      </c>
      <c r="AN87" s="303">
        <v>338026447.50146317</v>
      </c>
      <c r="AO87" s="303">
        <v>28856015.188583419</v>
      </c>
      <c r="AP87" s="303">
        <v>1374338.428885102</v>
      </c>
      <c r="AQ87" s="303">
        <v>2956567.9560886999</v>
      </c>
      <c r="AR87" s="303">
        <v>176827.37659191011</v>
      </c>
      <c r="AS87" s="303">
        <v>8622564.6714987718</v>
      </c>
      <c r="AT87" s="303">
        <v>4109250.1788363769</v>
      </c>
      <c r="AU87" s="303">
        <v>10575.74917159763</v>
      </c>
    </row>
    <row r="88" spans="2:47">
      <c r="AG88" s="303">
        <v>78.33846153846153</v>
      </c>
      <c r="AH88" s="303">
        <v>84331309.713484541</v>
      </c>
      <c r="AI88" s="303">
        <v>6327938.9345100559</v>
      </c>
      <c r="AJ88" s="303">
        <v>7908.5689940828388</v>
      </c>
      <c r="AK88" s="303">
        <v>8458.6936116503039</v>
      </c>
      <c r="AL88" s="303">
        <v>1737275.573833534</v>
      </c>
      <c r="AM88" s="303">
        <v>86956299170.553711</v>
      </c>
      <c r="AN88" s="303">
        <v>2072509961.7068181</v>
      </c>
      <c r="AO88" s="303">
        <v>125442542.960062</v>
      </c>
      <c r="AP88" s="303">
        <v>8154739.8445119774</v>
      </c>
      <c r="AQ88" s="303">
        <v>3706513.9555512662</v>
      </c>
      <c r="AR88" s="303">
        <v>194359.4624436564</v>
      </c>
      <c r="AS88" s="303">
        <v>42694948.593027793</v>
      </c>
      <c r="AT88" s="303">
        <v>167681.77565348151</v>
      </c>
      <c r="AU88" s="303">
        <v>10191.67905325444</v>
      </c>
    </row>
  </sheetData>
  <phoneticPr fontId="36" type="noConversion"/>
  <conditionalFormatting sqref="Q3:AC12">
    <cfRule type="cellIs" dxfId="8" priority="4" operator="greaterThan">
      <formula>0.75</formula>
    </cfRule>
  </conditionalFormatting>
  <conditionalFormatting sqref="Q34:AE48">
    <cfRule type="cellIs" dxfId="7" priority="1" operator="greaterThan">
      <formula>0.75</formula>
    </cfRule>
    <cfRule type="cellIs" priority="2" operator="greaterThan">
      <formula>0.75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274C-FA89-447A-A250-048C91E69044}">
  <dimension ref="A1:ED125"/>
  <sheetViews>
    <sheetView topLeftCell="AH19" zoomScale="40" zoomScaleNormal="40" workbookViewId="0">
      <selection activeCell="BY78" sqref="BY78"/>
    </sheetView>
  </sheetViews>
  <sheetFormatPr defaultRowHeight="15"/>
  <cols>
    <col min="1" max="1" width="9.140625" style="241"/>
    <col min="32" max="42" width="9.140625" style="191"/>
    <col min="55" max="56" width="9.140625" style="241"/>
    <col min="58" max="59" width="9.140625" style="241"/>
    <col min="61" max="62" width="9.140625" style="241"/>
    <col min="64" max="65" width="9.140625" style="241"/>
    <col min="67" max="68" width="9.140625" style="241"/>
    <col min="70" max="71" width="9.140625" style="241"/>
    <col min="73" max="74" width="9.140625" style="241"/>
    <col min="76" max="77" width="9.140625" style="241"/>
    <col min="79" max="80" width="9.140625" style="241"/>
    <col min="82" max="83" width="9.140625" style="241"/>
  </cols>
  <sheetData>
    <row r="1" spans="1:99">
      <c r="C1" t="s">
        <v>102</v>
      </c>
      <c r="D1" t="s">
        <v>101</v>
      </c>
      <c r="E1" t="s">
        <v>103</v>
      </c>
      <c r="F1" t="s">
        <v>99</v>
      </c>
      <c r="G1" t="s">
        <v>98</v>
      </c>
      <c r="H1" t="s">
        <v>97</v>
      </c>
      <c r="I1" t="s">
        <v>96</v>
      </c>
      <c r="J1" t="s">
        <v>100</v>
      </c>
      <c r="K1" t="s">
        <v>95</v>
      </c>
      <c r="L1" t="s">
        <v>94</v>
      </c>
      <c r="M1" t="s">
        <v>128</v>
      </c>
      <c r="CJ1" s="241"/>
      <c r="CK1" s="241" t="s">
        <v>102</v>
      </c>
      <c r="CL1" s="241" t="s">
        <v>101</v>
      </c>
      <c r="CM1" s="241" t="s">
        <v>103</v>
      </c>
      <c r="CN1" s="241" t="s">
        <v>99</v>
      </c>
      <c r="CO1" s="241" t="s">
        <v>98</v>
      </c>
      <c r="CP1" s="241" t="s">
        <v>97</v>
      </c>
      <c r="CQ1" s="241" t="s">
        <v>96</v>
      </c>
      <c r="CR1" s="241" t="s">
        <v>100</v>
      </c>
      <c r="CS1" s="241" t="s">
        <v>95</v>
      </c>
      <c r="CT1" s="241" t="s">
        <v>94</v>
      </c>
      <c r="CU1" s="241" t="s">
        <v>128</v>
      </c>
    </row>
    <row r="2" spans="1:99">
      <c r="A2" s="241">
        <v>1</v>
      </c>
      <c r="B2" t="s">
        <v>2</v>
      </c>
      <c r="C2">
        <v>64066.741067357245</v>
      </c>
      <c r="D2">
        <v>65.753846153846155</v>
      </c>
      <c r="E2">
        <v>344844.78840685828</v>
      </c>
      <c r="F2">
        <v>18885.840709545246</v>
      </c>
      <c r="G2">
        <v>31985.543877590662</v>
      </c>
      <c r="H2">
        <v>2243.1683638982777</v>
      </c>
      <c r="I2">
        <v>945.21482879205712</v>
      </c>
      <c r="J2">
        <v>103.5230769230769</v>
      </c>
      <c r="K2">
        <v>928.28772571534569</v>
      </c>
      <c r="L2">
        <v>124099.60996774054</v>
      </c>
      <c r="M2">
        <v>2722.2804522499546</v>
      </c>
      <c r="AE2" t="s">
        <v>174</v>
      </c>
      <c r="AF2" s="191" t="s">
        <v>113</v>
      </c>
      <c r="AG2" s="191" t="s">
        <v>114</v>
      </c>
      <c r="AH2" s="191" t="s">
        <v>115</v>
      </c>
      <c r="AI2" s="191" t="s">
        <v>116</v>
      </c>
      <c r="AJ2" s="191" t="s">
        <v>117</v>
      </c>
      <c r="AK2" s="191" t="s">
        <v>118</v>
      </c>
      <c r="AL2" s="191" t="s">
        <v>119</v>
      </c>
      <c r="AM2" s="191" t="s">
        <v>120</v>
      </c>
      <c r="AN2" s="191" t="s">
        <v>121</v>
      </c>
      <c r="AO2" s="191" t="s">
        <v>122</v>
      </c>
      <c r="AP2" s="191" t="s">
        <v>123</v>
      </c>
      <c r="BA2" s="241"/>
      <c r="BB2" s="241" t="s">
        <v>102</v>
      </c>
      <c r="BC2" s="241" t="s">
        <v>178</v>
      </c>
      <c r="BE2" s="241" t="s">
        <v>101</v>
      </c>
      <c r="BF2" s="241" t="s">
        <v>178</v>
      </c>
      <c r="BH2" s="241" t="s">
        <v>103</v>
      </c>
      <c r="BI2" s="241" t="s">
        <v>178</v>
      </c>
      <c r="BK2" s="241" t="s">
        <v>99</v>
      </c>
      <c r="BL2" s="241" t="s">
        <v>178</v>
      </c>
      <c r="BN2" s="241" t="s">
        <v>98</v>
      </c>
      <c r="BO2" s="241" t="s">
        <v>178</v>
      </c>
      <c r="BQ2" s="241" t="s">
        <v>97</v>
      </c>
      <c r="BR2" s="241" t="s">
        <v>178</v>
      </c>
      <c r="BT2" s="241" t="s">
        <v>96</v>
      </c>
      <c r="BU2" s="241" t="s">
        <v>178</v>
      </c>
      <c r="BW2" s="241" t="s">
        <v>100</v>
      </c>
      <c r="BX2" s="241" t="s">
        <v>178</v>
      </c>
      <c r="BZ2" s="241" t="s">
        <v>95</v>
      </c>
      <c r="CA2" s="241" t="s">
        <v>178</v>
      </c>
      <c r="CC2" s="241" t="s">
        <v>94</v>
      </c>
      <c r="CD2" s="241" t="s">
        <v>178</v>
      </c>
      <c r="CF2" s="241" t="s">
        <v>128</v>
      </c>
      <c r="CG2" s="241" t="s">
        <v>178</v>
      </c>
      <c r="CJ2" s="241" t="s">
        <v>2</v>
      </c>
      <c r="CK2" s="241">
        <v>64066.741067357245</v>
      </c>
      <c r="CL2" s="241">
        <v>65.753846153846155</v>
      </c>
      <c r="CM2" s="241">
        <v>344844.78840685828</v>
      </c>
      <c r="CN2" s="241">
        <v>18885.840709545246</v>
      </c>
      <c r="CO2" s="241">
        <v>31985.543877590662</v>
      </c>
      <c r="CP2" s="241">
        <v>2243.1683638982777</v>
      </c>
      <c r="CQ2" s="241">
        <v>945.21482879205712</v>
      </c>
      <c r="CR2" s="241">
        <v>103.5230769230769</v>
      </c>
      <c r="CS2" s="241">
        <v>928.28772571534569</v>
      </c>
      <c r="CT2" s="241">
        <v>124099.60996774054</v>
      </c>
      <c r="CU2" s="241">
        <v>2722.2804522499546</v>
      </c>
    </row>
    <row r="3" spans="1:99">
      <c r="A3" s="241">
        <v>2</v>
      </c>
      <c r="B3" t="s">
        <v>3</v>
      </c>
      <c r="C3">
        <v>32815.012098261548</v>
      </c>
      <c r="D3">
        <v>62.684615384615391</v>
      </c>
      <c r="E3">
        <v>156943.25311613834</v>
      </c>
      <c r="F3">
        <v>14782.630703013556</v>
      </c>
      <c r="G3">
        <v>18723.202817234989</v>
      </c>
      <c r="H3">
        <v>1673.840719780585</v>
      </c>
      <c r="I3">
        <v>1361.1171467879419</v>
      </c>
      <c r="J3">
        <v>104.34615384615384</v>
      </c>
      <c r="K3">
        <v>818.43235082854574</v>
      </c>
      <c r="L3">
        <v>111645.16916255264</v>
      </c>
      <c r="M3">
        <v>2341.2631902935018</v>
      </c>
      <c r="AE3" s="241" t="s">
        <v>2</v>
      </c>
      <c r="AF3" s="191">
        <f>ABS(C2-AVERAGE(C$2:C$81))/_xlfn.STDEV.S(C$2:C$81)</f>
        <v>0.14036516349213055</v>
      </c>
      <c r="AG3" s="191">
        <f t="shared" ref="AG3:AP3" si="0">ABS(D2-AVERAGE(D$2:D$81))/_xlfn.STDEV.S(D$2:D$81)</f>
        <v>0.47657411533049721</v>
      </c>
      <c r="AH3" s="191">
        <f t="shared" si="0"/>
        <v>0.16365355360821746</v>
      </c>
      <c r="AI3" s="191">
        <f t="shared" si="0"/>
        <v>0.15330070055249406</v>
      </c>
      <c r="AJ3" s="191">
        <f t="shared" si="0"/>
        <v>0.37307924467269971</v>
      </c>
      <c r="AK3" s="191">
        <f t="shared" si="0"/>
        <v>1.2147874444210596</v>
      </c>
      <c r="AL3" s="191">
        <f t="shared" si="0"/>
        <v>1.2428647858881181</v>
      </c>
      <c r="AM3" s="191">
        <f t="shared" si="0"/>
        <v>1.0504575942725871</v>
      </c>
      <c r="AN3" s="191">
        <f t="shared" si="0"/>
        <v>0.58996750214782834</v>
      </c>
      <c r="AO3" s="191">
        <f t="shared" si="0"/>
        <v>0.47434669286740255</v>
      </c>
      <c r="AP3" s="191">
        <f t="shared" si="0"/>
        <v>0.38374140568137954</v>
      </c>
      <c r="AR3" t="s">
        <v>175</v>
      </c>
      <c r="AS3">
        <v>2.9870000000000001</v>
      </c>
      <c r="AU3" t="s">
        <v>176</v>
      </c>
      <c r="AV3">
        <v>0.33400000000000002</v>
      </c>
      <c r="AW3" s="241" t="s">
        <v>177</v>
      </c>
      <c r="AX3">
        <v>0.38100000000000001</v>
      </c>
      <c r="BA3" s="241" t="s">
        <v>6</v>
      </c>
      <c r="BB3" s="241">
        <v>22039.981294487436</v>
      </c>
      <c r="BC3" s="307">
        <f>_xlfn.VAR.P(BB4:BB$82)/_xlfn.VAR.P(BB$3:BB$82)</f>
        <v>1.0052851072511575</v>
      </c>
      <c r="BD3" s="241" t="s">
        <v>10</v>
      </c>
      <c r="BE3" s="241">
        <v>49.823076923076925</v>
      </c>
      <c r="BF3" s="307">
        <f>_xlfn.VAR.P(BE4:BE$82)/_xlfn.VAR.P(BE$3:BE$82)</f>
        <v>0.89379705808854737</v>
      </c>
      <c r="BG3" s="241" t="s">
        <v>76</v>
      </c>
      <c r="BH3" s="241">
        <v>80025.096360577678</v>
      </c>
      <c r="BI3" s="307">
        <f>_xlfn.VAR.P(BH4:BH$82)/_xlfn.VAR.P(BH$3:BH$82)</f>
        <v>1.0027961502392457</v>
      </c>
      <c r="BJ3" s="241" t="s">
        <v>37</v>
      </c>
      <c r="BK3" s="241">
        <v>9492.8658800439553</v>
      </c>
      <c r="BL3" s="307">
        <f>_xlfn.VAR.P(BK4:BK$82)/_xlfn.VAR.P(BK$3:BK$82)</f>
        <v>0.99268863695515619</v>
      </c>
      <c r="BM3" s="241" t="s">
        <v>76</v>
      </c>
      <c r="BN3" s="241">
        <v>2144.3113894005678</v>
      </c>
      <c r="BO3" s="307">
        <f>_xlfn.VAR.P(BN4:BN$82)/_xlfn.VAR.P(BN$3:BN$82)</f>
        <v>0.98261525626328139</v>
      </c>
      <c r="BP3" s="241" t="s">
        <v>16</v>
      </c>
      <c r="BQ3" s="241">
        <v>1094.397788931321</v>
      </c>
      <c r="BR3" s="307">
        <f>_xlfn.VAR.P(BQ4:BQ$82)/_xlfn.VAR.P(BQ$3:BQ$82)</f>
        <v>0.94705580215335095</v>
      </c>
      <c r="BS3" s="241" t="s">
        <v>76</v>
      </c>
      <c r="BT3" s="241">
        <v>259.68442603335831</v>
      </c>
      <c r="BU3" s="307">
        <f>_xlfn.VAR.P(BT4:BT$82)/_xlfn.VAR.P(BT$3:BT$82)</f>
        <v>0.91903111708591012</v>
      </c>
      <c r="BV3" s="241" t="s">
        <v>84</v>
      </c>
      <c r="BW3" s="241">
        <v>99.123076923076937</v>
      </c>
      <c r="BX3" s="307">
        <f>_xlfn.VAR.P(BW4:BW$82)/_xlfn.VAR.P(BW$3:BW$82)</f>
        <v>0.89794670555962308</v>
      </c>
      <c r="BY3" s="241" t="s">
        <v>64</v>
      </c>
      <c r="BZ3" s="241">
        <v>107.97625388006085</v>
      </c>
      <c r="CA3" s="307">
        <f>_xlfn.VAR.P(BZ4:BZ$82)/_xlfn.VAR.P(BZ$3:BZ$82)</f>
        <v>1.000219386036767</v>
      </c>
      <c r="CB3" s="241" t="s">
        <v>37</v>
      </c>
      <c r="CC3" s="241">
        <v>43526.664085662822</v>
      </c>
      <c r="CD3" s="307">
        <f>_xlfn.VAR.P(CC4:CC$82)/_xlfn.VAR.P(CC$3:CC$82)</f>
        <v>0.94852382067296592</v>
      </c>
      <c r="CE3" s="241" t="s">
        <v>69</v>
      </c>
      <c r="CF3" s="241">
        <v>1070.6630372006734</v>
      </c>
      <c r="CG3" s="307">
        <f>_xlfn.VAR.P(CF4:CF$82)/_xlfn.VAR.P(CF$3:CF$82)</f>
        <v>1.005689215364471</v>
      </c>
      <c r="CJ3" s="241" t="s">
        <v>3</v>
      </c>
      <c r="CK3" s="241">
        <v>32815.012098261548</v>
      </c>
      <c r="CL3" s="241">
        <v>62.684615384615391</v>
      </c>
      <c r="CM3" s="241">
        <v>156943.25311613834</v>
      </c>
      <c r="CN3" s="241">
        <v>14782.630703013556</v>
      </c>
      <c r="CO3" s="241">
        <v>18723.202817234989</v>
      </c>
      <c r="CP3" s="241">
        <v>1673.840719780585</v>
      </c>
      <c r="CQ3" s="241">
        <v>1361.1171467879419</v>
      </c>
      <c r="CR3" s="241">
        <v>104.34615384615384</v>
      </c>
      <c r="CS3" s="241">
        <v>818.43235082854574</v>
      </c>
      <c r="CT3" s="241">
        <v>111645.16916255264</v>
      </c>
      <c r="CU3" s="241">
        <v>2341.2631902935018</v>
      </c>
    </row>
    <row r="4" spans="1:99">
      <c r="A4" s="241">
        <v>3</v>
      </c>
      <c r="B4" t="s">
        <v>4</v>
      </c>
      <c r="C4">
        <v>37569.698393850362</v>
      </c>
      <c r="D4">
        <v>66.007692307692295</v>
      </c>
      <c r="E4">
        <v>197055.35582442273</v>
      </c>
      <c r="F4">
        <v>13989.327873668393</v>
      </c>
      <c r="G4">
        <v>28065.939572696967</v>
      </c>
      <c r="H4">
        <v>2104.4357475643069</v>
      </c>
      <c r="I4">
        <v>1387.5809237689853</v>
      </c>
      <c r="J4">
        <v>103.26153846153845</v>
      </c>
      <c r="K4">
        <v>1699.6154621724249</v>
      </c>
      <c r="L4">
        <v>91538.788060490275</v>
      </c>
      <c r="M4">
        <v>2594.1319247465021</v>
      </c>
      <c r="AE4" s="241" t="s">
        <v>3</v>
      </c>
      <c r="AF4" s="191">
        <f t="shared" ref="AF4:AF67" si="1">ABS(C3-AVERAGE(C$2:C$81))/_xlfn.STDEV.S(C$2:C$81)</f>
        <v>0.59642150365469848</v>
      </c>
      <c r="AG4" s="191">
        <f t="shared" ref="AG4:AG67" si="2">ABS(D3-AVERAGE(D$2:D$81))/_xlfn.STDEV.S(D$2:D$81)</f>
        <v>0.19823605906285705</v>
      </c>
      <c r="AH4" s="191">
        <f t="shared" ref="AH4:AH67" si="3">ABS(E3-AVERAGE(E$2:E$81))/_xlfn.STDEV.S(E$2:E$81)</f>
        <v>0.57093072719203364</v>
      </c>
      <c r="AI4" s="191">
        <f t="shared" ref="AI4:AI67" si="4">ABS(F3-AVERAGE(F$2:F$81))/_xlfn.STDEV.S(F$2:F$81)</f>
        <v>0.45548788184297223</v>
      </c>
      <c r="AJ4" s="191">
        <f t="shared" ref="AJ4:AJ67" si="5">ABS(G3-AVERAGE(G$2:G$81))/_xlfn.STDEV.S(G$2:G$81)</f>
        <v>0.46885110967282351</v>
      </c>
      <c r="AK4" s="191">
        <f t="shared" ref="AK4:AK67" si="6">ABS(H3-AVERAGE(H$2:H$81))/_xlfn.STDEV.S(H$2:H$81)</f>
        <v>0.50139747498159204</v>
      </c>
      <c r="AL4" s="191">
        <f t="shared" ref="AL4:AL67" si="7">ABS(I3-AVERAGE(I$2:I$81))/_xlfn.STDEV.S(I$2:I$81)</f>
        <v>0.36753821062687769</v>
      </c>
      <c r="AM4" s="191">
        <f t="shared" ref="AM4:AM67" si="8">ABS(J3-AVERAGE(J$2:J$81))/_xlfn.STDEV.S(J$2:J$81)</f>
        <v>1.8030452245850892</v>
      </c>
      <c r="AN4" s="191">
        <f t="shared" ref="AN4:AN67" si="9">ABS(K3-AVERAGE(K$2:K$81))/_xlfn.STDEV.S(K$2:K$81)</f>
        <v>0.64205368503228111</v>
      </c>
      <c r="AO4" s="191">
        <f t="shared" ref="AO4:AO67" si="10">ABS(L3-AVERAGE(L$2:L$81))/_xlfn.STDEV.S(L$2:L$81)</f>
        <v>5.7442656358455448E-2</v>
      </c>
      <c r="AP4" s="191">
        <f t="shared" ref="AP4:AP67" si="11">ABS(M3-AVERAGE(M$2:M$81))/_xlfn.STDEV.S(M$2:M$81)</f>
        <v>0.46424777862228772</v>
      </c>
      <c r="BA4" s="241" t="s">
        <v>41</v>
      </c>
      <c r="BB4" s="241">
        <v>24385.193397952684</v>
      </c>
      <c r="BD4" s="241" t="s">
        <v>76</v>
      </c>
      <c r="BE4" s="241">
        <v>54.307692307692314</v>
      </c>
      <c r="BG4" s="241" t="s">
        <v>69</v>
      </c>
      <c r="BH4" s="241">
        <v>103018.56165347305</v>
      </c>
      <c r="BJ4" s="241" t="s">
        <v>10</v>
      </c>
      <c r="BK4" s="241">
        <v>10223.684384587668</v>
      </c>
      <c r="BM4" s="241" t="s">
        <v>16</v>
      </c>
      <c r="BN4" s="241">
        <v>2415.4629355926909</v>
      </c>
      <c r="BP4" s="241" t="s">
        <v>56</v>
      </c>
      <c r="BQ4" s="241">
        <v>1239.3777852998801</v>
      </c>
      <c r="BS4" s="241" t="s">
        <v>16</v>
      </c>
      <c r="BT4" s="241">
        <v>464.19257879647068</v>
      </c>
      <c r="BV4" s="241" t="s">
        <v>37</v>
      </c>
      <c r="BW4" s="241">
        <v>100.20769230769231</v>
      </c>
      <c r="BY4" s="241" t="s">
        <v>76</v>
      </c>
      <c r="BZ4" s="241">
        <v>108.6884651264527</v>
      </c>
      <c r="CB4" s="241" t="s">
        <v>10</v>
      </c>
      <c r="CC4" s="241">
        <v>44208.09555975582</v>
      </c>
      <c r="CE4" s="241" t="s">
        <v>72</v>
      </c>
      <c r="CF4" s="241">
        <v>1301.3101856131882</v>
      </c>
      <c r="CJ4" s="241" t="s">
        <v>4</v>
      </c>
      <c r="CK4" s="241">
        <v>37569.698393850362</v>
      </c>
      <c r="CL4" s="241">
        <v>66.007692307692295</v>
      </c>
      <c r="CM4" s="241">
        <v>197055.35582442273</v>
      </c>
      <c r="CN4" s="241">
        <v>13989.327873668393</v>
      </c>
      <c r="CO4" s="241">
        <v>28065.939572696967</v>
      </c>
      <c r="CP4" s="241">
        <v>2104.4357475643069</v>
      </c>
      <c r="CQ4" s="241">
        <v>1387.5809237689853</v>
      </c>
      <c r="CR4" s="241">
        <v>103.26153846153845</v>
      </c>
      <c r="CS4" s="241">
        <v>1699.6154621724249</v>
      </c>
      <c r="CT4" s="241">
        <v>91538.788060490275</v>
      </c>
      <c r="CU4" s="241">
        <v>2594.1319247465021</v>
      </c>
    </row>
    <row r="5" spans="1:99">
      <c r="A5" s="241">
        <v>4</v>
      </c>
      <c r="B5" t="s">
        <v>5</v>
      </c>
      <c r="C5">
        <v>68726.694506975298</v>
      </c>
      <c r="D5">
        <v>62.469230769230762</v>
      </c>
      <c r="E5">
        <v>223687.81016504983</v>
      </c>
      <c r="F5">
        <v>17399.909372181683</v>
      </c>
      <c r="G5">
        <v>32275.420990219696</v>
      </c>
      <c r="H5">
        <v>1851.8985100711423</v>
      </c>
      <c r="I5">
        <v>1330.9231037887416</v>
      </c>
      <c r="J5">
        <v>102.99230769230772</v>
      </c>
      <c r="K5">
        <v>508.17580750701592</v>
      </c>
      <c r="L5">
        <v>130100.59197881901</v>
      </c>
      <c r="M5">
        <v>2326.3342383216582</v>
      </c>
      <c r="AE5" s="241" t="s">
        <v>4</v>
      </c>
      <c r="AF5" s="191">
        <f t="shared" si="1"/>
        <v>0.5270363879469675</v>
      </c>
      <c r="AG5" s="191">
        <f t="shared" si="2"/>
        <v>0.53238548313746348</v>
      </c>
      <c r="AH5" s="191">
        <f t="shared" si="3"/>
        <v>0.4141160419167817</v>
      </c>
      <c r="AI5" s="191">
        <f t="shared" si="4"/>
        <v>0.57318931660223749</v>
      </c>
      <c r="AJ5" s="191">
        <f t="shared" si="5"/>
        <v>0.12425184487237469</v>
      </c>
      <c r="AK5" s="191">
        <f t="shared" si="6"/>
        <v>0.79659095169565808</v>
      </c>
      <c r="AL5" s="191">
        <f t="shared" si="7"/>
        <v>0.31184136482684272</v>
      </c>
      <c r="AM5" s="191">
        <f t="shared" si="8"/>
        <v>0.81131759959386363</v>
      </c>
      <c r="AN5" s="191">
        <f t="shared" si="9"/>
        <v>0.22425469486504288</v>
      </c>
      <c r="AO5" s="191">
        <f t="shared" si="10"/>
        <v>0.6156049394473162</v>
      </c>
      <c r="AP5" s="191">
        <f t="shared" si="11"/>
        <v>0.41081832365104437</v>
      </c>
      <c r="BA5" s="241" t="s">
        <v>8</v>
      </c>
      <c r="BB5" s="241">
        <v>25957.763640872479</v>
      </c>
      <c r="BD5" s="241" t="s">
        <v>16</v>
      </c>
      <c r="BE5" s="241">
        <v>54.684615384615384</v>
      </c>
      <c r="BG5" s="241" t="s">
        <v>21</v>
      </c>
      <c r="BH5" s="241">
        <v>107034.30138122688</v>
      </c>
      <c r="BJ5" s="241" t="s">
        <v>21</v>
      </c>
      <c r="BK5" s="241">
        <v>11092.941022339366</v>
      </c>
      <c r="BM5" s="241" t="s">
        <v>37</v>
      </c>
      <c r="BN5" s="241">
        <v>5319.9942457128072</v>
      </c>
      <c r="BP5" s="241" t="s">
        <v>13</v>
      </c>
      <c r="BQ5" s="241">
        <v>1362.9022036394247</v>
      </c>
      <c r="BS5" s="241" t="s">
        <v>5</v>
      </c>
      <c r="BT5" s="241">
        <v>803.65260830308898</v>
      </c>
      <c r="BV5" s="241" t="s">
        <v>72</v>
      </c>
      <c r="BW5" s="241">
        <v>100.33846153846153</v>
      </c>
      <c r="BY5" s="241" t="s">
        <v>69</v>
      </c>
      <c r="BZ5" s="241">
        <v>198.57809447804999</v>
      </c>
      <c r="CB5" s="241" t="s">
        <v>21</v>
      </c>
      <c r="CC5" s="241">
        <v>52856.448309412641</v>
      </c>
      <c r="CE5" s="241" t="s">
        <v>16</v>
      </c>
      <c r="CF5" s="241">
        <v>1418.0507652330566</v>
      </c>
      <c r="CJ5" s="241" t="s">
        <v>5</v>
      </c>
      <c r="CK5" s="241">
        <v>68726.694506975298</v>
      </c>
      <c r="CL5" s="241">
        <v>62.469230769230762</v>
      </c>
      <c r="CM5" s="241">
        <v>223687.81016504983</v>
      </c>
      <c r="CN5" s="241">
        <v>17399.909372181683</v>
      </c>
      <c r="CO5" s="241">
        <v>32275.420990219696</v>
      </c>
      <c r="CP5" s="241">
        <v>1851.8985100711423</v>
      </c>
      <c r="CQ5" s="241">
        <v>1330.9231037887416</v>
      </c>
      <c r="CR5" s="241">
        <v>102.99230769230772</v>
      </c>
      <c r="CS5" s="241">
        <v>508.17580750701592</v>
      </c>
      <c r="CT5" s="241">
        <v>130100.59197881901</v>
      </c>
      <c r="CU5" s="241">
        <v>2326.3342383216582</v>
      </c>
    </row>
    <row r="6" spans="1:99">
      <c r="A6" s="241">
        <v>5</v>
      </c>
      <c r="B6" t="s">
        <v>6</v>
      </c>
      <c r="C6">
        <v>22039.981294487436</v>
      </c>
      <c r="D6">
        <v>64.607692307692304</v>
      </c>
      <c r="E6">
        <v>124202.29619466787</v>
      </c>
      <c r="F6">
        <v>13701.972948539422</v>
      </c>
      <c r="G6">
        <v>20007.628600070802</v>
      </c>
      <c r="H6">
        <v>1876.4630862212798</v>
      </c>
      <c r="I6">
        <v>1449.3860105790457</v>
      </c>
      <c r="J6">
        <v>100.33846153846153</v>
      </c>
      <c r="K6">
        <v>1371.4842672029069</v>
      </c>
      <c r="L6">
        <v>92466.159631538263</v>
      </c>
      <c r="M6">
        <v>1301.3101856131882</v>
      </c>
      <c r="AE6" s="241" t="s">
        <v>5</v>
      </c>
      <c r="AF6" s="191">
        <f t="shared" si="1"/>
        <v>7.2362483925129478E-2</v>
      </c>
      <c r="AG6" s="191">
        <f t="shared" si="2"/>
        <v>0.24559115902028847</v>
      </c>
      <c r="AH6" s="191">
        <f t="shared" si="3"/>
        <v>0.30999883878969636</v>
      </c>
      <c r="AI6" s="191">
        <f t="shared" si="4"/>
        <v>6.7165234890865635E-2</v>
      </c>
      <c r="AJ6" s="191">
        <f t="shared" si="5"/>
        <v>0.39148145126969053</v>
      </c>
      <c r="AK6" s="191">
        <f t="shared" si="6"/>
        <v>3.5341075545640109E-2</v>
      </c>
      <c r="AL6" s="191">
        <f t="shared" si="7"/>
        <v>0.43108594072642992</v>
      </c>
      <c r="AM6" s="191">
        <f t="shared" si="8"/>
        <v>0.56514407565990754</v>
      </c>
      <c r="AN6" s="191">
        <f t="shared" si="9"/>
        <v>0.78915690208648026</v>
      </c>
      <c r="AO6" s="191">
        <f t="shared" si="10"/>
        <v>0.6752255329991933</v>
      </c>
      <c r="AP6" s="191">
        <f t="shared" si="11"/>
        <v>0.46740216529991679</v>
      </c>
      <c r="BA6" s="241" t="s">
        <v>62</v>
      </c>
      <c r="BB6" s="241">
        <v>26397.873305156092</v>
      </c>
      <c r="BD6" s="241" t="s">
        <v>21</v>
      </c>
      <c r="BE6" s="241">
        <v>55.346153846153847</v>
      </c>
      <c r="BG6" s="241" t="s">
        <v>10</v>
      </c>
      <c r="BH6" s="241">
        <v>120756.52218246889</v>
      </c>
      <c r="BJ6" s="241" t="s">
        <v>55</v>
      </c>
      <c r="BK6" s="241">
        <v>11587.322248878914</v>
      </c>
      <c r="BM6" s="241" t="s">
        <v>47</v>
      </c>
      <c r="BN6" s="241">
        <v>7162.7288088354562</v>
      </c>
      <c r="BP6" s="241" t="s">
        <v>78</v>
      </c>
      <c r="BQ6" s="241">
        <v>1373.7374047159869</v>
      </c>
      <c r="BS6" s="241" t="s">
        <v>3</v>
      </c>
      <c r="BT6" s="241">
        <v>864.57759611210645</v>
      </c>
      <c r="BV6" s="241" t="s">
        <v>10</v>
      </c>
      <c r="BW6" s="241">
        <v>100.73846153846154</v>
      </c>
      <c r="BY6" s="241" t="s">
        <v>16</v>
      </c>
      <c r="BZ6" s="241">
        <v>234.18014135935067</v>
      </c>
      <c r="CB6" s="241" t="s">
        <v>76</v>
      </c>
      <c r="CC6" s="241">
        <v>64317.848267406218</v>
      </c>
      <c r="CE6" s="241" t="s">
        <v>11</v>
      </c>
      <c r="CF6" s="241">
        <v>1629.8027078763118</v>
      </c>
      <c r="CJ6" s="241" t="s">
        <v>6</v>
      </c>
      <c r="CK6" s="241">
        <v>22039.981294487436</v>
      </c>
      <c r="CL6" s="241">
        <v>64.607692307692304</v>
      </c>
      <c r="CM6" s="241">
        <v>124202.29619466787</v>
      </c>
      <c r="CN6" s="241">
        <v>13701.972948539422</v>
      </c>
      <c r="CO6" s="241">
        <v>20007.628600070802</v>
      </c>
      <c r="CP6" s="241">
        <v>1876.4630862212798</v>
      </c>
      <c r="CQ6" s="241">
        <v>1449.3860105790457</v>
      </c>
      <c r="CR6" s="241">
        <v>100.33846153846153</v>
      </c>
      <c r="CS6" s="241">
        <v>1371.4842672029069</v>
      </c>
      <c r="CT6" s="241">
        <v>92466.159631538263</v>
      </c>
      <c r="CU6" s="241">
        <v>1301.3101856131882</v>
      </c>
    </row>
    <row r="7" spans="1:99">
      <c r="A7" s="241">
        <v>6</v>
      </c>
      <c r="B7" t="s">
        <v>7</v>
      </c>
      <c r="C7">
        <v>62530.274788649665</v>
      </c>
      <c r="D7">
        <v>67.284615384615378</v>
      </c>
      <c r="E7">
        <v>250116.32705047095</v>
      </c>
      <c r="F7">
        <v>16541.458758254008</v>
      </c>
      <c r="G7">
        <v>27527.960744007272</v>
      </c>
      <c r="H7">
        <v>1739.122202189129</v>
      </c>
      <c r="I7">
        <v>1616.4201753243697</v>
      </c>
      <c r="J7">
        <v>104.26153846153848</v>
      </c>
      <c r="K7">
        <v>2265.2989648428043</v>
      </c>
      <c r="L7">
        <v>107761.10138517573</v>
      </c>
      <c r="M7">
        <v>2787.6540080111376</v>
      </c>
      <c r="AE7" s="241" t="s">
        <v>6</v>
      </c>
      <c r="AF7" s="191">
        <f t="shared" si="1"/>
        <v>0.75366147966906705</v>
      </c>
      <c r="AG7" s="191">
        <f t="shared" si="2"/>
        <v>0.22457733341418043</v>
      </c>
      <c r="AH7" s="191">
        <f t="shared" si="3"/>
        <v>0.69892857593583912</v>
      </c>
      <c r="AI7" s="191">
        <f t="shared" si="4"/>
        <v>0.61582383865573864</v>
      </c>
      <c r="AJ7" s="191">
        <f t="shared" si="5"/>
        <v>0.38731218305706655</v>
      </c>
      <c r="AK7" s="191">
        <f t="shared" si="6"/>
        <v>0.10938869219653516</v>
      </c>
      <c r="AL7" s="191">
        <f t="shared" si="7"/>
        <v>0.18176362149551287</v>
      </c>
      <c r="AM7" s="191">
        <f t="shared" si="8"/>
        <v>1.8614235174037501</v>
      </c>
      <c r="AN7" s="191">
        <f t="shared" si="9"/>
        <v>0.3798328943740592</v>
      </c>
      <c r="AO7" s="191">
        <f t="shared" si="10"/>
        <v>0.58456179930468521</v>
      </c>
      <c r="AP7" s="191">
        <f t="shared" si="11"/>
        <v>0.68398282161196777</v>
      </c>
      <c r="BA7" s="241" t="s">
        <v>72</v>
      </c>
      <c r="BB7" s="241">
        <v>27043.650454841303</v>
      </c>
      <c r="BD7" s="241" t="s">
        <v>36</v>
      </c>
      <c r="BE7" s="241">
        <v>55.530769230769231</v>
      </c>
      <c r="BG7" s="241" t="s">
        <v>72</v>
      </c>
      <c r="BH7" s="241">
        <v>124202.29619466787</v>
      </c>
      <c r="BJ7" s="241" t="s">
        <v>15</v>
      </c>
      <c r="BK7" s="241">
        <v>11900.738931990152</v>
      </c>
      <c r="BM7" s="241" t="s">
        <v>109</v>
      </c>
      <c r="BN7" s="241">
        <v>7193.2973849311102</v>
      </c>
      <c r="BP7" s="241" t="s">
        <v>60</v>
      </c>
      <c r="BQ7" s="241">
        <v>1406.0180542967116</v>
      </c>
      <c r="BS7" s="241" t="s">
        <v>21</v>
      </c>
      <c r="BT7" s="241">
        <v>864.72580360490917</v>
      </c>
      <c r="BV7" s="241" t="s">
        <v>50</v>
      </c>
      <c r="BW7" s="241">
        <v>100.75384615384615</v>
      </c>
      <c r="BY7" s="241" t="s">
        <v>10</v>
      </c>
      <c r="BZ7" s="241">
        <v>258.97644747752776</v>
      </c>
      <c r="CB7" s="241" t="s">
        <v>15</v>
      </c>
      <c r="CC7" s="241">
        <v>69869.751934927874</v>
      </c>
      <c r="CE7" s="241" t="s">
        <v>55</v>
      </c>
      <c r="CF7" s="241">
        <v>1648.6091860962858</v>
      </c>
      <c r="CJ7" s="241" t="s">
        <v>7</v>
      </c>
      <c r="CK7" s="241">
        <v>62530.274788649665</v>
      </c>
      <c r="CL7" s="241">
        <v>67.284615384615378</v>
      </c>
      <c r="CM7" s="241">
        <v>250116.32705047095</v>
      </c>
      <c r="CN7" s="241">
        <v>16541.458758254008</v>
      </c>
      <c r="CO7" s="241">
        <v>27527.960744007272</v>
      </c>
      <c r="CP7" s="241">
        <v>1739.122202189129</v>
      </c>
      <c r="CQ7" s="241">
        <v>1616.4201753243697</v>
      </c>
      <c r="CR7" s="241">
        <v>104.26153846153848</v>
      </c>
      <c r="CS7" s="241">
        <v>2265.2989648428043</v>
      </c>
      <c r="CT7" s="241">
        <v>107761.10138517573</v>
      </c>
      <c r="CU7" s="241">
        <v>2787.6540080111376</v>
      </c>
    </row>
    <row r="8" spans="1:99">
      <c r="A8" s="241">
        <v>7</v>
      </c>
      <c r="B8" t="s">
        <v>8</v>
      </c>
      <c r="C8">
        <v>25957.763640872479</v>
      </c>
      <c r="D8">
        <v>63.569230769230778</v>
      </c>
      <c r="E8">
        <v>170255.91910870391</v>
      </c>
      <c r="F8">
        <v>14029.260963129775</v>
      </c>
      <c r="G8">
        <v>23749.828619334407</v>
      </c>
      <c r="H8">
        <v>1929.664772382263</v>
      </c>
      <c r="I8">
        <v>1347.2640283003502</v>
      </c>
      <c r="J8">
        <v>102.69999999999999</v>
      </c>
      <c r="K8">
        <v>1391.2483813024219</v>
      </c>
      <c r="L8">
        <v>90833.752947947636</v>
      </c>
      <c r="M8">
        <v>1943.3453246963288</v>
      </c>
      <c r="AE8" s="241" t="s">
        <v>7</v>
      </c>
      <c r="AF8" s="191">
        <f t="shared" si="1"/>
        <v>0.16278680898072109</v>
      </c>
      <c r="AG8" s="191">
        <f t="shared" si="2"/>
        <v>0.81313357574221923</v>
      </c>
      <c r="AH8" s="191">
        <f t="shared" si="3"/>
        <v>0.20667891094101115</v>
      </c>
      <c r="AI8" s="191">
        <f t="shared" si="4"/>
        <v>0.19453257204339322</v>
      </c>
      <c r="AJ8" s="191">
        <f t="shared" si="5"/>
        <v>9.0099450222907204E-2</v>
      </c>
      <c r="AK8" s="191">
        <f t="shared" si="6"/>
        <v>0.30461255370938251</v>
      </c>
      <c r="AL8" s="191">
        <f t="shared" si="7"/>
        <v>0.16978393438897482</v>
      </c>
      <c r="AM8" s="191">
        <f t="shared" si="8"/>
        <v>1.7256764027772848</v>
      </c>
      <c r="AN8" s="191">
        <f t="shared" si="9"/>
        <v>4.3955162005124587E-2</v>
      </c>
      <c r="AO8" s="191">
        <f t="shared" si="10"/>
        <v>7.2573902376823679E-2</v>
      </c>
      <c r="AP8" s="191">
        <f t="shared" si="11"/>
        <v>0.36992841507418606</v>
      </c>
      <c r="BA8" s="241" t="s">
        <v>43</v>
      </c>
      <c r="BB8" s="241">
        <v>27233.15590437896</v>
      </c>
      <c r="BD8" s="241" t="s">
        <v>27</v>
      </c>
      <c r="BE8" s="241">
        <v>57.161538461538456</v>
      </c>
      <c r="BG8" s="241" t="s">
        <v>16</v>
      </c>
      <c r="BH8" s="241">
        <v>124226.48201531306</v>
      </c>
      <c r="BJ8" s="241" t="s">
        <v>53</v>
      </c>
      <c r="BK8" s="241">
        <v>11951.765055718832</v>
      </c>
      <c r="BM8" s="241" t="s">
        <v>24</v>
      </c>
      <c r="BN8" s="241">
        <v>8060.7234336626316</v>
      </c>
      <c r="BP8" s="241" t="s">
        <v>76</v>
      </c>
      <c r="BQ8" s="241">
        <v>1423.1804856480974</v>
      </c>
      <c r="BS8" s="241" t="s">
        <v>69</v>
      </c>
      <c r="BT8" s="241">
        <v>910.77136735182341</v>
      </c>
      <c r="BV8" s="241" t="s">
        <v>21</v>
      </c>
      <c r="BW8" s="241">
        <v>100.77692307692307</v>
      </c>
      <c r="BY8" s="241" t="s">
        <v>21</v>
      </c>
      <c r="BZ8" s="241">
        <v>279.74127791750919</v>
      </c>
      <c r="CB8" s="241" t="s">
        <v>24</v>
      </c>
      <c r="CC8" s="241">
        <v>73227.724973198754</v>
      </c>
      <c r="CE8" s="241" t="s">
        <v>76</v>
      </c>
      <c r="CF8" s="241">
        <v>1716.8544291537205</v>
      </c>
      <c r="CJ8" s="241" t="s">
        <v>8</v>
      </c>
      <c r="CK8" s="241">
        <v>25957.763640872479</v>
      </c>
      <c r="CL8" s="241">
        <v>63.569230769230778</v>
      </c>
      <c r="CM8" s="241">
        <v>170255.91910870391</v>
      </c>
      <c r="CN8" s="241">
        <v>14029.260963129775</v>
      </c>
      <c r="CO8" s="241">
        <v>23749.828619334407</v>
      </c>
      <c r="CP8" s="241">
        <v>1929.664772382263</v>
      </c>
      <c r="CQ8" s="241">
        <v>1347.2640283003502</v>
      </c>
      <c r="CR8" s="241">
        <v>102.69999999999999</v>
      </c>
      <c r="CS8" s="241">
        <v>1391.2483813024219</v>
      </c>
      <c r="CT8" s="241">
        <v>90833.752947947636</v>
      </c>
      <c r="CU8" s="241">
        <v>1943.3453246963288</v>
      </c>
    </row>
    <row r="9" spans="1:99">
      <c r="A9" s="241">
        <v>8</v>
      </c>
      <c r="B9" t="s">
        <v>9</v>
      </c>
      <c r="C9">
        <v>59457.349948268668</v>
      </c>
      <c r="D9">
        <v>63.807692307692299</v>
      </c>
      <c r="E9">
        <v>228050.08848210631</v>
      </c>
      <c r="F9">
        <v>16164.941888611142</v>
      </c>
      <c r="G9">
        <v>24020.860729153901</v>
      </c>
      <c r="H9">
        <v>1940.7793368160551</v>
      </c>
      <c r="I9">
        <v>1254.4417534964266</v>
      </c>
      <c r="J9">
        <v>103.82307692307693</v>
      </c>
      <c r="K9">
        <v>857.56213367610098</v>
      </c>
      <c r="L9">
        <v>108331.69145125292</v>
      </c>
      <c r="M9">
        <v>2233.2424070509919</v>
      </c>
      <c r="AE9" s="241" t="s">
        <v>8</v>
      </c>
      <c r="AF9" s="191">
        <f t="shared" si="1"/>
        <v>0.69648929952464211</v>
      </c>
      <c r="AG9" s="191">
        <f t="shared" si="2"/>
        <v>3.7418985234182784E-3</v>
      </c>
      <c r="AH9" s="191">
        <f t="shared" si="3"/>
        <v>0.51888604773503877</v>
      </c>
      <c r="AI9" s="191">
        <f t="shared" si="4"/>
        <v>0.56726448972640942</v>
      </c>
      <c r="AJ9" s="191">
        <f t="shared" si="5"/>
        <v>0.14974690148935405</v>
      </c>
      <c r="AK9" s="191">
        <f t="shared" si="6"/>
        <v>0.2697601978130752</v>
      </c>
      <c r="AL9" s="191">
        <f t="shared" si="7"/>
        <v>0.39669410189688453</v>
      </c>
      <c r="AM9" s="191">
        <f t="shared" si="8"/>
        <v>0.29786996396011112</v>
      </c>
      <c r="AN9" s="191">
        <f t="shared" si="9"/>
        <v>0.37046205327868897</v>
      </c>
      <c r="AO9" s="191">
        <f t="shared" si="10"/>
        <v>0.63920551605266074</v>
      </c>
      <c r="AP9" s="191">
        <f t="shared" si="11"/>
        <v>0.548325134916128</v>
      </c>
      <c r="BA9" s="241" t="s">
        <v>70</v>
      </c>
      <c r="BB9" s="241">
        <v>28911.659529182783</v>
      </c>
      <c r="BD9" s="241" t="s">
        <v>78</v>
      </c>
      <c r="BE9" s="241">
        <v>57.569230769230771</v>
      </c>
      <c r="BG9" s="241" t="s">
        <v>47</v>
      </c>
      <c r="BH9" s="241">
        <v>134616.91389752086</v>
      </c>
      <c r="BJ9" s="241" t="s">
        <v>69</v>
      </c>
      <c r="BK9" s="241">
        <v>11985.62570037305</v>
      </c>
      <c r="BM9" s="241" t="s">
        <v>71</v>
      </c>
      <c r="BN9" s="241">
        <v>8664.6432544681848</v>
      </c>
      <c r="BP9" s="241" t="s">
        <v>83</v>
      </c>
      <c r="BQ9" s="241">
        <v>1424.3507433223529</v>
      </c>
      <c r="BS9" s="241" t="s">
        <v>32</v>
      </c>
      <c r="BT9" s="241">
        <v>911.00069839388095</v>
      </c>
      <c r="BV9" s="241" t="s">
        <v>49</v>
      </c>
      <c r="BW9" s="241">
        <v>100.82307692307693</v>
      </c>
      <c r="BY9" s="241" t="s">
        <v>47</v>
      </c>
      <c r="BZ9" s="241">
        <v>354.90352561005085</v>
      </c>
      <c r="CB9" s="241" t="s">
        <v>55</v>
      </c>
      <c r="CC9" s="241">
        <v>73905.264649367949</v>
      </c>
      <c r="CE9" s="241" t="s">
        <v>47</v>
      </c>
      <c r="CF9" s="241">
        <v>1726.3122656269647</v>
      </c>
      <c r="CJ9" s="241" t="s">
        <v>9</v>
      </c>
      <c r="CK9" s="241">
        <v>59457.349948268668</v>
      </c>
      <c r="CL9" s="241">
        <v>63.807692307692299</v>
      </c>
      <c r="CM9" s="241">
        <v>228050.08848210631</v>
      </c>
      <c r="CN9" s="241">
        <v>16164.941888611142</v>
      </c>
      <c r="CO9" s="241">
        <v>24020.860729153901</v>
      </c>
      <c r="CP9" s="241">
        <v>1940.7793368160551</v>
      </c>
      <c r="CQ9" s="241">
        <v>1254.4417534964266</v>
      </c>
      <c r="CR9" s="241">
        <v>103.82307692307693</v>
      </c>
      <c r="CS9" s="241">
        <v>857.56213367610098</v>
      </c>
      <c r="CT9" s="241">
        <v>108331.69145125292</v>
      </c>
      <c r="CU9" s="241">
        <v>2233.2424070509919</v>
      </c>
    </row>
    <row r="10" spans="1:99">
      <c r="A10" s="241">
        <v>9</v>
      </c>
      <c r="B10" t="s">
        <v>10</v>
      </c>
      <c r="C10">
        <v>75538.304871461849</v>
      </c>
      <c r="D10">
        <v>65.84615384615384</v>
      </c>
      <c r="E10">
        <v>279800.73642622965</v>
      </c>
      <c r="F10">
        <v>17727.058759454903</v>
      </c>
      <c r="G10">
        <v>22510.073333364046</v>
      </c>
      <c r="H10">
        <v>1960.2674769236203</v>
      </c>
      <c r="I10">
        <v>1168.3994746405235</v>
      </c>
      <c r="J10">
        <v>102.36923076923077</v>
      </c>
      <c r="K10">
        <v>810.53919236273077</v>
      </c>
      <c r="L10">
        <v>126172.6037213435</v>
      </c>
      <c r="M10">
        <v>3800.061581639492</v>
      </c>
      <c r="AE10" s="241" t="s">
        <v>9</v>
      </c>
      <c r="AF10" s="191">
        <f t="shared" si="1"/>
        <v>0.20762998734325738</v>
      </c>
      <c r="AG10" s="191">
        <f t="shared" si="2"/>
        <v>4.8686962143730951E-2</v>
      </c>
      <c r="AH10" s="191">
        <f t="shared" si="3"/>
        <v>0.29294490107052051</v>
      </c>
      <c r="AI10" s="191">
        <f t="shared" si="4"/>
        <v>0.2503959499726186</v>
      </c>
      <c r="AJ10" s="191">
        <f t="shared" si="5"/>
        <v>0.13254102816571761</v>
      </c>
      <c r="AK10" s="191">
        <f t="shared" si="6"/>
        <v>0.30326401246898177</v>
      </c>
      <c r="AL10" s="191">
        <f t="shared" si="7"/>
        <v>0.59205200301077088</v>
      </c>
      <c r="AM10" s="191">
        <f t="shared" si="8"/>
        <v>1.3247652352276291</v>
      </c>
      <c r="AN10" s="191">
        <f t="shared" si="9"/>
        <v>0.62350091938265439</v>
      </c>
      <c r="AO10" s="191">
        <f t="shared" si="10"/>
        <v>5.3473783354185837E-2</v>
      </c>
      <c r="AP10" s="191">
        <f t="shared" si="11"/>
        <v>0.48707184023156047</v>
      </c>
      <c r="BA10" s="241" t="s">
        <v>42</v>
      </c>
      <c r="BB10" s="241">
        <v>30079.490197517935</v>
      </c>
      <c r="BD10" s="241" t="s">
        <v>47</v>
      </c>
      <c r="BE10" s="241">
        <v>58.04615384615385</v>
      </c>
      <c r="BG10" s="241" t="s">
        <v>24</v>
      </c>
      <c r="BH10" s="241">
        <v>142837.33252328268</v>
      </c>
      <c r="BJ10" s="241" t="s">
        <v>24</v>
      </c>
      <c r="BK10" s="241">
        <v>12411.152871845685</v>
      </c>
      <c r="BM10" s="241" t="s">
        <v>69</v>
      </c>
      <c r="BN10" s="241">
        <v>10798.063193895468</v>
      </c>
      <c r="BP10" s="241" t="s">
        <v>55</v>
      </c>
      <c r="BQ10" s="241">
        <v>1502.5374807266626</v>
      </c>
      <c r="BS10" s="241" t="s">
        <v>6</v>
      </c>
      <c r="BT10" s="241">
        <v>945.21482879205712</v>
      </c>
      <c r="BV10" s="241" t="s">
        <v>64</v>
      </c>
      <c r="BW10" s="241">
        <v>100.95384615384614</v>
      </c>
      <c r="BY10" s="241" t="s">
        <v>52</v>
      </c>
      <c r="BZ10" s="241">
        <v>415.47199601389343</v>
      </c>
      <c r="CB10" s="241" t="s">
        <v>53</v>
      </c>
      <c r="CC10" s="241">
        <v>77893.167156172014</v>
      </c>
      <c r="CE10" s="241" t="s">
        <v>17</v>
      </c>
      <c r="CF10" s="241">
        <v>1911.5371547069979</v>
      </c>
      <c r="CJ10" s="241" t="s">
        <v>10</v>
      </c>
      <c r="CK10" s="241">
        <v>75538.304871461849</v>
      </c>
      <c r="CL10" s="241">
        <v>65.84615384615384</v>
      </c>
      <c r="CM10" s="241">
        <v>279800.73642622965</v>
      </c>
      <c r="CN10" s="241">
        <v>17727.058759454903</v>
      </c>
      <c r="CO10" s="241">
        <v>22510.073333364046</v>
      </c>
      <c r="CP10" s="241">
        <v>1960.2674769236203</v>
      </c>
      <c r="CQ10" s="241">
        <v>1168.3994746405235</v>
      </c>
      <c r="CR10" s="241">
        <v>102.36923076923077</v>
      </c>
      <c r="CS10" s="241">
        <v>810.53919236273077</v>
      </c>
      <c r="CT10" s="241">
        <v>126172.6037213435</v>
      </c>
      <c r="CU10" s="241">
        <v>3800.061581639492</v>
      </c>
    </row>
    <row r="11" spans="1:99">
      <c r="A11" s="241">
        <v>10</v>
      </c>
      <c r="B11" t="s">
        <v>11</v>
      </c>
      <c r="C11">
        <v>65092.729494182073</v>
      </c>
      <c r="D11">
        <v>69.623076923076923</v>
      </c>
      <c r="E11">
        <v>330507.47053233313</v>
      </c>
      <c r="F11">
        <v>25190.104128694544</v>
      </c>
      <c r="G11">
        <v>38329.991591019141</v>
      </c>
      <c r="H11">
        <v>1600.6180310533016</v>
      </c>
      <c r="I11">
        <v>1231.7316138051153</v>
      </c>
      <c r="J11">
        <v>103.45384615384614</v>
      </c>
      <c r="K11">
        <v>1353.0094106552692</v>
      </c>
      <c r="L11">
        <v>167973.91386936785</v>
      </c>
      <c r="M11">
        <v>4985.4492970560786</v>
      </c>
      <c r="AE11" s="241" t="s">
        <v>10</v>
      </c>
      <c r="AF11" s="191">
        <f t="shared" si="1"/>
        <v>2.7039315460533148E-2</v>
      </c>
      <c r="AG11" s="191">
        <f t="shared" si="2"/>
        <v>0.49686915816939348</v>
      </c>
      <c r="AH11" s="191">
        <f t="shared" si="3"/>
        <v>9.0630362010666821E-2</v>
      </c>
      <c r="AI11" s="191">
        <f t="shared" si="4"/>
        <v>1.8626453938253108E-2</v>
      </c>
      <c r="AJ11" s="191">
        <f t="shared" si="5"/>
        <v>0.22845002052909083</v>
      </c>
      <c r="AK11" s="191">
        <f t="shared" si="6"/>
        <v>0.36200918759856926</v>
      </c>
      <c r="AL11" s="191">
        <f t="shared" si="7"/>
        <v>0.77314042214133105</v>
      </c>
      <c r="AM11" s="191">
        <f t="shared" si="8"/>
        <v>4.5717940159258116E-3</v>
      </c>
      <c r="AN11" s="191">
        <f t="shared" si="9"/>
        <v>0.64579610087502026</v>
      </c>
      <c r="AO11" s="191">
        <f t="shared" si="10"/>
        <v>0.54373876570738988</v>
      </c>
      <c r="AP11" s="191">
        <f t="shared" si="11"/>
        <v>0.15601353554298089</v>
      </c>
      <c r="BA11" s="241" t="s">
        <v>54</v>
      </c>
      <c r="BB11" s="241">
        <v>30777.651826874124</v>
      </c>
      <c r="BD11" s="241" t="s">
        <v>24</v>
      </c>
      <c r="BE11" s="241">
        <v>58.053846153846159</v>
      </c>
      <c r="BG11" s="241" t="s">
        <v>36</v>
      </c>
      <c r="BH11" s="241">
        <v>143908.28344791583</v>
      </c>
      <c r="BJ11" s="241" t="s">
        <v>78</v>
      </c>
      <c r="BK11" s="241">
        <v>12653.894842880805</v>
      </c>
      <c r="BM11" s="241" t="s">
        <v>78</v>
      </c>
      <c r="BN11" s="241">
        <v>12072.099475786157</v>
      </c>
      <c r="BP11" s="241" t="s">
        <v>3</v>
      </c>
      <c r="BQ11" s="241">
        <v>1534.0562222934827</v>
      </c>
      <c r="BS11" s="241" t="s">
        <v>36</v>
      </c>
      <c r="BT11" s="241">
        <v>960.5275511504916</v>
      </c>
      <c r="BV11" s="241" t="s">
        <v>4</v>
      </c>
      <c r="BW11" s="241">
        <v>100.96153846153848</v>
      </c>
      <c r="BY11" s="241" t="s">
        <v>62</v>
      </c>
      <c r="BZ11" s="241">
        <v>508.17580750701592</v>
      </c>
      <c r="CB11" s="241" t="s">
        <v>78</v>
      </c>
      <c r="CC11" s="241">
        <v>80549.828154702467</v>
      </c>
      <c r="CE11" s="241" t="s">
        <v>37</v>
      </c>
      <c r="CF11" s="241">
        <v>1931.4923554685734</v>
      </c>
      <c r="CJ11" s="241" t="s">
        <v>11</v>
      </c>
      <c r="CK11" s="241">
        <v>65092.729494182073</v>
      </c>
      <c r="CL11" s="241">
        <v>69.623076923076923</v>
      </c>
      <c r="CM11" s="241">
        <v>330507.47053233313</v>
      </c>
      <c r="CN11" s="241">
        <v>25190.104128694544</v>
      </c>
      <c r="CO11" s="241">
        <v>38329.991591019141</v>
      </c>
      <c r="CP11" s="241">
        <v>1600.6180310533016</v>
      </c>
      <c r="CQ11" s="241">
        <v>1231.7316138051153</v>
      </c>
      <c r="CR11" s="241">
        <v>103.45384615384614</v>
      </c>
      <c r="CS11" s="241">
        <v>1353.0094106552692</v>
      </c>
      <c r="CT11" s="241">
        <v>167973.91386936785</v>
      </c>
      <c r="CU11" s="241">
        <v>4985.4492970560786</v>
      </c>
    </row>
    <row r="12" spans="1:99">
      <c r="A12" s="241">
        <v>11</v>
      </c>
      <c r="B12" t="s">
        <v>12</v>
      </c>
      <c r="C12">
        <v>39423.183600470729</v>
      </c>
      <c r="D12">
        <v>60.438461538461539</v>
      </c>
      <c r="E12">
        <v>184687.57615380135</v>
      </c>
      <c r="F12">
        <v>14234.375795302281</v>
      </c>
      <c r="G12">
        <v>23216.356928634916</v>
      </c>
      <c r="H12">
        <v>2030.3382392691251</v>
      </c>
      <c r="I12">
        <v>1384.1408972909735</v>
      </c>
      <c r="J12">
        <v>103.31538461538463</v>
      </c>
      <c r="K12">
        <v>1054.5501581080996</v>
      </c>
      <c r="L12">
        <v>97941.976820354321</v>
      </c>
      <c r="M12">
        <v>2567.4712247482553</v>
      </c>
      <c r="AE12" s="241" t="s">
        <v>11</v>
      </c>
      <c r="AF12" s="191">
        <f t="shared" si="1"/>
        <v>0.12539291899808708</v>
      </c>
      <c r="AG12" s="191">
        <f t="shared" si="2"/>
        <v>1.3272746609943009</v>
      </c>
      <c r="AH12" s="191">
        <f t="shared" si="3"/>
        <v>0.1076030890754628</v>
      </c>
      <c r="AI12" s="191">
        <f t="shared" si="4"/>
        <v>1.0886570639562776</v>
      </c>
      <c r="AJ12" s="191">
        <f t="shared" si="5"/>
        <v>0.77584245873757995</v>
      </c>
      <c r="AK12" s="191">
        <f t="shared" si="6"/>
        <v>0.72212041975730867</v>
      </c>
      <c r="AL12" s="191">
        <f t="shared" si="7"/>
        <v>0.63984877629034798</v>
      </c>
      <c r="AM12" s="191">
        <f t="shared" si="8"/>
        <v>0.9871558309752867</v>
      </c>
      <c r="AN12" s="191">
        <f t="shared" si="9"/>
        <v>0.38859245445835977</v>
      </c>
      <c r="AO12" s="191">
        <f t="shared" si="10"/>
        <v>1.9430095322290379</v>
      </c>
      <c r="AP12" s="191">
        <f t="shared" si="11"/>
        <v>9.4450879131769125E-2</v>
      </c>
      <c r="BA12" s="241" t="s">
        <v>44</v>
      </c>
      <c r="BB12" s="241">
        <v>31046.529118373917</v>
      </c>
      <c r="BD12" s="241" t="s">
        <v>26</v>
      </c>
      <c r="BE12" s="241">
        <v>59.000000000000007</v>
      </c>
      <c r="BG12" s="241" t="s">
        <v>78</v>
      </c>
      <c r="BH12" s="241">
        <v>146818.25990034753</v>
      </c>
      <c r="BJ12" s="241" t="s">
        <v>74</v>
      </c>
      <c r="BK12" s="241">
        <v>13076.998028578886</v>
      </c>
      <c r="BM12" s="241" t="s">
        <v>85</v>
      </c>
      <c r="BN12" s="241">
        <v>12407.682070763123</v>
      </c>
      <c r="BP12" s="241" t="s">
        <v>2</v>
      </c>
      <c r="BQ12" s="241">
        <v>1541.3053773845304</v>
      </c>
      <c r="BS12" s="241" t="s">
        <v>28</v>
      </c>
      <c r="BT12" s="241">
        <v>1013.1855165378323</v>
      </c>
      <c r="BV12" s="241" t="s">
        <v>13</v>
      </c>
      <c r="BW12" s="241">
        <v>100.96923076923075</v>
      </c>
      <c r="BY12" s="241" t="s">
        <v>36</v>
      </c>
      <c r="BZ12" s="241">
        <v>720.10966593198987</v>
      </c>
      <c r="CB12" s="241" t="s">
        <v>65</v>
      </c>
      <c r="CC12" s="241">
        <v>84725.719080594194</v>
      </c>
      <c r="CE12" s="241" t="s">
        <v>70</v>
      </c>
      <c r="CF12" s="241">
        <v>1943.3453246963288</v>
      </c>
      <c r="CJ12" s="241" t="s">
        <v>12</v>
      </c>
      <c r="CK12" s="241">
        <v>39423.183600470729</v>
      </c>
      <c r="CL12" s="241">
        <v>60.438461538461539</v>
      </c>
      <c r="CM12" s="241">
        <v>184687.57615380135</v>
      </c>
      <c r="CN12" s="241">
        <v>14234.375795302281</v>
      </c>
      <c r="CO12" s="241">
        <v>23216.356928634916</v>
      </c>
      <c r="CP12" s="241">
        <v>2030.3382392691251</v>
      </c>
      <c r="CQ12" s="241">
        <v>1384.1408972909735</v>
      </c>
      <c r="CR12" s="241">
        <v>103.31538461538463</v>
      </c>
      <c r="CS12" s="241">
        <v>1054.5501581080996</v>
      </c>
      <c r="CT12" s="241">
        <v>97941.976820354321</v>
      </c>
      <c r="CU12" s="241">
        <v>2567.4712247482553</v>
      </c>
    </row>
    <row r="13" spans="1:99">
      <c r="A13" s="241">
        <v>12</v>
      </c>
      <c r="B13" t="s">
        <v>13</v>
      </c>
      <c r="C13">
        <v>36461.02969764467</v>
      </c>
      <c r="D13">
        <v>59.638461538461527</v>
      </c>
      <c r="E13">
        <v>199045.10365502315</v>
      </c>
      <c r="F13">
        <v>14521.615409254618</v>
      </c>
      <c r="G13">
        <v>29783.012011396546</v>
      </c>
      <c r="H13">
        <v>1534.0562222934827</v>
      </c>
      <c r="I13">
        <v>864.57759611210645</v>
      </c>
      <c r="J13">
        <v>102.26923076923077</v>
      </c>
      <c r="K13">
        <v>1248.5774841809919</v>
      </c>
      <c r="L13">
        <v>97136.250040867511</v>
      </c>
      <c r="M13">
        <v>3105.9386694524865</v>
      </c>
      <c r="AE13" s="241" t="s">
        <v>12</v>
      </c>
      <c r="AF13" s="191">
        <f t="shared" si="1"/>
        <v>0.49998848667044477</v>
      </c>
      <c r="AG13" s="191">
        <f t="shared" si="2"/>
        <v>0.69208210147604088</v>
      </c>
      <c r="AH13" s="191">
        <f t="shared" si="3"/>
        <v>0.46246677263530861</v>
      </c>
      <c r="AI13" s="191">
        <f t="shared" si="4"/>
        <v>0.53683183633849907</v>
      </c>
      <c r="AJ13" s="191">
        <f t="shared" si="5"/>
        <v>0.1836131704640325</v>
      </c>
      <c r="AK13" s="191">
        <f t="shared" si="6"/>
        <v>0.57323094517678252</v>
      </c>
      <c r="AL13" s="191">
        <f t="shared" si="7"/>
        <v>0.31908139804020852</v>
      </c>
      <c r="AM13" s="191">
        <f t="shared" si="8"/>
        <v>0.86055230438068597</v>
      </c>
      <c r="AN13" s="191">
        <f t="shared" si="9"/>
        <v>0.53010217328411469</v>
      </c>
      <c r="AO13" s="191">
        <f t="shared" si="10"/>
        <v>0.401262498684817</v>
      </c>
      <c r="AP13" s="191">
        <f t="shared" si="11"/>
        <v>0.41645154941594381</v>
      </c>
      <c r="BA13" s="241" t="s">
        <v>29</v>
      </c>
      <c r="BB13" s="241">
        <v>31915.194286987753</v>
      </c>
      <c r="BD13" s="241" t="s">
        <v>69</v>
      </c>
      <c r="BE13" s="241">
        <v>59.15384615384616</v>
      </c>
      <c r="BG13" s="241" t="s">
        <v>27</v>
      </c>
      <c r="BH13" s="241">
        <v>149362.93840787662</v>
      </c>
      <c r="BJ13" s="241" t="s">
        <v>109</v>
      </c>
      <c r="BK13" s="241">
        <v>13221.421462091115</v>
      </c>
      <c r="BM13" s="241" t="s">
        <v>65</v>
      </c>
      <c r="BN13" s="241">
        <v>13364.050845617718</v>
      </c>
      <c r="BP13" s="241" t="s">
        <v>63</v>
      </c>
      <c r="BQ13" s="241">
        <v>1543.2228177959166</v>
      </c>
      <c r="BS13" s="241" t="s">
        <v>15</v>
      </c>
      <c r="BT13" s="241">
        <v>1030.1881966566068</v>
      </c>
      <c r="BV13" s="241" t="s">
        <v>83</v>
      </c>
      <c r="BW13" s="241">
        <v>101.19230769230769</v>
      </c>
      <c r="BY13" s="241" t="s">
        <v>57</v>
      </c>
      <c r="BZ13" s="241">
        <v>799.57614095070551</v>
      </c>
      <c r="CB13" s="241" t="s">
        <v>69</v>
      </c>
      <c r="CC13" s="241">
        <v>86592.756803994285</v>
      </c>
      <c r="CE13" s="241" t="s">
        <v>78</v>
      </c>
      <c r="CF13" s="241">
        <v>1972.723841481783</v>
      </c>
      <c r="CJ13" s="241" t="s">
        <v>13</v>
      </c>
      <c r="CK13" s="241">
        <v>36461.02969764467</v>
      </c>
      <c r="CL13" s="241">
        <v>59.638461538461527</v>
      </c>
      <c r="CM13" s="241">
        <v>199045.10365502315</v>
      </c>
      <c r="CN13" s="241">
        <v>14521.615409254618</v>
      </c>
      <c r="CO13" s="241">
        <v>29783.012011396546</v>
      </c>
      <c r="CP13" s="241">
        <v>1534.0562222934827</v>
      </c>
      <c r="CQ13" s="241">
        <v>864.57759611210645</v>
      </c>
      <c r="CR13" s="241">
        <v>102.26923076923077</v>
      </c>
      <c r="CS13" s="241">
        <v>1248.5774841809919</v>
      </c>
      <c r="CT13" s="241">
        <v>97136.250040867511</v>
      </c>
      <c r="CU13" s="241">
        <v>3105.9386694524865</v>
      </c>
    </row>
    <row r="14" spans="1:99">
      <c r="A14" s="241">
        <v>13</v>
      </c>
      <c r="B14" t="s">
        <v>14</v>
      </c>
      <c r="C14">
        <v>42597.964676423864</v>
      </c>
      <c r="D14">
        <v>65.061538461538461</v>
      </c>
      <c r="E14">
        <v>193251.62608128673</v>
      </c>
      <c r="F14">
        <v>15229.082156497072</v>
      </c>
      <c r="G14">
        <v>32084.911185034758</v>
      </c>
      <c r="H14">
        <v>1784.4509435203267</v>
      </c>
      <c r="I14">
        <v>1574.897652099783</v>
      </c>
      <c r="J14">
        <v>103.26153846153845</v>
      </c>
      <c r="K14">
        <v>893.77332120779033</v>
      </c>
      <c r="L14">
        <v>105074.22275338043</v>
      </c>
      <c r="M14">
        <v>2805.4694572381245</v>
      </c>
      <c r="AE14" s="241" t="s">
        <v>13</v>
      </c>
      <c r="AF14" s="191">
        <f t="shared" si="1"/>
        <v>0.54321518523989065</v>
      </c>
      <c r="AG14" s="191">
        <f t="shared" si="2"/>
        <v>0.86797247274649192</v>
      </c>
      <c r="AH14" s="191">
        <f t="shared" si="3"/>
        <v>0.40633730037082239</v>
      </c>
      <c r="AI14" s="191">
        <f t="shared" si="4"/>
        <v>0.49421442287257833</v>
      </c>
      <c r="AJ14" s="191">
        <f t="shared" si="5"/>
        <v>0.23325638639126836</v>
      </c>
      <c r="AK14" s="191">
        <f t="shared" si="6"/>
        <v>0.9227647650337345</v>
      </c>
      <c r="AL14" s="191">
        <f t="shared" si="7"/>
        <v>1.4125775036734116</v>
      </c>
      <c r="AM14" s="191">
        <f t="shared" si="8"/>
        <v>9.6007674334260135E-2</v>
      </c>
      <c r="AN14" s="191">
        <f t="shared" si="9"/>
        <v>0.43810719533398834</v>
      </c>
      <c r="AO14" s="191">
        <f t="shared" si="10"/>
        <v>0.42823366117582834</v>
      </c>
      <c r="AP14" s="191">
        <f t="shared" si="11"/>
        <v>0.30267701674174902</v>
      </c>
      <c r="BA14" s="241" t="s">
        <v>3</v>
      </c>
      <c r="BB14" s="241">
        <v>32815.012098261548</v>
      </c>
      <c r="BD14" s="241" t="s">
        <v>3</v>
      </c>
      <c r="BE14" s="241">
        <v>59.638461538461527</v>
      </c>
      <c r="BG14" s="241" t="s">
        <v>74</v>
      </c>
      <c r="BH14" s="241">
        <v>149496.97337904046</v>
      </c>
      <c r="BJ14" s="241" t="s">
        <v>2</v>
      </c>
      <c r="BK14" s="241">
        <v>13260.308730835801</v>
      </c>
      <c r="BM14" s="241" t="s">
        <v>74</v>
      </c>
      <c r="BN14" s="241">
        <v>13748.689820253649</v>
      </c>
      <c r="BP14" s="241" t="s">
        <v>44</v>
      </c>
      <c r="BQ14" s="241">
        <v>1600.6180310533016</v>
      </c>
      <c r="BS14" s="241" t="s">
        <v>47</v>
      </c>
      <c r="BT14" s="241">
        <v>1030.3487755751617</v>
      </c>
      <c r="BV14" s="241" t="s">
        <v>76</v>
      </c>
      <c r="BW14" s="241">
        <v>101.23076923076924</v>
      </c>
      <c r="BY14" s="241" t="s">
        <v>54</v>
      </c>
      <c r="BZ14" s="241">
        <v>810.53919236273077</v>
      </c>
      <c r="CB14" s="241" t="s">
        <v>85</v>
      </c>
      <c r="CC14" s="241">
        <v>87068.719927956801</v>
      </c>
      <c r="CE14" s="241" t="s">
        <v>73</v>
      </c>
      <c r="CF14" s="241">
        <v>2132.912160423411</v>
      </c>
      <c r="CJ14" s="241" t="s">
        <v>14</v>
      </c>
      <c r="CK14" s="241">
        <v>42597.964676423864</v>
      </c>
      <c r="CL14" s="241">
        <v>65.061538461538461</v>
      </c>
      <c r="CM14" s="241">
        <v>193251.62608128673</v>
      </c>
      <c r="CN14" s="241">
        <v>15229.082156497072</v>
      </c>
      <c r="CO14" s="241">
        <v>32084.911185034758</v>
      </c>
      <c r="CP14" s="241">
        <v>1784.4509435203267</v>
      </c>
      <c r="CQ14" s="241">
        <v>1574.897652099783</v>
      </c>
      <c r="CR14" s="241">
        <v>103.26153846153845</v>
      </c>
      <c r="CS14" s="241">
        <v>893.77332120779033</v>
      </c>
      <c r="CT14" s="241">
        <v>105074.22275338043</v>
      </c>
      <c r="CU14" s="241">
        <v>2805.4694572381245</v>
      </c>
    </row>
    <row r="15" spans="1:99">
      <c r="A15" s="241">
        <v>14</v>
      </c>
      <c r="B15" t="s">
        <v>15</v>
      </c>
      <c r="C15">
        <v>57950.905212377111</v>
      </c>
      <c r="D15">
        <v>61.31538461538463</v>
      </c>
      <c r="E15">
        <v>185841.36491525345</v>
      </c>
      <c r="F15">
        <v>15296.502276636764</v>
      </c>
      <c r="G15">
        <v>24639.764990960572</v>
      </c>
      <c r="H15">
        <v>1819.6025873559106</v>
      </c>
      <c r="I15">
        <v>1217.5831872791136</v>
      </c>
      <c r="J15">
        <v>103.52307692307691</v>
      </c>
      <c r="K15">
        <v>415.47199601389343</v>
      </c>
      <c r="L15">
        <v>109070.62396316198</v>
      </c>
      <c r="M15">
        <v>3239.8623712566337</v>
      </c>
      <c r="AE15" s="241" t="s">
        <v>14</v>
      </c>
      <c r="AF15" s="191">
        <f t="shared" si="1"/>
        <v>0.4536589207207225</v>
      </c>
      <c r="AG15" s="191">
        <f t="shared" si="2"/>
        <v>0.32436129403876263</v>
      </c>
      <c r="AH15" s="191">
        <f t="shared" si="3"/>
        <v>0.428986383840263</v>
      </c>
      <c r="AI15" s="191">
        <f t="shared" si="4"/>
        <v>0.38924838958155511</v>
      </c>
      <c r="AJ15" s="191">
        <f t="shared" si="5"/>
        <v>0.37938735814874719</v>
      </c>
      <c r="AK15" s="191">
        <f t="shared" si="6"/>
        <v>0.16797330372414235</v>
      </c>
      <c r="AL15" s="191">
        <f t="shared" si="7"/>
        <v>8.2393779350833515E-2</v>
      </c>
      <c r="AM15" s="191">
        <f t="shared" si="8"/>
        <v>0.81131759959386363</v>
      </c>
      <c r="AN15" s="191">
        <f t="shared" si="9"/>
        <v>0.60633195939155415</v>
      </c>
      <c r="AO15" s="191">
        <f t="shared" si="10"/>
        <v>0.16251535898067962</v>
      </c>
      <c r="AP15" s="191">
        <f t="shared" si="11"/>
        <v>0.36616413103043177</v>
      </c>
      <c r="BA15" s="241" t="s">
        <v>48</v>
      </c>
      <c r="BB15" s="241">
        <v>33352.910983513793</v>
      </c>
      <c r="BD15" s="241" t="s">
        <v>37</v>
      </c>
      <c r="BE15" s="241">
        <v>60.030769230769224</v>
      </c>
      <c r="BG15" s="241" t="s">
        <v>37</v>
      </c>
      <c r="BH15" s="241">
        <v>149734.91359722719</v>
      </c>
      <c r="BJ15" s="241" t="s">
        <v>76</v>
      </c>
      <c r="BK15" s="241">
        <v>13631.618192495789</v>
      </c>
      <c r="BM15" s="241" t="s">
        <v>87</v>
      </c>
      <c r="BN15" s="241">
        <v>14955.278731471442</v>
      </c>
      <c r="BP15" s="241" t="s">
        <v>27</v>
      </c>
      <c r="BQ15" s="241">
        <v>1603.1807723938241</v>
      </c>
      <c r="BS15" s="241" t="s">
        <v>77</v>
      </c>
      <c r="BT15" s="241">
        <v>1091.1594035473852</v>
      </c>
      <c r="BV15" s="241" t="s">
        <v>78</v>
      </c>
      <c r="BW15" s="241">
        <v>101.24615384615383</v>
      </c>
      <c r="BY15" s="241" t="s">
        <v>41</v>
      </c>
      <c r="BZ15" s="241">
        <v>818.43235082854574</v>
      </c>
      <c r="CB15" s="241" t="s">
        <v>50</v>
      </c>
      <c r="CC15" s="241">
        <v>87398.600554821882</v>
      </c>
      <c r="CE15" s="241" t="s">
        <v>53</v>
      </c>
      <c r="CF15" s="241">
        <v>2166.8017698720187</v>
      </c>
      <c r="CJ15" s="241" t="s">
        <v>15</v>
      </c>
      <c r="CK15" s="241">
        <v>57950.905212377111</v>
      </c>
      <c r="CL15" s="241">
        <v>61.31538461538463</v>
      </c>
      <c r="CM15" s="241">
        <v>185841.36491525345</v>
      </c>
      <c r="CN15" s="241">
        <v>15296.502276636764</v>
      </c>
      <c r="CO15" s="241">
        <v>24639.764990960572</v>
      </c>
      <c r="CP15" s="241">
        <v>1819.6025873559106</v>
      </c>
      <c r="CQ15" s="241">
        <v>1217.5831872791136</v>
      </c>
      <c r="CR15" s="241">
        <v>103.52307692307691</v>
      </c>
      <c r="CS15" s="241">
        <v>415.47199601389343</v>
      </c>
      <c r="CT15" s="241">
        <v>109070.62396316198</v>
      </c>
      <c r="CU15" s="241">
        <v>3239.8623712566337</v>
      </c>
    </row>
    <row r="16" spans="1:99">
      <c r="A16" s="241">
        <v>15</v>
      </c>
      <c r="B16" t="s">
        <v>16</v>
      </c>
      <c r="C16">
        <v>46059.803061612693</v>
      </c>
      <c r="D16">
        <v>65.900000000000006</v>
      </c>
      <c r="E16">
        <v>195946.24095486783</v>
      </c>
      <c r="F16">
        <v>15093.213957517193</v>
      </c>
      <c r="G16">
        <v>20025.583103376681</v>
      </c>
      <c r="H16">
        <v>1689.3109957871675</v>
      </c>
      <c r="I16">
        <v>1734.4119329873986</v>
      </c>
      <c r="J16">
        <v>101.83846153846154</v>
      </c>
      <c r="K16">
        <v>2545.8610540795771</v>
      </c>
      <c r="L16">
        <v>106685.17348927428</v>
      </c>
      <c r="M16">
        <v>3287.758981259703</v>
      </c>
      <c r="AE16" s="241" t="s">
        <v>15</v>
      </c>
      <c r="AF16" s="191">
        <f t="shared" si="1"/>
        <v>0.22961352859267931</v>
      </c>
      <c r="AG16" s="191">
        <f t="shared" si="2"/>
        <v>0.49927919450650748</v>
      </c>
      <c r="AH16" s="191">
        <f t="shared" si="3"/>
        <v>0.45795613845546873</v>
      </c>
      <c r="AI16" s="191">
        <f t="shared" si="4"/>
        <v>0.37924534335690702</v>
      </c>
      <c r="AJ16" s="191">
        <f t="shared" si="5"/>
        <v>9.3251261594530496E-2</v>
      </c>
      <c r="AK16" s="191">
        <f t="shared" si="6"/>
        <v>6.2011962014953667E-2</v>
      </c>
      <c r="AL16" s="191">
        <f t="shared" si="7"/>
        <v>0.66962618603410151</v>
      </c>
      <c r="AM16" s="191">
        <f t="shared" si="8"/>
        <v>1.0504575942726002</v>
      </c>
      <c r="AN16" s="191">
        <f t="shared" si="9"/>
        <v>0.83311094333837354</v>
      </c>
      <c r="AO16" s="191">
        <f t="shared" si="10"/>
        <v>2.8738514084267232E-2</v>
      </c>
      <c r="AP16" s="191">
        <f t="shared" si="11"/>
        <v>0.27437984346484923</v>
      </c>
      <c r="BA16" s="241" t="s">
        <v>52</v>
      </c>
      <c r="BB16" s="241">
        <v>33371.277031331789</v>
      </c>
      <c r="BD16" s="241" t="s">
        <v>50</v>
      </c>
      <c r="BE16" s="241">
        <v>60.207692307692305</v>
      </c>
      <c r="BG16" s="241" t="s">
        <v>53</v>
      </c>
      <c r="BH16" s="241">
        <v>152642.68944676517</v>
      </c>
      <c r="BJ16" s="241" t="s">
        <v>72</v>
      </c>
      <c r="BK16" s="241">
        <v>13701.972948539422</v>
      </c>
      <c r="BM16" s="241" t="s">
        <v>63</v>
      </c>
      <c r="BN16" s="241">
        <v>16008.810102696405</v>
      </c>
      <c r="BP16" s="241" t="s">
        <v>7</v>
      </c>
      <c r="BQ16" s="241">
        <v>1624.5726180028121</v>
      </c>
      <c r="BS16" s="241" t="s">
        <v>37</v>
      </c>
      <c r="BT16" s="241">
        <v>1136.1600978933966</v>
      </c>
      <c r="BV16" s="241" t="s">
        <v>67</v>
      </c>
      <c r="BW16" s="241">
        <v>101.33846153846156</v>
      </c>
      <c r="BY16" s="241" t="s">
        <v>25</v>
      </c>
      <c r="BZ16" s="241">
        <v>840.86282358873621</v>
      </c>
      <c r="CB16" s="241" t="s">
        <v>11</v>
      </c>
      <c r="CC16" s="241">
        <v>88627.149964620374</v>
      </c>
      <c r="CE16" s="241" t="s">
        <v>15</v>
      </c>
      <c r="CF16" s="241">
        <v>2221.6101751718811</v>
      </c>
      <c r="CJ16" s="241" t="s">
        <v>16</v>
      </c>
      <c r="CK16" s="241">
        <v>46059.803061612693</v>
      </c>
      <c r="CL16" s="241">
        <v>65.900000000000006</v>
      </c>
      <c r="CM16" s="241">
        <v>195946.24095486783</v>
      </c>
      <c r="CN16" s="241">
        <v>15093.213957517193</v>
      </c>
      <c r="CO16" s="241">
        <v>20025.583103376681</v>
      </c>
      <c r="CP16" s="241">
        <v>1689.3109957871675</v>
      </c>
      <c r="CQ16" s="241">
        <v>1734.4119329873986</v>
      </c>
      <c r="CR16" s="241">
        <v>101.83846153846154</v>
      </c>
      <c r="CS16" s="241">
        <v>2545.8610540795771</v>
      </c>
      <c r="CT16" s="241">
        <v>106685.17348927428</v>
      </c>
      <c r="CU16" s="241">
        <v>3287.758981259703</v>
      </c>
    </row>
    <row r="17" spans="1:99">
      <c r="A17" s="241">
        <v>16</v>
      </c>
      <c r="B17" t="s">
        <v>17</v>
      </c>
      <c r="C17">
        <v>52373.86717590638</v>
      </c>
      <c r="D17">
        <v>65.730769230769226</v>
      </c>
      <c r="E17">
        <v>222817.25397696032</v>
      </c>
      <c r="F17">
        <v>15982.541285453008</v>
      </c>
      <c r="G17">
        <v>23794.836425201021</v>
      </c>
      <c r="H17">
        <v>1963.2903830209309</v>
      </c>
      <c r="I17">
        <v>911.00069839388095</v>
      </c>
      <c r="J17">
        <v>103.7923076923077</v>
      </c>
      <c r="K17">
        <v>1099.8754837683734</v>
      </c>
      <c r="L17">
        <v>109566.32269846831</v>
      </c>
      <c r="M17">
        <v>3321.8198174756717</v>
      </c>
      <c r="AE17" s="241" t="s">
        <v>16</v>
      </c>
      <c r="AF17" s="191">
        <f t="shared" si="1"/>
        <v>0.40314032874954697</v>
      </c>
      <c r="AG17" s="191">
        <f t="shared" si="2"/>
        <v>0.50870793315875329</v>
      </c>
      <c r="AH17" s="191">
        <f t="shared" si="3"/>
        <v>0.41845202750368127</v>
      </c>
      <c r="AI17" s="191">
        <f t="shared" si="4"/>
        <v>0.40940699908921269</v>
      </c>
      <c r="AJ17" s="191">
        <f t="shared" si="5"/>
        <v>0.38617238117279717</v>
      </c>
      <c r="AK17" s="191">
        <f t="shared" si="6"/>
        <v>0.45476377529072459</v>
      </c>
      <c r="AL17" s="191">
        <f t="shared" si="7"/>
        <v>0.41811465214480914</v>
      </c>
      <c r="AM17" s="191">
        <f t="shared" si="8"/>
        <v>0.48988531262864438</v>
      </c>
      <c r="AN17" s="191">
        <f t="shared" si="9"/>
        <v>0.17697922482853254</v>
      </c>
      <c r="AO17" s="191">
        <f t="shared" si="10"/>
        <v>0.10858986566335235</v>
      </c>
      <c r="AP17" s="191">
        <f t="shared" si="11"/>
        <v>0.26425961340568455</v>
      </c>
      <c r="BA17" s="241" t="s">
        <v>80</v>
      </c>
      <c r="BB17" s="241">
        <v>33449.672957679242</v>
      </c>
      <c r="BD17" s="241" t="s">
        <v>74</v>
      </c>
      <c r="BE17" s="241">
        <v>60.238461538461543</v>
      </c>
      <c r="BG17" s="241" t="s">
        <v>67</v>
      </c>
      <c r="BH17" s="241">
        <v>154272.78719986699</v>
      </c>
      <c r="BJ17" s="241" t="s">
        <v>11</v>
      </c>
      <c r="BK17" s="241">
        <v>13840.470771105873</v>
      </c>
      <c r="BM17" s="241" t="s">
        <v>26</v>
      </c>
      <c r="BN17" s="241">
        <v>16536.133555915887</v>
      </c>
      <c r="BP17" s="241" t="s">
        <v>81</v>
      </c>
      <c r="BQ17" s="241">
        <v>1628.4456366321613</v>
      </c>
      <c r="BS17" s="241" t="s">
        <v>53</v>
      </c>
      <c r="BT17" s="241">
        <v>1160.1133019850849</v>
      </c>
      <c r="BV17" s="241" t="s">
        <v>27</v>
      </c>
      <c r="BW17" s="241">
        <v>101.38461538461539</v>
      </c>
      <c r="BY17" s="241" t="s">
        <v>42</v>
      </c>
      <c r="BZ17" s="241">
        <v>857.56213367610098</v>
      </c>
      <c r="CB17" s="241" t="s">
        <v>83</v>
      </c>
      <c r="CC17" s="241">
        <v>88802.222940070802</v>
      </c>
      <c r="CE17" s="241" t="s">
        <v>42</v>
      </c>
      <c r="CF17" s="241">
        <v>2233.2424070509919</v>
      </c>
      <c r="CJ17" s="241" t="s">
        <v>17</v>
      </c>
      <c r="CK17" s="241">
        <v>52373.86717590638</v>
      </c>
      <c r="CL17" s="241">
        <v>65.730769230769226</v>
      </c>
      <c r="CM17" s="241">
        <v>222817.25397696032</v>
      </c>
      <c r="CN17" s="241">
        <v>15982.541285453008</v>
      </c>
      <c r="CO17" s="241">
        <v>23794.836425201021</v>
      </c>
      <c r="CP17" s="241">
        <v>1963.2903830209309</v>
      </c>
      <c r="CQ17" s="241">
        <v>911.00069839388095</v>
      </c>
      <c r="CR17" s="241">
        <v>103.7923076923077</v>
      </c>
      <c r="CS17" s="241">
        <v>1099.8754837683734</v>
      </c>
      <c r="CT17" s="241">
        <v>109566.32269846831</v>
      </c>
      <c r="CU17" s="241">
        <v>3321.8198174756717</v>
      </c>
    </row>
    <row r="18" spans="1:99">
      <c r="A18" s="241">
        <v>17</v>
      </c>
      <c r="B18" t="s">
        <v>18</v>
      </c>
      <c r="C18">
        <v>45528.638452766034</v>
      </c>
      <c r="D18">
        <v>65.707692307692298</v>
      </c>
      <c r="E18">
        <v>234103.57422706386</v>
      </c>
      <c r="F18">
        <v>15684.549584605702</v>
      </c>
      <c r="G18">
        <v>31071.403832064305</v>
      </c>
      <c r="H18">
        <v>1805.3624022463932</v>
      </c>
      <c r="I18">
        <v>1410.6422516713442</v>
      </c>
      <c r="J18">
        <v>102.83076923076926</v>
      </c>
      <c r="K18">
        <v>2087.5125270963317</v>
      </c>
      <c r="L18">
        <v>102975.38771839543</v>
      </c>
      <c r="M18">
        <v>3332.2037805190771</v>
      </c>
      <c r="AE18" s="241" t="s">
        <v>17</v>
      </c>
      <c r="AF18" s="191">
        <f t="shared" si="1"/>
        <v>0.31099921955318405</v>
      </c>
      <c r="AG18" s="191">
        <f t="shared" si="2"/>
        <v>0.47150035462077156</v>
      </c>
      <c r="AH18" s="191">
        <f t="shared" si="3"/>
        <v>0.3134022005043014</v>
      </c>
      <c r="AI18" s="191">
        <f t="shared" si="4"/>
        <v>0.27745851914357356</v>
      </c>
      <c r="AJ18" s="191">
        <f t="shared" si="5"/>
        <v>0.14688968059832552</v>
      </c>
      <c r="AK18" s="191">
        <f t="shared" si="6"/>
        <v>0.37112145521911427</v>
      </c>
      <c r="AL18" s="191">
        <f t="shared" si="7"/>
        <v>1.3148733712965635</v>
      </c>
      <c r="AM18" s="191">
        <f t="shared" si="8"/>
        <v>1.2966311182066081</v>
      </c>
      <c r="AN18" s="191">
        <f t="shared" si="9"/>
        <v>0.50861188931693413</v>
      </c>
      <c r="AO18" s="191">
        <f t="shared" si="10"/>
        <v>1.2145332031845771E-2</v>
      </c>
      <c r="AP18" s="191">
        <f t="shared" si="11"/>
        <v>0.2570627888602513</v>
      </c>
      <c r="BA18" s="241" t="s">
        <v>32</v>
      </c>
      <c r="BB18" s="241">
        <v>36099.331023617902</v>
      </c>
      <c r="BD18" s="241" t="s">
        <v>65</v>
      </c>
      <c r="BE18" s="241">
        <v>60.238461538461543</v>
      </c>
      <c r="BG18" s="241" t="s">
        <v>55</v>
      </c>
      <c r="BH18" s="241">
        <v>154509.86550718403</v>
      </c>
      <c r="BJ18" s="241" t="s">
        <v>9</v>
      </c>
      <c r="BK18" s="241">
        <v>13849.636660136457</v>
      </c>
      <c r="BM18" s="241" t="s">
        <v>67</v>
      </c>
      <c r="BN18" s="241">
        <v>17895.603740610455</v>
      </c>
      <c r="BP18" s="241" t="s">
        <v>82</v>
      </c>
      <c r="BQ18" s="241">
        <v>1640.4845117753644</v>
      </c>
      <c r="BS18" s="241" t="s">
        <v>11</v>
      </c>
      <c r="BT18" s="241">
        <v>1162.8774895246409</v>
      </c>
      <c r="BV18" s="241" t="s">
        <v>5</v>
      </c>
      <c r="BW18" s="241">
        <v>101.46923076923076</v>
      </c>
      <c r="BY18" s="241" t="s">
        <v>37</v>
      </c>
      <c r="BZ18" s="241">
        <v>875.27256102825049</v>
      </c>
      <c r="CB18" s="241" t="s">
        <v>2</v>
      </c>
      <c r="CC18" s="241">
        <v>88872.586357152686</v>
      </c>
      <c r="CE18" s="241" t="s">
        <v>62</v>
      </c>
      <c r="CF18" s="241">
        <v>2326.3342383216582</v>
      </c>
      <c r="CJ18" s="241" t="s">
        <v>18</v>
      </c>
      <c r="CK18" s="241">
        <v>45528.638452766034</v>
      </c>
      <c r="CL18" s="241">
        <v>65.707692307692298</v>
      </c>
      <c r="CM18" s="241">
        <v>234103.57422706386</v>
      </c>
      <c r="CN18" s="241">
        <v>15684.549584605702</v>
      </c>
      <c r="CO18" s="241">
        <v>31071.403832064305</v>
      </c>
      <c r="CP18" s="241">
        <v>1805.3624022463932</v>
      </c>
      <c r="CQ18" s="241">
        <v>1410.6422516713442</v>
      </c>
      <c r="CR18" s="241">
        <v>102.83076923076926</v>
      </c>
      <c r="CS18" s="241">
        <v>2087.5125270963317</v>
      </c>
      <c r="CT18" s="241">
        <v>102975.38771839543</v>
      </c>
      <c r="CU18" s="241">
        <v>3332.2037805190771</v>
      </c>
    </row>
    <row r="19" spans="1:99">
      <c r="A19" s="241">
        <v>18</v>
      </c>
      <c r="B19" t="s">
        <v>108</v>
      </c>
      <c r="C19">
        <v>113593.14398990628</v>
      </c>
      <c r="D19">
        <v>73.099999999999994</v>
      </c>
      <c r="E19">
        <v>810639.99528188992</v>
      </c>
      <c r="F19">
        <v>41675.930435133298</v>
      </c>
      <c r="G19">
        <v>34983.072444938509</v>
      </c>
      <c r="H19">
        <v>1362.9022036394247</v>
      </c>
      <c r="I19">
        <v>1329.2159482965217</v>
      </c>
      <c r="J19">
        <v>100.96923076923075</v>
      </c>
      <c r="K19">
        <v>11304.040343304117</v>
      </c>
      <c r="L19">
        <v>235723.34428719024</v>
      </c>
      <c r="M19">
        <v>14937.589781524332</v>
      </c>
      <c r="AE19" s="241" t="s">
        <v>18</v>
      </c>
      <c r="AF19" s="191">
        <f t="shared" si="1"/>
        <v>0.41089161149534437</v>
      </c>
      <c r="AG19" s="191">
        <f t="shared" si="2"/>
        <v>0.46642659391104591</v>
      </c>
      <c r="AH19" s="191">
        <f t="shared" si="3"/>
        <v>0.26927933886309008</v>
      </c>
      <c r="AI19" s="191">
        <f t="shared" si="4"/>
        <v>0.32167120746214894</v>
      </c>
      <c r="AJ19" s="191">
        <f t="shared" si="5"/>
        <v>0.31504708813646909</v>
      </c>
      <c r="AK19" s="191">
        <f t="shared" si="6"/>
        <v>0.10493766777851196</v>
      </c>
      <c r="AL19" s="191">
        <f t="shared" si="7"/>
        <v>0.26330546516891379</v>
      </c>
      <c r="AM19" s="191">
        <f t="shared" si="8"/>
        <v>0.41743996129951833</v>
      </c>
      <c r="AN19" s="191">
        <f t="shared" si="9"/>
        <v>4.0339456445545679E-2</v>
      </c>
      <c r="AO19" s="191">
        <f t="shared" si="10"/>
        <v>0.23277245134946378</v>
      </c>
      <c r="AP19" s="191">
        <f t="shared" si="11"/>
        <v>0.25486872763298712</v>
      </c>
      <c r="BA19" s="241" t="s">
        <v>33</v>
      </c>
      <c r="BB19" s="241">
        <v>36243.261685130732</v>
      </c>
      <c r="BD19" s="241" t="s">
        <v>29</v>
      </c>
      <c r="BE19" s="241">
        <v>60.438461538461539</v>
      </c>
      <c r="BG19" s="241" t="s">
        <v>17</v>
      </c>
      <c r="BH19" s="241">
        <v>155386.03717205615</v>
      </c>
      <c r="BJ19" s="241" t="s">
        <v>28</v>
      </c>
      <c r="BK19" s="241">
        <v>13859.325466808408</v>
      </c>
      <c r="BM19" s="241" t="s">
        <v>21</v>
      </c>
      <c r="BN19" s="241">
        <v>18020.122818840508</v>
      </c>
      <c r="BP19" s="241" t="s">
        <v>73</v>
      </c>
      <c r="BQ19" s="241">
        <v>1657.7396233677905</v>
      </c>
      <c r="BS19" s="241" t="s">
        <v>54</v>
      </c>
      <c r="BT19" s="241">
        <v>1168.3994746405235</v>
      </c>
      <c r="BV19" s="241" t="s">
        <v>39</v>
      </c>
      <c r="BW19" s="241">
        <v>101.47692307692309</v>
      </c>
      <c r="BY19" s="241" t="s">
        <v>48</v>
      </c>
      <c r="BZ19" s="241">
        <v>893.77332120779033</v>
      </c>
      <c r="CB19" s="241" t="s">
        <v>74</v>
      </c>
      <c r="CC19" s="241">
        <v>89423.034498341905</v>
      </c>
      <c r="CE19" s="241" t="s">
        <v>21</v>
      </c>
      <c r="CF19" s="241">
        <v>2329.6089712829089</v>
      </c>
      <c r="CJ19" s="241" t="s">
        <v>108</v>
      </c>
      <c r="CK19" s="241">
        <v>113593.14398990628</v>
      </c>
      <c r="CL19" s="241">
        <v>73.099999999999994</v>
      </c>
      <c r="CM19" s="241">
        <v>810639.99528188992</v>
      </c>
      <c r="CN19" s="241">
        <v>41675.930435133298</v>
      </c>
      <c r="CO19" s="241">
        <v>34983.072444938509</v>
      </c>
      <c r="CP19" s="241">
        <v>1362.9022036394247</v>
      </c>
      <c r="CQ19" s="241">
        <v>1329.2159482965217</v>
      </c>
      <c r="CR19" s="241">
        <v>100.96923076923075</v>
      </c>
      <c r="CS19" s="241">
        <v>11304.040343304117</v>
      </c>
      <c r="CT19" s="241">
        <v>235723.34428719024</v>
      </c>
      <c r="CU19" s="241">
        <v>14937.589781524332</v>
      </c>
    </row>
    <row r="20" spans="1:99">
      <c r="A20" s="241">
        <v>19</v>
      </c>
      <c r="B20" t="s">
        <v>21</v>
      </c>
      <c r="C20">
        <v>47404.873329683658</v>
      </c>
      <c r="D20">
        <v>60.95384615384615</v>
      </c>
      <c r="E20">
        <v>268549.70891831355</v>
      </c>
      <c r="F20">
        <v>17717.276643264289</v>
      </c>
      <c r="G20">
        <v>22905.238285866642</v>
      </c>
      <c r="H20">
        <v>1819.1784786255287</v>
      </c>
      <c r="I20">
        <v>2073.0870436683613</v>
      </c>
      <c r="J20">
        <v>102.53846153846156</v>
      </c>
      <c r="K20">
        <v>4767.2000311904349</v>
      </c>
      <c r="L20">
        <v>115754.76006611111</v>
      </c>
      <c r="M20">
        <v>3114.4569488992329</v>
      </c>
      <c r="AE20" s="241" t="s">
        <v>108</v>
      </c>
      <c r="AF20" s="191">
        <f t="shared" si="1"/>
        <v>0.5823734114075223</v>
      </c>
      <c r="AG20" s="191">
        <f t="shared" si="2"/>
        <v>2.0917212745927878</v>
      </c>
      <c r="AH20" s="191">
        <f t="shared" si="3"/>
        <v>1.9846383396723799</v>
      </c>
      <c r="AI20" s="191">
        <f t="shared" si="4"/>
        <v>3.5346402845904472</v>
      </c>
      <c r="AJ20" s="191">
        <f t="shared" si="5"/>
        <v>0.56337070810157941</v>
      </c>
      <c r="AK20" s="191">
        <f t="shared" si="6"/>
        <v>1.4386925418492471</v>
      </c>
      <c r="AL20" s="191">
        <f t="shared" si="7"/>
        <v>0.4346788963455378</v>
      </c>
      <c r="AM20" s="191">
        <f t="shared" si="8"/>
        <v>1.2846741184726973</v>
      </c>
      <c r="AN20" s="191">
        <f t="shared" si="9"/>
        <v>4.3295309653641683</v>
      </c>
      <c r="AO20" s="191">
        <f t="shared" si="10"/>
        <v>4.2108761875193128</v>
      </c>
      <c r="AP20" s="191">
        <f t="shared" si="11"/>
        <v>2.1972709174913003</v>
      </c>
      <c r="BA20" s="241" t="s">
        <v>13</v>
      </c>
      <c r="BB20" s="241">
        <v>36461.02969764467</v>
      </c>
      <c r="BD20" s="241" t="s">
        <v>109</v>
      </c>
      <c r="BE20" s="241">
        <v>60.446153846153841</v>
      </c>
      <c r="BG20" s="241" t="s">
        <v>9</v>
      </c>
      <c r="BH20" s="241">
        <v>156686.82663469078</v>
      </c>
      <c r="BJ20" s="241" t="s">
        <v>67</v>
      </c>
      <c r="BK20" s="241">
        <v>13980.898717942518</v>
      </c>
      <c r="BM20" s="241" t="s">
        <v>28</v>
      </c>
      <c r="BN20" s="241">
        <v>18120.652457911736</v>
      </c>
      <c r="BP20" s="241" t="s">
        <v>67</v>
      </c>
      <c r="BQ20" s="241">
        <v>1657.864500075146</v>
      </c>
      <c r="BS20" s="241" t="s">
        <v>108</v>
      </c>
      <c r="BT20" s="241">
        <v>1181.9577692449836</v>
      </c>
      <c r="BV20" s="241" t="s">
        <v>81</v>
      </c>
      <c r="BW20" s="241">
        <v>101.49230769230768</v>
      </c>
      <c r="BY20" s="241" t="s">
        <v>6</v>
      </c>
      <c r="BZ20" s="241">
        <v>928.28772571534569</v>
      </c>
      <c r="CB20" s="241" t="s">
        <v>9</v>
      </c>
      <c r="CC20" s="241">
        <v>89446.347996749711</v>
      </c>
      <c r="CE20" s="241" t="s">
        <v>41</v>
      </c>
      <c r="CF20" s="241">
        <v>2341.2631902935018</v>
      </c>
      <c r="CJ20" s="241" t="s">
        <v>21</v>
      </c>
      <c r="CK20" s="241">
        <v>47404.873329683658</v>
      </c>
      <c r="CL20" s="241">
        <v>60.95384615384615</v>
      </c>
      <c r="CM20" s="241">
        <v>268549.70891831355</v>
      </c>
      <c r="CN20" s="241">
        <v>17717.276643264289</v>
      </c>
      <c r="CO20" s="241">
        <v>22905.238285866642</v>
      </c>
      <c r="CP20" s="241">
        <v>1819.1784786255287</v>
      </c>
      <c r="CQ20" s="241">
        <v>2073.0870436683613</v>
      </c>
      <c r="CR20" s="241">
        <v>102.53846153846156</v>
      </c>
      <c r="CS20" s="241">
        <v>4767.2000311904349</v>
      </c>
      <c r="CT20" s="241">
        <v>115754.76006611111</v>
      </c>
      <c r="CU20" s="241">
        <v>3114.4569488992329</v>
      </c>
    </row>
    <row r="21" spans="1:99">
      <c r="A21" s="241">
        <v>20</v>
      </c>
      <c r="B21" t="s">
        <v>22</v>
      </c>
      <c r="C21">
        <v>133453.42889036587</v>
      </c>
      <c r="D21">
        <v>63.769230769230766</v>
      </c>
      <c r="E21">
        <v>458395.91199162765</v>
      </c>
      <c r="F21">
        <v>21231.165735303213</v>
      </c>
      <c r="G21">
        <v>19801.126728168987</v>
      </c>
      <c r="H21">
        <v>1745.367199237354</v>
      </c>
      <c r="I21">
        <v>2140.4605484258595</v>
      </c>
      <c r="J21">
        <v>100.96153846153848</v>
      </c>
      <c r="K21">
        <v>2094.4888705292574</v>
      </c>
      <c r="L21">
        <v>119949.08004532348</v>
      </c>
      <c r="M21">
        <v>8993.7923439617316</v>
      </c>
      <c r="AE21" s="241" t="s">
        <v>21</v>
      </c>
      <c r="AF21" s="191">
        <f t="shared" si="1"/>
        <v>0.38351172438258418</v>
      </c>
      <c r="AG21" s="191">
        <f t="shared" si="2"/>
        <v>0.57876811229219505</v>
      </c>
      <c r="AH21" s="191">
        <f t="shared" si="3"/>
        <v>0.13461524982640022</v>
      </c>
      <c r="AI21" s="191">
        <f t="shared" si="4"/>
        <v>2.0077815345305592E-2</v>
      </c>
      <c r="AJ21" s="191">
        <f t="shared" si="5"/>
        <v>0.20336384856508005</v>
      </c>
      <c r="AK21" s="191">
        <f t="shared" si="6"/>
        <v>6.3290398104942677E-2</v>
      </c>
      <c r="AL21" s="191">
        <f t="shared" si="7"/>
        <v>1.1309054011531421</v>
      </c>
      <c r="AM21" s="191">
        <f t="shared" si="8"/>
        <v>0.15016584959974788</v>
      </c>
      <c r="AN21" s="191">
        <f t="shared" si="9"/>
        <v>1.2301918539728334</v>
      </c>
      <c r="AO21" s="191">
        <f t="shared" si="10"/>
        <v>0.19500845019002569</v>
      </c>
      <c r="AP21" s="191">
        <f t="shared" si="11"/>
        <v>0.30087716185214819</v>
      </c>
      <c r="BA21" s="241" t="s">
        <v>45</v>
      </c>
      <c r="BB21" s="241">
        <v>37294.849966748727</v>
      </c>
      <c r="BD21" s="241" t="s">
        <v>45</v>
      </c>
      <c r="BE21" s="241">
        <v>60.95384615384615</v>
      </c>
      <c r="BG21" s="241" t="s">
        <v>41</v>
      </c>
      <c r="BH21" s="241">
        <v>156943.25311613834</v>
      </c>
      <c r="BJ21" s="241" t="s">
        <v>8</v>
      </c>
      <c r="BK21" s="241">
        <v>13989.327873668393</v>
      </c>
      <c r="BM21" s="241" t="s">
        <v>41</v>
      </c>
      <c r="BN21" s="241">
        <v>18723.202817234989</v>
      </c>
      <c r="BP21" s="241" t="s">
        <v>21</v>
      </c>
      <c r="BQ21" s="241">
        <v>1669.5992135936942</v>
      </c>
      <c r="BS21" s="241" t="s">
        <v>2</v>
      </c>
      <c r="BT21" s="241">
        <v>1205.9377269626677</v>
      </c>
      <c r="BV21" s="241" t="s">
        <v>73</v>
      </c>
      <c r="BW21" s="241">
        <v>101.49999999999999</v>
      </c>
      <c r="BY21" s="241" t="s">
        <v>2</v>
      </c>
      <c r="BZ21" s="241">
        <v>957.01686829188282</v>
      </c>
      <c r="CB21" s="241" t="s">
        <v>70</v>
      </c>
      <c r="CC21" s="241">
        <v>90833.752947947636</v>
      </c>
      <c r="CE21" s="241" t="s">
        <v>74</v>
      </c>
      <c r="CF21" s="241">
        <v>2363.1642534622943</v>
      </c>
      <c r="CJ21" s="241" t="s">
        <v>22</v>
      </c>
      <c r="CK21" s="241">
        <v>133453.42889036587</v>
      </c>
      <c r="CL21" s="241">
        <v>63.769230769230766</v>
      </c>
      <c r="CM21" s="241">
        <v>458395.91199162765</v>
      </c>
      <c r="CN21" s="241">
        <v>21231.165735303213</v>
      </c>
      <c r="CO21" s="241">
        <v>19801.126728168987</v>
      </c>
      <c r="CP21" s="241">
        <v>1745.367199237354</v>
      </c>
      <c r="CQ21" s="241">
        <v>2140.4605484258595</v>
      </c>
      <c r="CR21" s="241">
        <v>100.96153846153848</v>
      </c>
      <c r="CS21" s="241">
        <v>2094.4888705292574</v>
      </c>
      <c r="CT21" s="241">
        <v>119949.08004532348</v>
      </c>
      <c r="CU21" s="241">
        <v>8993.7923439617316</v>
      </c>
    </row>
    <row r="22" spans="1:99">
      <c r="A22" s="241">
        <v>21</v>
      </c>
      <c r="B22" t="s">
        <v>23</v>
      </c>
      <c r="C22">
        <v>98671.564878626421</v>
      </c>
      <c r="D22">
        <v>62.015384615384619</v>
      </c>
      <c r="E22">
        <v>389811.15420408332</v>
      </c>
      <c r="F22">
        <v>20471.417552280167</v>
      </c>
      <c r="G22">
        <v>20981.186659844483</v>
      </c>
      <c r="H22">
        <v>1687.8050449727134</v>
      </c>
      <c r="I22">
        <v>1731.4041383606736</v>
      </c>
      <c r="J22">
        <v>101.98461538461538</v>
      </c>
      <c r="K22">
        <v>3337.1337281059637</v>
      </c>
      <c r="L22">
        <v>129856.75796960316</v>
      </c>
      <c r="M22">
        <v>7629.159860826463</v>
      </c>
      <c r="AE22" s="241" t="s">
        <v>22</v>
      </c>
      <c r="AF22" s="191">
        <f t="shared" si="1"/>
        <v>0.87219445955644959</v>
      </c>
      <c r="AG22" s="191">
        <f t="shared" si="2"/>
        <v>4.0230694294191356E-2</v>
      </c>
      <c r="AH22" s="191">
        <f t="shared" si="3"/>
        <v>0.6075715360958136</v>
      </c>
      <c r="AI22" s="191">
        <f t="shared" si="4"/>
        <v>0.50127389602992523</v>
      </c>
      <c r="AJ22" s="191">
        <f t="shared" si="5"/>
        <v>0.400421497121008</v>
      </c>
      <c r="AK22" s="191">
        <f t="shared" si="6"/>
        <v>0.2857875943619626</v>
      </c>
      <c r="AL22" s="191">
        <f t="shared" si="7"/>
        <v>1.272702685349359</v>
      </c>
      <c r="AM22" s="191">
        <f t="shared" si="8"/>
        <v>1.2917076477279168</v>
      </c>
      <c r="AN22" s="191">
        <f t="shared" si="9"/>
        <v>3.7031733903188951E-2</v>
      </c>
      <c r="AO22" s="191">
        <f t="shared" si="10"/>
        <v>0.33541049289076036</v>
      </c>
      <c r="AP22" s="191">
        <f t="shared" si="11"/>
        <v>0.94138668081249288</v>
      </c>
      <c r="BA22" s="241" t="s">
        <v>4</v>
      </c>
      <c r="BB22" s="241">
        <v>37569.698393850362</v>
      </c>
      <c r="BD22" s="241" t="s">
        <v>83</v>
      </c>
      <c r="BE22" s="241">
        <v>61.269230769230752</v>
      </c>
      <c r="BG22" s="241" t="s">
        <v>70</v>
      </c>
      <c r="BH22" s="241">
        <v>170255.91910870391</v>
      </c>
      <c r="BJ22" s="241" t="s">
        <v>47</v>
      </c>
      <c r="BK22" s="241">
        <v>13998.774416820419</v>
      </c>
      <c r="BM22" s="241" t="s">
        <v>49</v>
      </c>
      <c r="BN22" s="241">
        <v>19162.272093916163</v>
      </c>
      <c r="BP22" s="241" t="s">
        <v>35</v>
      </c>
      <c r="BQ22" s="241">
        <v>1669.9599612780671</v>
      </c>
      <c r="BS22" s="241" t="s">
        <v>52</v>
      </c>
      <c r="BT22" s="241">
        <v>1217.5831872791136</v>
      </c>
      <c r="BV22" s="241" t="s">
        <v>58</v>
      </c>
      <c r="BW22" s="241">
        <v>101.55384615384615</v>
      </c>
      <c r="BY22" s="241" t="s">
        <v>109</v>
      </c>
      <c r="BZ22" s="241">
        <v>1010.4815567240871</v>
      </c>
      <c r="CB22" s="241" t="s">
        <v>8</v>
      </c>
      <c r="CC22" s="241">
        <v>91538.788060490275</v>
      </c>
      <c r="CE22" s="241" t="s">
        <v>67</v>
      </c>
      <c r="CF22" s="241">
        <v>2367.9987179169134</v>
      </c>
      <c r="CJ22" s="241" t="s">
        <v>23</v>
      </c>
      <c r="CK22" s="241">
        <v>98671.564878626421</v>
      </c>
      <c r="CL22" s="241">
        <v>62.015384615384619</v>
      </c>
      <c r="CM22" s="241">
        <v>389811.15420408332</v>
      </c>
      <c r="CN22" s="241">
        <v>20471.417552280167</v>
      </c>
      <c r="CO22" s="241">
        <v>20981.186659844483</v>
      </c>
      <c r="CP22" s="241">
        <v>1687.8050449727134</v>
      </c>
      <c r="CQ22" s="241">
        <v>1731.4041383606736</v>
      </c>
      <c r="CR22" s="241">
        <v>101.98461538461538</v>
      </c>
      <c r="CS22" s="241">
        <v>3337.1337281059637</v>
      </c>
      <c r="CT22" s="241">
        <v>129856.75796960316</v>
      </c>
      <c r="CU22" s="241">
        <v>7629.159860826463</v>
      </c>
    </row>
    <row r="23" spans="1:99">
      <c r="A23" s="241">
        <v>22</v>
      </c>
      <c r="B23" t="s">
        <v>24</v>
      </c>
      <c r="C23">
        <v>75357.828272754894</v>
      </c>
      <c r="D23">
        <v>63.284615384615385</v>
      </c>
      <c r="E23">
        <v>283392.39916037355</v>
      </c>
      <c r="F23">
        <v>15940.575243420397</v>
      </c>
      <c r="G23">
        <v>23711.300329025937</v>
      </c>
      <c r="H23">
        <v>1947.2280313110432</v>
      </c>
      <c r="I23">
        <v>1862.8332881403492</v>
      </c>
      <c r="J23">
        <v>102.30769230769229</v>
      </c>
      <c r="K23">
        <v>2523.1819511381718</v>
      </c>
      <c r="L23">
        <v>91747.688743611507</v>
      </c>
      <c r="M23">
        <v>7118.8880483306893</v>
      </c>
      <c r="AE23" s="241" t="s">
        <v>23</v>
      </c>
      <c r="AF23" s="191">
        <f t="shared" si="1"/>
        <v>0.3646228746079121</v>
      </c>
      <c r="AG23" s="191">
        <f t="shared" si="2"/>
        <v>0.34537511964486756</v>
      </c>
      <c r="AH23" s="191">
        <f t="shared" si="3"/>
        <v>0.33944554715552577</v>
      </c>
      <c r="AI23" s="191">
        <f t="shared" si="4"/>
        <v>0.38855092582273137</v>
      </c>
      <c r="AJ23" s="191">
        <f t="shared" si="5"/>
        <v>0.32550800546044445</v>
      </c>
      <c r="AK23" s="191">
        <f t="shared" si="6"/>
        <v>0.45930332313076233</v>
      </c>
      <c r="AL23" s="191">
        <f t="shared" si="7"/>
        <v>0.41178431337106286</v>
      </c>
      <c r="AM23" s="191">
        <f t="shared" si="8"/>
        <v>0.35624825677877214</v>
      </c>
      <c r="AN23" s="191">
        <f t="shared" si="9"/>
        <v>0.55214860778569363</v>
      </c>
      <c r="AO23" s="191">
        <f t="shared" si="10"/>
        <v>0.66706335339833145</v>
      </c>
      <c r="AP23" s="191">
        <f t="shared" si="11"/>
        <v>0.65304905786479084</v>
      </c>
      <c r="BA23" s="241" t="s">
        <v>59</v>
      </c>
      <c r="BB23" s="241">
        <v>39045.977659878219</v>
      </c>
      <c r="BD23" s="241" t="s">
        <v>52</v>
      </c>
      <c r="BE23" s="241">
        <v>61.31538461538463</v>
      </c>
      <c r="BG23" s="241" t="s">
        <v>15</v>
      </c>
      <c r="BH23" s="241">
        <v>172784.41809453414</v>
      </c>
      <c r="BJ23" s="241" t="s">
        <v>70</v>
      </c>
      <c r="BK23" s="241">
        <v>14029.260963129775</v>
      </c>
      <c r="BM23" s="241" t="s">
        <v>27</v>
      </c>
      <c r="BN23" s="241">
        <v>19642.753020325697</v>
      </c>
      <c r="BP23" s="241" t="s">
        <v>47</v>
      </c>
      <c r="BQ23" s="241">
        <v>1673.0121402572113</v>
      </c>
      <c r="BS23" s="241" t="s">
        <v>17</v>
      </c>
      <c r="BT23" s="241">
        <v>1224.0486673881696</v>
      </c>
      <c r="BV23" s="241" t="s">
        <v>90</v>
      </c>
      <c r="BW23" s="241">
        <v>101.55384615384615</v>
      </c>
      <c r="BY23" s="241" t="s">
        <v>29</v>
      </c>
      <c r="BZ23" s="241">
        <v>1054.5501581080996</v>
      </c>
      <c r="CB23" s="241" t="s">
        <v>109</v>
      </c>
      <c r="CC23" s="241">
        <v>91740.507066446604</v>
      </c>
      <c r="CE23" s="241" t="s">
        <v>51</v>
      </c>
      <c r="CF23" s="241">
        <v>2396.7896656169082</v>
      </c>
      <c r="CJ23" s="241" t="s">
        <v>24</v>
      </c>
      <c r="CK23" s="241">
        <v>75357.828272754894</v>
      </c>
      <c r="CL23" s="241">
        <v>63.284615384615385</v>
      </c>
      <c r="CM23" s="241">
        <v>283392.39916037355</v>
      </c>
      <c r="CN23" s="241">
        <v>15940.575243420397</v>
      </c>
      <c r="CO23" s="241">
        <v>23711.300329025937</v>
      </c>
      <c r="CP23" s="241">
        <v>1947.2280313110432</v>
      </c>
      <c r="CQ23" s="241">
        <v>1862.8332881403492</v>
      </c>
      <c r="CR23" s="241">
        <v>102.30769230769229</v>
      </c>
      <c r="CS23" s="241">
        <v>2523.1819511381718</v>
      </c>
      <c r="CT23" s="241">
        <v>91747.688743611507</v>
      </c>
      <c r="CU23" s="241">
        <v>7118.8880483306893</v>
      </c>
    </row>
    <row r="24" spans="1:99">
      <c r="A24" s="241">
        <v>23</v>
      </c>
      <c r="B24" t="s">
        <v>25</v>
      </c>
      <c r="C24">
        <v>60417.263343781888</v>
      </c>
      <c r="D24">
        <v>65.984615384615381</v>
      </c>
      <c r="E24">
        <v>262646.65023005451</v>
      </c>
      <c r="F24">
        <v>16080.676829438906</v>
      </c>
      <c r="G24">
        <v>22164.650667852973</v>
      </c>
      <c r="H24">
        <v>1967.4707326863077</v>
      </c>
      <c r="I24">
        <v>1508.3239378591545</v>
      </c>
      <c r="J24">
        <v>102.6076923076923</v>
      </c>
      <c r="K24">
        <v>3897.6703376632963</v>
      </c>
      <c r="L24">
        <v>99515.88962910221</v>
      </c>
      <c r="M24">
        <v>2396.7896656169082</v>
      </c>
      <c r="AE24" s="241" t="s">
        <v>24</v>
      </c>
      <c r="AF24" s="191">
        <f t="shared" si="1"/>
        <v>2.4405621268039836E-2</v>
      </c>
      <c r="AG24" s="191">
        <f t="shared" si="2"/>
        <v>6.6318280610021887E-2</v>
      </c>
      <c r="AH24" s="191">
        <f t="shared" si="3"/>
        <v>7.6589077130497646E-2</v>
      </c>
      <c r="AI24" s="191">
        <f t="shared" si="4"/>
        <v>0.2836849728705611</v>
      </c>
      <c r="AJ24" s="191">
        <f t="shared" si="5"/>
        <v>0.15219278468328748</v>
      </c>
      <c r="AK24" s="191">
        <f t="shared" si="6"/>
        <v>0.32270299871263175</v>
      </c>
      <c r="AL24" s="191">
        <f t="shared" si="7"/>
        <v>0.6883959661276563</v>
      </c>
      <c r="AM24" s="191">
        <f t="shared" si="8"/>
        <v>6.0840028057993698E-2</v>
      </c>
      <c r="AN24" s="191">
        <f t="shared" si="9"/>
        <v>0.16622628802704606</v>
      </c>
      <c r="AO24" s="191">
        <f t="shared" si="10"/>
        <v>0.60861212946210674</v>
      </c>
      <c r="AP24" s="191">
        <f t="shared" si="11"/>
        <v>0.54523207176006927</v>
      </c>
      <c r="BA24" s="241" t="s">
        <v>12</v>
      </c>
      <c r="BB24" s="241">
        <v>39423.183600470729</v>
      </c>
      <c r="BD24" s="241" t="s">
        <v>17</v>
      </c>
      <c r="BE24" s="241">
        <v>61.484615384615395</v>
      </c>
      <c r="BG24" s="241" t="s">
        <v>11</v>
      </c>
      <c r="BH24" s="241">
        <v>174308.49387889553</v>
      </c>
      <c r="BJ24" s="241" t="s">
        <v>49</v>
      </c>
      <c r="BK24" s="241">
        <v>14106.871189091333</v>
      </c>
      <c r="BM24" s="241" t="s">
        <v>4</v>
      </c>
      <c r="BN24" s="241">
        <v>19801.126728168987</v>
      </c>
      <c r="BP24" s="241" t="s">
        <v>41</v>
      </c>
      <c r="BQ24" s="241">
        <v>1673.840719780585</v>
      </c>
      <c r="BS24" s="241" t="s">
        <v>55</v>
      </c>
      <c r="BT24" s="241">
        <v>1231.5299400522313</v>
      </c>
      <c r="BV24" s="241" t="s">
        <v>69</v>
      </c>
      <c r="BW24" s="241">
        <v>101.78461538461536</v>
      </c>
      <c r="BY24" s="241" t="s">
        <v>28</v>
      </c>
      <c r="BZ24" s="241">
        <v>1076.8809055493307</v>
      </c>
      <c r="CB24" s="241" t="s">
        <v>12</v>
      </c>
      <c r="CC24" s="241">
        <v>91747.688743611507</v>
      </c>
      <c r="CE24" s="241" t="s">
        <v>49</v>
      </c>
      <c r="CF24" s="241">
        <v>2488.175980542198</v>
      </c>
      <c r="CJ24" s="241" t="s">
        <v>25</v>
      </c>
      <c r="CK24" s="241">
        <v>60417.263343781888</v>
      </c>
      <c r="CL24" s="241">
        <v>65.984615384615381</v>
      </c>
      <c r="CM24" s="241">
        <v>262646.65023005451</v>
      </c>
      <c r="CN24" s="241">
        <v>16080.676829438906</v>
      </c>
      <c r="CO24" s="241">
        <v>22164.650667852973</v>
      </c>
      <c r="CP24" s="241">
        <v>1967.4707326863077</v>
      </c>
      <c r="CQ24" s="241">
        <v>1508.3239378591545</v>
      </c>
      <c r="CR24" s="241">
        <v>102.6076923076923</v>
      </c>
      <c r="CS24" s="241">
        <v>3897.6703376632963</v>
      </c>
      <c r="CT24" s="241">
        <v>99515.88962910221</v>
      </c>
      <c r="CU24" s="241">
        <v>2396.7896656169082</v>
      </c>
    </row>
    <row r="25" spans="1:99">
      <c r="A25" s="241">
        <v>24</v>
      </c>
      <c r="B25" t="s">
        <v>26</v>
      </c>
      <c r="C25">
        <v>125427.49387048565</v>
      </c>
      <c r="D25">
        <v>67.192307692307693</v>
      </c>
      <c r="E25">
        <v>338163.23677553411</v>
      </c>
      <c r="F25">
        <v>17085.497108619882</v>
      </c>
      <c r="G25">
        <v>30994.63508683773</v>
      </c>
      <c r="H25">
        <v>1679.8181772160683</v>
      </c>
      <c r="I25">
        <v>1266.0977796628349</v>
      </c>
      <c r="J25">
        <v>103.23076923076925</v>
      </c>
      <c r="K25">
        <v>799.57614095070551</v>
      </c>
      <c r="L25">
        <v>124479.99180323879</v>
      </c>
      <c r="M25">
        <v>4426.4516718409668</v>
      </c>
      <c r="AE25" s="241" t="s">
        <v>25</v>
      </c>
      <c r="AF25" s="191">
        <f t="shared" si="1"/>
        <v>0.19362197548369944</v>
      </c>
      <c r="AG25" s="191">
        <f t="shared" si="2"/>
        <v>0.52731172242774105</v>
      </c>
      <c r="AH25" s="191">
        <f t="shared" si="3"/>
        <v>0.15769273088224875</v>
      </c>
      <c r="AI25" s="191">
        <f t="shared" si="4"/>
        <v>0.2628982605629307</v>
      </c>
      <c r="AJ25" s="191">
        <f t="shared" si="5"/>
        <v>0.25037841355180146</v>
      </c>
      <c r="AK25" s="191">
        <f t="shared" si="6"/>
        <v>0.38372272819026554</v>
      </c>
      <c r="AL25" s="191">
        <f t="shared" si="7"/>
        <v>5.7720230038377063E-2</v>
      </c>
      <c r="AM25" s="191">
        <f t="shared" si="8"/>
        <v>0.21346761289703525</v>
      </c>
      <c r="AN25" s="191">
        <f t="shared" si="9"/>
        <v>0.81791814695407261</v>
      </c>
      <c r="AO25" s="191">
        <f t="shared" si="10"/>
        <v>0.34857682508903404</v>
      </c>
      <c r="AP25" s="191">
        <f t="shared" si="11"/>
        <v>0.45251540957547215</v>
      </c>
      <c r="BA25" s="241" t="s">
        <v>51</v>
      </c>
      <c r="BB25" s="241">
        <v>40520.474451990282</v>
      </c>
      <c r="BD25" s="241" t="s">
        <v>63</v>
      </c>
      <c r="BE25" s="241">
        <v>61.600000000000009</v>
      </c>
      <c r="BG25" s="241" t="s">
        <v>28</v>
      </c>
      <c r="BH25" s="241">
        <v>179914.1504394091</v>
      </c>
      <c r="BJ25" s="241" t="s">
        <v>17</v>
      </c>
      <c r="BK25" s="241">
        <v>14144.328472452871</v>
      </c>
      <c r="BM25" s="241" t="s">
        <v>11</v>
      </c>
      <c r="BN25" s="241">
        <v>19868.587064376476</v>
      </c>
      <c r="BP25" s="241" t="s">
        <v>50</v>
      </c>
      <c r="BQ25" s="241">
        <v>1674.1099463495996</v>
      </c>
      <c r="BS25" s="241" t="s">
        <v>44</v>
      </c>
      <c r="BT25" s="241">
        <v>1231.7316138051153</v>
      </c>
      <c r="BV25" s="241" t="s">
        <v>86</v>
      </c>
      <c r="BW25" s="241">
        <v>101.79230769230769</v>
      </c>
      <c r="BY25" s="241" t="s">
        <v>32</v>
      </c>
      <c r="BZ25" s="241">
        <v>1099.8754837683734</v>
      </c>
      <c r="CB25" s="241" t="s">
        <v>58</v>
      </c>
      <c r="CC25" s="241">
        <v>92356.693720054027</v>
      </c>
      <c r="CE25" s="241" t="s">
        <v>18</v>
      </c>
      <c r="CF25" s="241">
        <v>2536.8308654674629</v>
      </c>
      <c r="CJ25" s="241" t="s">
        <v>26</v>
      </c>
      <c r="CK25" s="241">
        <v>125427.49387048565</v>
      </c>
      <c r="CL25" s="241">
        <v>67.192307692307693</v>
      </c>
      <c r="CM25" s="241">
        <v>338163.23677553411</v>
      </c>
      <c r="CN25" s="241">
        <v>17085.497108619882</v>
      </c>
      <c r="CO25" s="241">
        <v>30994.63508683773</v>
      </c>
      <c r="CP25" s="241">
        <v>1679.8181772160683</v>
      </c>
      <c r="CQ25" s="241">
        <v>1266.0977796628349</v>
      </c>
      <c r="CR25" s="241">
        <v>103.23076923076925</v>
      </c>
      <c r="CS25" s="241">
        <v>799.57614095070551</v>
      </c>
      <c r="CT25" s="241">
        <v>124479.99180323879</v>
      </c>
      <c r="CU25" s="241">
        <v>4426.4516718409668</v>
      </c>
    </row>
    <row r="26" spans="1:99">
      <c r="A26" s="241">
        <v>25</v>
      </c>
      <c r="B26" t="s">
        <v>27</v>
      </c>
      <c r="C26">
        <v>105854.76702152567</v>
      </c>
      <c r="D26">
        <v>68.07692307692308</v>
      </c>
      <c r="E26">
        <v>441274.96347466123</v>
      </c>
      <c r="F26">
        <v>25227.427479663609</v>
      </c>
      <c r="G26">
        <v>34751.2524448314</v>
      </c>
      <c r="H26">
        <v>1406.0180542967116</v>
      </c>
      <c r="I26">
        <v>1833.6307689309344</v>
      </c>
      <c r="J26">
        <v>103.53846153846153</v>
      </c>
      <c r="K26">
        <v>1856.8723221535161</v>
      </c>
      <c r="L26">
        <v>137356.77489863633</v>
      </c>
      <c r="M26">
        <v>8440.7165033156944</v>
      </c>
      <c r="AE26" s="241" t="s">
        <v>26</v>
      </c>
      <c r="AF26" s="191">
        <f t="shared" si="1"/>
        <v>0.75507202594105671</v>
      </c>
      <c r="AG26" s="191">
        <f t="shared" si="2"/>
        <v>0.79283853290332296</v>
      </c>
      <c r="AH26" s="191">
        <f t="shared" si="3"/>
        <v>0.13753262387695084</v>
      </c>
      <c r="AI26" s="191">
        <f t="shared" si="4"/>
        <v>0.11381422334547593</v>
      </c>
      <c r="AJ26" s="191">
        <f t="shared" si="5"/>
        <v>0.31017359434098246</v>
      </c>
      <c r="AK26" s="191">
        <f t="shared" si="6"/>
        <v>0.48337898876695279</v>
      </c>
      <c r="AL26" s="191">
        <f t="shared" si="7"/>
        <v>0.56752021027020116</v>
      </c>
      <c r="AM26" s="191">
        <f t="shared" si="8"/>
        <v>0.78318348257286863</v>
      </c>
      <c r="AN26" s="191">
        <f t="shared" si="9"/>
        <v>0.65099405774701502</v>
      </c>
      <c r="AO26" s="191">
        <f t="shared" si="10"/>
        <v>0.48707971919226539</v>
      </c>
      <c r="AP26" s="191">
        <f t="shared" si="11"/>
        <v>2.3661541963192378E-2</v>
      </c>
      <c r="BA26" s="241" t="s">
        <v>57</v>
      </c>
      <c r="BB26" s="241">
        <v>40833.043155574691</v>
      </c>
      <c r="BD26" s="241" t="s">
        <v>75</v>
      </c>
      <c r="BE26" s="241">
        <v>61.723076923076938</v>
      </c>
      <c r="BG26" s="241" t="s">
        <v>29</v>
      </c>
      <c r="BH26" s="241">
        <v>184687.57615380135</v>
      </c>
      <c r="BJ26" s="241" t="s">
        <v>29</v>
      </c>
      <c r="BK26" s="241">
        <v>14234.375795302281</v>
      </c>
      <c r="BM26" s="241" t="s">
        <v>14</v>
      </c>
      <c r="BN26" s="241">
        <v>19942.488305923296</v>
      </c>
      <c r="BP26" s="241" t="s">
        <v>84</v>
      </c>
      <c r="BQ26" s="241">
        <v>1676.5307931536684</v>
      </c>
      <c r="BS26" s="241" t="s">
        <v>42</v>
      </c>
      <c r="BT26" s="241">
        <v>1254.4417534964266</v>
      </c>
      <c r="BV26" s="241" t="s">
        <v>34</v>
      </c>
      <c r="BW26" s="241">
        <v>101.79999999999998</v>
      </c>
      <c r="BY26" s="241" t="s">
        <v>11</v>
      </c>
      <c r="BZ26" s="241">
        <v>1161.6331439225319</v>
      </c>
      <c r="CB26" s="241" t="s">
        <v>72</v>
      </c>
      <c r="CC26" s="241">
        <v>92466.159631538263</v>
      </c>
      <c r="CE26" s="241" t="s">
        <v>28</v>
      </c>
      <c r="CF26" s="241">
        <v>2552.4946767742786</v>
      </c>
      <c r="CJ26" s="241" t="s">
        <v>27</v>
      </c>
      <c r="CK26" s="241">
        <v>105854.76702152567</v>
      </c>
      <c r="CL26" s="241">
        <v>68.07692307692308</v>
      </c>
      <c r="CM26" s="241">
        <v>441274.96347466123</v>
      </c>
      <c r="CN26" s="241">
        <v>25227.427479663609</v>
      </c>
      <c r="CO26" s="241">
        <v>34751.2524448314</v>
      </c>
      <c r="CP26" s="241">
        <v>1406.0180542967116</v>
      </c>
      <c r="CQ26" s="241">
        <v>1833.6307689309344</v>
      </c>
      <c r="CR26" s="241">
        <v>103.53846153846153</v>
      </c>
      <c r="CS26" s="241">
        <v>1856.8723221535161</v>
      </c>
      <c r="CT26" s="241">
        <v>137356.77489863633</v>
      </c>
      <c r="CU26" s="241">
        <v>8440.7165033156944</v>
      </c>
    </row>
    <row r="27" spans="1:99">
      <c r="A27" s="241">
        <v>26</v>
      </c>
      <c r="B27" t="s">
        <v>28</v>
      </c>
      <c r="C27">
        <v>61542.734182416236</v>
      </c>
      <c r="D27">
        <v>65.061538461538461</v>
      </c>
      <c r="E27">
        <v>254678.9748197755</v>
      </c>
      <c r="F27">
        <v>16030.795834214714</v>
      </c>
      <c r="G27">
        <v>19942.488305923296</v>
      </c>
      <c r="H27">
        <v>1878.1541011241529</v>
      </c>
      <c r="I27">
        <v>1896.5093357535172</v>
      </c>
      <c r="J27">
        <v>103.90000000000002</v>
      </c>
      <c r="K27">
        <v>1629.6646788419048</v>
      </c>
      <c r="L27">
        <v>112527.21476970261</v>
      </c>
      <c r="M27">
        <v>3436.6578410692596</v>
      </c>
      <c r="AE27" s="241" t="s">
        <v>27</v>
      </c>
      <c r="AF27" s="191">
        <f t="shared" si="1"/>
        <v>0.46944731114318577</v>
      </c>
      <c r="AG27" s="191">
        <f t="shared" si="2"/>
        <v>0.98733269344276176</v>
      </c>
      <c r="AH27" s="191">
        <f t="shared" si="3"/>
        <v>0.54063871602334745</v>
      </c>
      <c r="AI27" s="191">
        <f t="shared" si="4"/>
        <v>1.0941946869125816</v>
      </c>
      <c r="AJ27" s="191">
        <f t="shared" si="5"/>
        <v>0.54865412873249753</v>
      </c>
      <c r="AK27" s="191">
        <f t="shared" si="6"/>
        <v>1.3087238437721933</v>
      </c>
      <c r="AL27" s="191">
        <f t="shared" si="7"/>
        <v>0.6269350412360799</v>
      </c>
      <c r="AM27" s="191">
        <f t="shared" si="8"/>
        <v>1.0645246527831171</v>
      </c>
      <c r="AN27" s="191">
        <f t="shared" si="9"/>
        <v>0.1496938499610026</v>
      </c>
      <c r="AO27" s="191">
        <f t="shared" si="10"/>
        <v>0.91812138004990951</v>
      </c>
      <c r="AP27" s="191">
        <f t="shared" si="11"/>
        <v>0.82452549278383824</v>
      </c>
      <c r="BA27" s="241" t="s">
        <v>60</v>
      </c>
      <c r="BB27" s="241">
        <v>40843.300306448007</v>
      </c>
      <c r="BD27" s="241" t="s">
        <v>2</v>
      </c>
      <c r="BE27" s="241">
        <v>61.83846153846153</v>
      </c>
      <c r="BG27" s="241" t="s">
        <v>2</v>
      </c>
      <c r="BH27" s="241">
        <v>185481.61393525012</v>
      </c>
      <c r="BJ27" s="241" t="s">
        <v>26</v>
      </c>
      <c r="BK27" s="241">
        <v>14336.554460220652</v>
      </c>
      <c r="BM27" s="241" t="s">
        <v>72</v>
      </c>
      <c r="BN27" s="241">
        <v>20007.628600070802</v>
      </c>
      <c r="BP27" s="241" t="s">
        <v>57</v>
      </c>
      <c r="BQ27" s="241">
        <v>1679.8181772160683</v>
      </c>
      <c r="BS27" s="241" t="s">
        <v>57</v>
      </c>
      <c r="BT27" s="241">
        <v>1266.0977796628349</v>
      </c>
      <c r="BV27" s="241" t="s">
        <v>35</v>
      </c>
      <c r="BW27" s="241">
        <v>101.82307692307693</v>
      </c>
      <c r="BY27" s="241" t="s">
        <v>78</v>
      </c>
      <c r="BZ27" s="241">
        <v>1176.8571753451417</v>
      </c>
      <c r="CB27" s="241" t="s">
        <v>49</v>
      </c>
      <c r="CC27" s="241">
        <v>93525.612784729936</v>
      </c>
      <c r="CE27" s="241" t="s">
        <v>10</v>
      </c>
      <c r="CF27" s="241">
        <v>2555.509551749712</v>
      </c>
      <c r="CJ27" s="241" t="s">
        <v>28</v>
      </c>
      <c r="CK27" s="241">
        <v>61542.734182416236</v>
      </c>
      <c r="CL27" s="241">
        <v>65.061538461538461</v>
      </c>
      <c r="CM27" s="241">
        <v>254678.9748197755</v>
      </c>
      <c r="CN27" s="241">
        <v>16030.795834214714</v>
      </c>
      <c r="CO27" s="241">
        <v>19942.488305923296</v>
      </c>
      <c r="CP27" s="241">
        <v>1878.1541011241529</v>
      </c>
      <c r="CQ27" s="241">
        <v>1896.5093357535172</v>
      </c>
      <c r="CR27" s="241">
        <v>103.90000000000002</v>
      </c>
      <c r="CS27" s="241">
        <v>1629.6646788419048</v>
      </c>
      <c r="CT27" s="241">
        <v>112527.21476970261</v>
      </c>
      <c r="CU27" s="241">
        <v>3436.6578410692596</v>
      </c>
    </row>
    <row r="28" spans="1:99">
      <c r="A28" s="241">
        <v>27</v>
      </c>
      <c r="B28" t="s">
        <v>29</v>
      </c>
      <c r="C28">
        <v>31915.194286987753</v>
      </c>
      <c r="D28">
        <v>62.338461538461544</v>
      </c>
      <c r="E28">
        <v>154272.78719986699</v>
      </c>
      <c r="F28">
        <v>13980.898717942518</v>
      </c>
      <c r="G28">
        <v>17895.603740610455</v>
      </c>
      <c r="H28">
        <v>1657.864500075146</v>
      </c>
      <c r="I28">
        <v>1472.573625282962</v>
      </c>
      <c r="J28">
        <v>101.33846153846156</v>
      </c>
      <c r="K28">
        <v>1488.3471395933141</v>
      </c>
      <c r="L28">
        <v>103241.95267773057</v>
      </c>
      <c r="M28">
        <v>2367.9987179169134</v>
      </c>
      <c r="AE28" s="241" t="s">
        <v>28</v>
      </c>
      <c r="AF28" s="191">
        <f t="shared" si="1"/>
        <v>0.1771979846019518</v>
      </c>
      <c r="AG28" s="191">
        <f t="shared" si="2"/>
        <v>0.32436129403876263</v>
      </c>
      <c r="AH28" s="191">
        <f t="shared" si="3"/>
        <v>0.18884164673253195</v>
      </c>
      <c r="AI28" s="191">
        <f t="shared" si="4"/>
        <v>0.27029904685528988</v>
      </c>
      <c r="AJ28" s="191">
        <f t="shared" si="5"/>
        <v>0.39144747038561534</v>
      </c>
      <c r="AK28" s="191">
        <f t="shared" si="6"/>
        <v>0.11448609841733</v>
      </c>
      <c r="AL28" s="191">
        <f t="shared" si="7"/>
        <v>0.75927207849849565</v>
      </c>
      <c r="AM28" s="191">
        <f t="shared" si="8"/>
        <v>1.395100527780214</v>
      </c>
      <c r="AN28" s="191">
        <f t="shared" si="9"/>
        <v>0.25742074884481947</v>
      </c>
      <c r="AO28" s="191">
        <f t="shared" si="10"/>
        <v>8.6968540318868026E-2</v>
      </c>
      <c r="AP28" s="191">
        <f t="shared" si="11"/>
        <v>0.23279829042847461</v>
      </c>
      <c r="BA28" s="241" t="s">
        <v>14</v>
      </c>
      <c r="BB28" s="241">
        <v>42597.964676423864</v>
      </c>
      <c r="BD28" s="241" t="s">
        <v>59</v>
      </c>
      <c r="BE28" s="241">
        <v>62.015384615384619</v>
      </c>
      <c r="BG28" s="241" t="s">
        <v>52</v>
      </c>
      <c r="BH28" s="241">
        <v>185841.36491525345</v>
      </c>
      <c r="BJ28" s="241" t="s">
        <v>83</v>
      </c>
      <c r="BK28" s="241">
        <v>14500.979551385359</v>
      </c>
      <c r="BM28" s="241" t="s">
        <v>80</v>
      </c>
      <c r="BN28" s="241">
        <v>20025.583103376681</v>
      </c>
      <c r="BP28" s="241" t="s">
        <v>59</v>
      </c>
      <c r="BQ28" s="241">
        <v>1687.8050449727134</v>
      </c>
      <c r="BS28" s="241" t="s">
        <v>39</v>
      </c>
      <c r="BT28" s="241">
        <v>1274.5276627087769</v>
      </c>
      <c r="BV28" s="241" t="s">
        <v>80</v>
      </c>
      <c r="BW28" s="241">
        <v>101.83846153846154</v>
      </c>
      <c r="BY28" s="241" t="s">
        <v>15</v>
      </c>
      <c r="BZ28" s="241">
        <v>1182.7431536916124</v>
      </c>
      <c r="CB28" s="241" t="s">
        <v>47</v>
      </c>
      <c r="CC28" s="241">
        <v>96051.125846767885</v>
      </c>
      <c r="CE28" s="241" t="s">
        <v>29</v>
      </c>
      <c r="CF28" s="241">
        <v>2567.4712247482553</v>
      </c>
      <c r="CJ28" s="241" t="s">
        <v>29</v>
      </c>
      <c r="CK28" s="241">
        <v>31915.194286987753</v>
      </c>
      <c r="CL28" s="241">
        <v>62.338461538461544</v>
      </c>
      <c r="CM28" s="241">
        <v>154272.78719986699</v>
      </c>
      <c r="CN28" s="241">
        <v>13980.898717942518</v>
      </c>
      <c r="CO28" s="241">
        <v>17895.603740610455</v>
      </c>
      <c r="CP28" s="241">
        <v>1657.864500075146</v>
      </c>
      <c r="CQ28" s="241">
        <v>1472.573625282962</v>
      </c>
      <c r="CR28" s="241">
        <v>101.33846153846156</v>
      </c>
      <c r="CS28" s="241">
        <v>1488.3471395933141</v>
      </c>
      <c r="CT28" s="241">
        <v>103241.95267773057</v>
      </c>
      <c r="CU28" s="241">
        <v>2367.9987179169134</v>
      </c>
    </row>
    <row r="29" spans="1:99">
      <c r="A29" s="241">
        <v>28</v>
      </c>
      <c r="B29" t="s">
        <v>109</v>
      </c>
      <c r="C29">
        <v>76242.455491574859</v>
      </c>
      <c r="D29">
        <v>72.700000000000017</v>
      </c>
      <c r="E29">
        <v>499024.28639073257</v>
      </c>
      <c r="F29">
        <v>25652.936270220431</v>
      </c>
      <c r="G29">
        <v>46627.098800692096</v>
      </c>
      <c r="H29">
        <v>1743.053918941622</v>
      </c>
      <c r="I29">
        <v>1091.1594035473852</v>
      </c>
      <c r="J29">
        <v>103.15384615384615</v>
      </c>
      <c r="K29">
        <v>8373.5139457374062</v>
      </c>
      <c r="L29">
        <v>150878.26518631857</v>
      </c>
      <c r="M29">
        <v>4795.8702001310194</v>
      </c>
      <c r="AE29" s="241" t="s">
        <v>29</v>
      </c>
      <c r="AF29" s="191">
        <f t="shared" si="1"/>
        <v>0.60955254092397804</v>
      </c>
      <c r="AG29" s="191">
        <f t="shared" si="2"/>
        <v>0.27434246970872433</v>
      </c>
      <c r="AH29" s="191">
        <f t="shared" si="3"/>
        <v>0.58137067533546249</v>
      </c>
      <c r="AI29" s="191">
        <f t="shared" si="4"/>
        <v>0.57443994081035188</v>
      </c>
      <c r="AJ29" s="191">
        <f t="shared" si="5"/>
        <v>0.52138940443296711</v>
      </c>
      <c r="AK29" s="191">
        <f t="shared" si="6"/>
        <v>0.5495562946187954</v>
      </c>
      <c r="AL29" s="191">
        <f t="shared" si="7"/>
        <v>0.13296193300033818</v>
      </c>
      <c r="AM29" s="191">
        <f t="shared" si="8"/>
        <v>0.94706471422032901</v>
      </c>
      <c r="AN29" s="191">
        <f t="shared" si="9"/>
        <v>0.32442421773896984</v>
      </c>
      <c r="AO29" s="191">
        <f t="shared" si="10"/>
        <v>0.22384936846866743</v>
      </c>
      <c r="AP29" s="191">
        <f t="shared" si="11"/>
        <v>0.45859874228579667</v>
      </c>
      <c r="BA29" s="241" t="s">
        <v>67</v>
      </c>
      <c r="BB29" s="241">
        <v>42641.186605060524</v>
      </c>
      <c r="BD29" s="241" t="s">
        <v>85</v>
      </c>
      <c r="BE29" s="241">
        <v>62.107692307692311</v>
      </c>
      <c r="BG29" s="241" t="s">
        <v>48</v>
      </c>
      <c r="BH29" s="241">
        <v>193251.62608128673</v>
      </c>
      <c r="BJ29" s="241" t="s">
        <v>3</v>
      </c>
      <c r="BK29" s="241">
        <v>14521.615409254618</v>
      </c>
      <c r="BM29" s="241" t="s">
        <v>59</v>
      </c>
      <c r="BN29" s="241">
        <v>20981.186659844483</v>
      </c>
      <c r="BP29" s="241" t="s">
        <v>80</v>
      </c>
      <c r="BQ29" s="241">
        <v>1689.3109957871675</v>
      </c>
      <c r="BS29" s="241" t="s">
        <v>82</v>
      </c>
      <c r="BT29" s="241">
        <v>1301.6247899695347</v>
      </c>
      <c r="BV29" s="241" t="s">
        <v>16</v>
      </c>
      <c r="BW29" s="241">
        <v>101.85384615384613</v>
      </c>
      <c r="BY29" s="241" t="s">
        <v>3</v>
      </c>
      <c r="BZ29" s="241">
        <v>1248.5774841809919</v>
      </c>
      <c r="CB29" s="241" t="s">
        <v>25</v>
      </c>
      <c r="CC29" s="241">
        <v>96592.210579370178</v>
      </c>
      <c r="CE29" s="241" t="s">
        <v>8</v>
      </c>
      <c r="CF29" s="241">
        <v>2594.1319247465021</v>
      </c>
      <c r="CJ29" s="241" t="s">
        <v>109</v>
      </c>
      <c r="CK29" s="241">
        <v>76242.455491574859</v>
      </c>
      <c r="CL29" s="241">
        <v>72.700000000000017</v>
      </c>
      <c r="CM29" s="241">
        <v>499024.28639073257</v>
      </c>
      <c r="CN29" s="241">
        <v>25652.936270220431</v>
      </c>
      <c r="CO29" s="241">
        <v>46627.098800692096</v>
      </c>
      <c r="CP29" s="241">
        <v>1743.053918941622</v>
      </c>
      <c r="CQ29" s="241">
        <v>1091.1594035473852</v>
      </c>
      <c r="CR29" s="241">
        <v>103.15384615384615</v>
      </c>
      <c r="CS29" s="241">
        <v>8373.5139457374062</v>
      </c>
      <c r="CT29" s="241">
        <v>150878.26518631857</v>
      </c>
      <c r="CU29" s="241">
        <v>4795.8702001310194</v>
      </c>
    </row>
    <row r="30" spans="1:99">
      <c r="A30" s="241">
        <v>29</v>
      </c>
      <c r="B30" t="s">
        <v>32</v>
      </c>
      <c r="C30">
        <v>36099.331023617902</v>
      </c>
      <c r="D30">
        <v>55.530769230769231</v>
      </c>
      <c r="E30">
        <v>143908.28344791583</v>
      </c>
      <c r="F30">
        <v>15649.460977409575</v>
      </c>
      <c r="G30">
        <v>23423.875749428214</v>
      </c>
      <c r="H30">
        <v>2237.613892247743</v>
      </c>
      <c r="I30">
        <v>960.5275511504916</v>
      </c>
      <c r="J30">
        <v>103.65384615384619</v>
      </c>
      <c r="K30">
        <v>720.10966593198987</v>
      </c>
      <c r="L30">
        <v>118009.04084500624</v>
      </c>
      <c r="M30">
        <v>3046.0618251766396</v>
      </c>
      <c r="AE30" s="241" t="s">
        <v>109</v>
      </c>
      <c r="AF30" s="191">
        <f t="shared" si="1"/>
        <v>3.7314982290022954E-2</v>
      </c>
      <c r="AG30" s="191">
        <f t="shared" si="2"/>
        <v>2.0037760889575682</v>
      </c>
      <c r="AH30" s="191">
        <f t="shared" si="3"/>
        <v>0.76640453946576426</v>
      </c>
      <c r="AI30" s="191">
        <f t="shared" si="4"/>
        <v>1.1573269401941675</v>
      </c>
      <c r="AJ30" s="191">
        <f t="shared" si="5"/>
        <v>1.3025659369901748</v>
      </c>
      <c r="AK30" s="191">
        <f t="shared" si="6"/>
        <v>0.29276076139311763</v>
      </c>
      <c r="AL30" s="191">
        <f t="shared" si="7"/>
        <v>0.93570332207583073</v>
      </c>
      <c r="AM30" s="191">
        <f t="shared" si="8"/>
        <v>0.71284819002027078</v>
      </c>
      <c r="AN30" s="191">
        <f t="shared" si="9"/>
        <v>2.9400683737644089</v>
      </c>
      <c r="AO30" s="191">
        <f t="shared" si="10"/>
        <v>1.3707441809229195</v>
      </c>
      <c r="AP30" s="191">
        <f t="shared" si="11"/>
        <v>5.4394096925944123E-2</v>
      </c>
      <c r="BA30" s="241" t="s">
        <v>77</v>
      </c>
      <c r="BB30" s="241">
        <v>42965.600789532647</v>
      </c>
      <c r="BD30" s="241" t="s">
        <v>18</v>
      </c>
      <c r="BE30" s="241">
        <v>62.3</v>
      </c>
      <c r="BG30" s="241" t="s">
        <v>80</v>
      </c>
      <c r="BH30" s="241">
        <v>195946.24095486783</v>
      </c>
      <c r="BJ30" s="241" t="s">
        <v>27</v>
      </c>
      <c r="BK30" s="241">
        <v>14611.302779584787</v>
      </c>
      <c r="BM30" s="241" t="s">
        <v>25</v>
      </c>
      <c r="BN30" s="241">
        <v>21458.818956561914</v>
      </c>
      <c r="BP30" s="241" t="s">
        <v>49</v>
      </c>
      <c r="BQ30" s="241">
        <v>1696.7210572491906</v>
      </c>
      <c r="BS30" s="241" t="s">
        <v>13</v>
      </c>
      <c r="BT30" s="241">
        <v>1329.2159482965217</v>
      </c>
      <c r="BV30" s="241" t="s">
        <v>82</v>
      </c>
      <c r="BW30" s="241">
        <v>101.86153846153844</v>
      </c>
      <c r="BY30" s="241" t="s">
        <v>58</v>
      </c>
      <c r="BZ30" s="241">
        <v>1260.8213706717854</v>
      </c>
      <c r="CB30" s="241" t="s">
        <v>28</v>
      </c>
      <c r="CC30" s="241">
        <v>96617.150097642429</v>
      </c>
      <c r="CE30" s="241" t="s">
        <v>24</v>
      </c>
      <c r="CF30" s="241">
        <v>2638.796449319103</v>
      </c>
      <c r="CJ30" s="241" t="s">
        <v>32</v>
      </c>
      <c r="CK30" s="241">
        <v>36099.331023617902</v>
      </c>
      <c r="CL30" s="241">
        <v>55.530769230769231</v>
      </c>
      <c r="CM30" s="241">
        <v>143908.28344791583</v>
      </c>
      <c r="CN30" s="241">
        <v>15649.460977409575</v>
      </c>
      <c r="CO30" s="241">
        <v>23423.875749428214</v>
      </c>
      <c r="CP30" s="241">
        <v>2237.613892247743</v>
      </c>
      <c r="CQ30" s="241">
        <v>960.5275511504916</v>
      </c>
      <c r="CR30" s="241">
        <v>103.65384615384619</v>
      </c>
      <c r="CS30" s="241">
        <v>720.10966593198987</v>
      </c>
      <c r="CT30" s="241">
        <v>118009.04084500624</v>
      </c>
      <c r="CU30" s="241">
        <v>3046.0618251766396</v>
      </c>
    </row>
    <row r="31" spans="1:99">
      <c r="A31" s="241">
        <v>30</v>
      </c>
      <c r="B31" t="s">
        <v>33</v>
      </c>
      <c r="C31">
        <v>36243.261685130732</v>
      </c>
      <c r="D31">
        <v>60.030769230769224</v>
      </c>
      <c r="E31">
        <v>149734.91359722719</v>
      </c>
      <c r="F31">
        <v>9492.8658800439553</v>
      </c>
      <c r="G31">
        <v>5319.9942457128072</v>
      </c>
      <c r="H31">
        <v>2557.679314411454</v>
      </c>
      <c r="I31">
        <v>1136.1600978933966</v>
      </c>
      <c r="J31">
        <v>100.20769230769231</v>
      </c>
      <c r="K31">
        <v>875.27256102825049</v>
      </c>
      <c r="L31">
        <v>43526.664085662822</v>
      </c>
      <c r="M31">
        <v>1931.4923554685734</v>
      </c>
      <c r="AE31" s="241" t="s">
        <v>32</v>
      </c>
      <c r="AF31" s="191">
        <f t="shared" si="1"/>
        <v>0.54849345236173286</v>
      </c>
      <c r="AG31" s="191">
        <f t="shared" si="2"/>
        <v>1.7711018790774464</v>
      </c>
      <c r="AH31" s="191">
        <f t="shared" si="3"/>
        <v>0.62188977765518982</v>
      </c>
      <c r="AI31" s="191">
        <f t="shared" si="4"/>
        <v>0.32687726403716144</v>
      </c>
      <c r="AJ31" s="191">
        <f t="shared" si="5"/>
        <v>0.17043929765162713</v>
      </c>
      <c r="AK31" s="191">
        <f t="shared" si="6"/>
        <v>1.1980440092824585</v>
      </c>
      <c r="AL31" s="191">
        <f t="shared" si="7"/>
        <v>1.2106369471866583</v>
      </c>
      <c r="AM31" s="191">
        <f t="shared" si="8"/>
        <v>1.1700275916120073</v>
      </c>
      <c r="AN31" s="191">
        <f t="shared" si="9"/>
        <v>0.68867182595155441</v>
      </c>
      <c r="AO31" s="191">
        <f t="shared" si="10"/>
        <v>0.27046898437590677</v>
      </c>
      <c r="AP31" s="191">
        <f t="shared" si="11"/>
        <v>0.31532858935303654</v>
      </c>
      <c r="BA31" s="241" t="s">
        <v>36</v>
      </c>
      <c r="BB31" s="241">
        <v>43533.076613906625</v>
      </c>
      <c r="BD31" s="241" t="s">
        <v>67</v>
      </c>
      <c r="BE31" s="241">
        <v>62.338461538461544</v>
      </c>
      <c r="BG31" s="241" t="s">
        <v>65</v>
      </c>
      <c r="BH31" s="241">
        <v>196587.88412943293</v>
      </c>
      <c r="BJ31" s="241" t="s">
        <v>25</v>
      </c>
      <c r="BK31" s="241">
        <v>14702.013677684163</v>
      </c>
      <c r="BM31" s="241" t="s">
        <v>2</v>
      </c>
      <c r="BN31" s="241">
        <v>21460.908019318864</v>
      </c>
      <c r="BP31" s="241" t="s">
        <v>58</v>
      </c>
      <c r="BQ31" s="241">
        <v>1700.3633643404039</v>
      </c>
      <c r="BS31" s="241" t="s">
        <v>62</v>
      </c>
      <c r="BT31" s="241">
        <v>1330.9231037887416</v>
      </c>
      <c r="BV31" s="241" t="s">
        <v>25</v>
      </c>
      <c r="BW31" s="241">
        <v>101.87692307692309</v>
      </c>
      <c r="BY31" s="241" t="s">
        <v>63</v>
      </c>
      <c r="BZ31" s="241">
        <v>1265.7061353366059</v>
      </c>
      <c r="CB31" s="241" t="s">
        <v>3</v>
      </c>
      <c r="CC31" s="241">
        <v>97136.250040867511</v>
      </c>
      <c r="CE31" s="241" t="s">
        <v>6</v>
      </c>
      <c r="CF31" s="241">
        <v>2722.2804522499546</v>
      </c>
      <c r="CJ31" s="241" t="s">
        <v>33</v>
      </c>
      <c r="CK31" s="241">
        <v>36243.261685130732</v>
      </c>
      <c r="CL31" s="241">
        <v>60.030769230769224</v>
      </c>
      <c r="CM31" s="241">
        <v>149734.91359722719</v>
      </c>
      <c r="CN31" s="241">
        <v>9492.8658800439553</v>
      </c>
      <c r="CO31" s="241">
        <v>5319.9942457128072</v>
      </c>
      <c r="CP31" s="241">
        <v>2557.679314411454</v>
      </c>
      <c r="CQ31" s="241">
        <v>1136.1600978933966</v>
      </c>
      <c r="CR31" s="241">
        <v>100.20769230769231</v>
      </c>
      <c r="CS31" s="241">
        <v>875.27256102825049</v>
      </c>
      <c r="CT31" s="241">
        <v>43526.664085662822</v>
      </c>
      <c r="CU31" s="241">
        <v>1931.4923554685734</v>
      </c>
    </row>
    <row r="32" spans="1:99">
      <c r="A32" s="241">
        <v>31</v>
      </c>
      <c r="B32" t="s">
        <v>34</v>
      </c>
      <c r="C32">
        <v>80289.097341654196</v>
      </c>
      <c r="D32">
        <v>62.45384615384615</v>
      </c>
      <c r="E32">
        <v>244898.74817163436</v>
      </c>
      <c r="F32">
        <v>19835.189942302324</v>
      </c>
      <c r="G32">
        <v>26554.687075572536</v>
      </c>
      <c r="H32">
        <v>3012.5245144471965</v>
      </c>
      <c r="I32">
        <v>1274.5276627087769</v>
      </c>
      <c r="J32">
        <v>101.47692307692309</v>
      </c>
      <c r="K32">
        <v>2785.3761243214522</v>
      </c>
      <c r="L32">
        <v>141131.94427117938</v>
      </c>
      <c r="M32">
        <v>2882.4960817973592</v>
      </c>
      <c r="AE32" s="241" t="s">
        <v>33</v>
      </c>
      <c r="AF32" s="191">
        <f t="shared" si="1"/>
        <v>0.54639307286619743</v>
      </c>
      <c r="AG32" s="191">
        <f t="shared" si="2"/>
        <v>0.78171854068117497</v>
      </c>
      <c r="AH32" s="191">
        <f t="shared" si="3"/>
        <v>0.59911108715061934</v>
      </c>
      <c r="AI32" s="191">
        <f t="shared" si="4"/>
        <v>1.2403242471898008</v>
      </c>
      <c r="AJ32" s="191">
        <f t="shared" si="5"/>
        <v>1.3197241260304646</v>
      </c>
      <c r="AK32" s="191">
        <f t="shared" si="6"/>
        <v>2.1628512804819109</v>
      </c>
      <c r="AL32" s="191">
        <f t="shared" si="7"/>
        <v>0.8409928529058518</v>
      </c>
      <c r="AM32" s="191">
        <f t="shared" si="8"/>
        <v>1.9809935147431055</v>
      </c>
      <c r="AN32" s="191">
        <f t="shared" si="9"/>
        <v>0.61510380127189812</v>
      </c>
      <c r="AO32" s="191">
        <f t="shared" si="10"/>
        <v>2.2227785251241379</v>
      </c>
      <c r="AP32" s="191">
        <f t="shared" si="11"/>
        <v>0.55082958722415987</v>
      </c>
      <c r="BA32" s="241" t="s">
        <v>37</v>
      </c>
      <c r="BB32" s="241">
        <v>43837.644051131567</v>
      </c>
      <c r="BD32" s="241" t="s">
        <v>49</v>
      </c>
      <c r="BE32" s="241">
        <v>62.353846153846149</v>
      </c>
      <c r="BG32" s="241" t="s">
        <v>8</v>
      </c>
      <c r="BH32" s="241">
        <v>197055.35582442273</v>
      </c>
      <c r="BJ32" s="241" t="s">
        <v>58</v>
      </c>
      <c r="BK32" s="241">
        <v>14742.768677975981</v>
      </c>
      <c r="BM32" s="241" t="s">
        <v>55</v>
      </c>
      <c r="BN32" s="241">
        <v>21498.87963124588</v>
      </c>
      <c r="BP32" s="241" t="s">
        <v>15</v>
      </c>
      <c r="BQ32" s="241">
        <v>1704.2675531327359</v>
      </c>
      <c r="BS32" s="241" t="s">
        <v>70</v>
      </c>
      <c r="BT32" s="241">
        <v>1347.2640283003502</v>
      </c>
      <c r="BV32" s="241" t="s">
        <v>17</v>
      </c>
      <c r="BW32" s="241">
        <v>101.88461538461537</v>
      </c>
      <c r="BY32" s="241" t="s">
        <v>49</v>
      </c>
      <c r="BZ32" s="241">
        <v>1293.498351369645</v>
      </c>
      <c r="CB32" s="241" t="s">
        <v>29</v>
      </c>
      <c r="CC32" s="241">
        <v>97941.976820354321</v>
      </c>
      <c r="CE32" s="241" t="s">
        <v>43</v>
      </c>
      <c r="CF32" s="241">
        <v>2787.6540080111376</v>
      </c>
      <c r="CJ32" s="241" t="s">
        <v>34</v>
      </c>
      <c r="CK32" s="241">
        <v>80289.097341654196</v>
      </c>
      <c r="CL32" s="241">
        <v>62.45384615384615</v>
      </c>
      <c r="CM32" s="241">
        <v>244898.74817163436</v>
      </c>
      <c r="CN32" s="241">
        <v>19835.189942302324</v>
      </c>
      <c r="CO32" s="241">
        <v>26554.687075572536</v>
      </c>
      <c r="CP32" s="241">
        <v>3012.5245144471965</v>
      </c>
      <c r="CQ32" s="241">
        <v>1274.5276627087769</v>
      </c>
      <c r="CR32" s="241">
        <v>101.47692307692309</v>
      </c>
      <c r="CS32" s="241">
        <v>2785.3761243214522</v>
      </c>
      <c r="CT32" s="241">
        <v>141131.94427117938</v>
      </c>
      <c r="CU32" s="241">
        <v>2882.4960817973592</v>
      </c>
    </row>
    <row r="33" spans="1:99">
      <c r="A33" s="241">
        <v>32</v>
      </c>
      <c r="B33" t="s">
        <v>35</v>
      </c>
      <c r="C33">
        <v>70858.457163642917</v>
      </c>
      <c r="D33">
        <v>63.276923076923083</v>
      </c>
      <c r="E33">
        <v>258727.25085253408</v>
      </c>
      <c r="F33">
        <v>15122.496547082188</v>
      </c>
      <c r="G33">
        <v>8664.6432544681848</v>
      </c>
      <c r="H33">
        <v>2061.0725487299578</v>
      </c>
      <c r="I33">
        <v>1617.4465118479695</v>
      </c>
      <c r="J33">
        <v>105.01538461538462</v>
      </c>
      <c r="K33">
        <v>2804.1330593451253</v>
      </c>
      <c r="L33">
        <v>108586.92755475454</v>
      </c>
      <c r="M33">
        <v>4811.8637413187071</v>
      </c>
      <c r="AE33" s="241" t="s">
        <v>34</v>
      </c>
      <c r="AF33" s="191">
        <f t="shared" si="1"/>
        <v>9.6367608591781978E-2</v>
      </c>
      <c r="AG33" s="191">
        <f t="shared" si="2"/>
        <v>0.248973666160104</v>
      </c>
      <c r="AH33" s="191">
        <f t="shared" si="3"/>
        <v>0.22707656986539806</v>
      </c>
      <c r="AI33" s="191">
        <f t="shared" si="4"/>
        <v>0.29415456196548329</v>
      </c>
      <c r="AJ33" s="191">
        <f t="shared" si="5"/>
        <v>2.8313326580687331E-2</v>
      </c>
      <c r="AK33" s="191">
        <f t="shared" si="6"/>
        <v>3.5339395826734279</v>
      </c>
      <c r="AL33" s="191">
        <f t="shared" si="7"/>
        <v>0.54977830228561941</v>
      </c>
      <c r="AM33" s="191">
        <f t="shared" si="8"/>
        <v>0.82046118762571518</v>
      </c>
      <c r="AN33" s="191">
        <f t="shared" si="9"/>
        <v>0.29054149490458581</v>
      </c>
      <c r="AO33" s="191">
        <f t="shared" si="10"/>
        <v>1.0444926378636321</v>
      </c>
      <c r="AP33" s="191">
        <f t="shared" si="11"/>
        <v>0.3498889257252879</v>
      </c>
      <c r="BA33" s="241" t="s">
        <v>39</v>
      </c>
      <c r="BB33" s="241">
        <v>44013.225691722466</v>
      </c>
      <c r="BD33" s="241" t="s">
        <v>28</v>
      </c>
      <c r="BE33" s="241">
        <v>62.369230769230754</v>
      </c>
      <c r="BG33" s="241" t="s">
        <v>3</v>
      </c>
      <c r="BH33" s="241">
        <v>199045.10365502315</v>
      </c>
      <c r="BJ33" s="241" t="s">
        <v>65</v>
      </c>
      <c r="BK33" s="241">
        <v>14759.822227352744</v>
      </c>
      <c r="BM33" s="241" t="s">
        <v>10</v>
      </c>
      <c r="BN33" s="241">
        <v>21815.609825446943</v>
      </c>
      <c r="BP33" s="241" t="s">
        <v>87</v>
      </c>
      <c r="BQ33" s="241">
        <v>1708.77343876651</v>
      </c>
      <c r="BS33" s="241" t="s">
        <v>18</v>
      </c>
      <c r="BT33" s="241">
        <v>1359.7789476415469</v>
      </c>
      <c r="BV33" s="241" t="s">
        <v>7</v>
      </c>
      <c r="BW33" s="241">
        <v>101.89230769230771</v>
      </c>
      <c r="BY33" s="241" t="s">
        <v>55</v>
      </c>
      <c r="BZ33" s="241">
        <v>1332.5816225031331</v>
      </c>
      <c r="CB33" s="241" t="s">
        <v>26</v>
      </c>
      <c r="CC33" s="241">
        <v>99472.646485303689</v>
      </c>
      <c r="CE33" s="241" t="s">
        <v>48</v>
      </c>
      <c r="CF33" s="241">
        <v>2805.4694572381245</v>
      </c>
      <c r="CJ33" s="241" t="s">
        <v>35</v>
      </c>
      <c r="CK33" s="241">
        <v>70858.457163642917</v>
      </c>
      <c r="CL33" s="241">
        <v>63.276923076923083</v>
      </c>
      <c r="CM33" s="241">
        <v>258727.25085253408</v>
      </c>
      <c r="CN33" s="241">
        <v>15122.496547082188</v>
      </c>
      <c r="CO33" s="241">
        <v>8664.6432544681848</v>
      </c>
      <c r="CP33" s="241">
        <v>2061.0725487299578</v>
      </c>
      <c r="CQ33" s="241">
        <v>1617.4465118479695</v>
      </c>
      <c r="CR33" s="241">
        <v>105.01538461538462</v>
      </c>
      <c r="CS33" s="241">
        <v>2804.1330593451253</v>
      </c>
      <c r="CT33" s="241">
        <v>108586.92755475454</v>
      </c>
      <c r="CU33" s="241">
        <v>4811.8637413187071</v>
      </c>
    </row>
    <row r="34" spans="1:99">
      <c r="A34" s="241">
        <v>33</v>
      </c>
      <c r="B34" t="s">
        <v>36</v>
      </c>
      <c r="C34">
        <v>43533.076613906625</v>
      </c>
      <c r="D34">
        <v>62.353846153846149</v>
      </c>
      <c r="E34">
        <v>204987.26365217284</v>
      </c>
      <c r="F34">
        <v>14106.871189091333</v>
      </c>
      <c r="G34">
        <v>19162.272093916163</v>
      </c>
      <c r="H34">
        <v>1696.7210572491906</v>
      </c>
      <c r="I34">
        <v>1544.8992433421363</v>
      </c>
      <c r="J34">
        <v>100.82307692307693</v>
      </c>
      <c r="K34">
        <v>1293.498351369645</v>
      </c>
      <c r="L34">
        <v>93525.612784729936</v>
      </c>
      <c r="M34">
        <v>2488.175980542198</v>
      </c>
      <c r="AE34" s="241" t="s">
        <v>35</v>
      </c>
      <c r="AF34" s="191">
        <f t="shared" si="1"/>
        <v>4.1253681072766876E-2</v>
      </c>
      <c r="AG34" s="191">
        <f t="shared" si="2"/>
        <v>6.8009534179928874E-2</v>
      </c>
      <c r="AH34" s="191">
        <f t="shared" si="3"/>
        <v>0.17301527291709815</v>
      </c>
      <c r="AI34" s="191">
        <f t="shared" si="4"/>
        <v>0.40506237471908207</v>
      </c>
      <c r="AJ34" s="191">
        <f t="shared" si="5"/>
        <v>1.1073964900356095</v>
      </c>
      <c r="AK34" s="191">
        <f t="shared" si="6"/>
        <v>0.66587664567965787</v>
      </c>
      <c r="AL34" s="191">
        <f t="shared" si="7"/>
        <v>0.1719440080298173</v>
      </c>
      <c r="AM34" s="191">
        <f t="shared" si="8"/>
        <v>2.4149622697924475</v>
      </c>
      <c r="AN34" s="191">
        <f t="shared" si="9"/>
        <v>0.29943479802244927</v>
      </c>
      <c r="AO34" s="191">
        <f t="shared" si="10"/>
        <v>4.4929926309370392E-2</v>
      </c>
      <c r="AP34" s="191">
        <f t="shared" si="11"/>
        <v>5.7773424111516418E-2</v>
      </c>
      <c r="BA34" s="241" t="s">
        <v>71</v>
      </c>
      <c r="BB34" s="241">
        <v>44100.532097756055</v>
      </c>
      <c r="BD34" s="241" t="s">
        <v>39</v>
      </c>
      <c r="BE34" s="241">
        <v>62.45384615384615</v>
      </c>
      <c r="BG34" s="241" t="s">
        <v>26</v>
      </c>
      <c r="BH34" s="241">
        <v>199775.7685415048</v>
      </c>
      <c r="BJ34" s="241" t="s">
        <v>85</v>
      </c>
      <c r="BK34" s="241">
        <v>14761.234347972411</v>
      </c>
      <c r="BM34" s="241" t="s">
        <v>34</v>
      </c>
      <c r="BN34" s="241">
        <v>22023.377345924284</v>
      </c>
      <c r="BP34" s="241" t="s">
        <v>5</v>
      </c>
      <c r="BQ34" s="241">
        <v>1710.8120222356106</v>
      </c>
      <c r="BS34" s="241" t="s">
        <v>41</v>
      </c>
      <c r="BT34" s="241">
        <v>1361.1171467879419</v>
      </c>
      <c r="BV34" s="241" t="s">
        <v>59</v>
      </c>
      <c r="BW34" s="241">
        <v>101.98461538461538</v>
      </c>
      <c r="BY34" s="241" t="s">
        <v>44</v>
      </c>
      <c r="BZ34" s="241">
        <v>1353.0094106552692</v>
      </c>
      <c r="CB34" s="241" t="s">
        <v>51</v>
      </c>
      <c r="CC34" s="241">
        <v>99515.88962910221</v>
      </c>
      <c r="CE34" s="241" t="s">
        <v>9</v>
      </c>
      <c r="CF34" s="241">
        <v>2826.4483953640324</v>
      </c>
      <c r="CJ34" s="241" t="s">
        <v>36</v>
      </c>
      <c r="CK34" s="241">
        <v>43533.076613906625</v>
      </c>
      <c r="CL34" s="241">
        <v>62.353846153846149</v>
      </c>
      <c r="CM34" s="241">
        <v>204987.26365217284</v>
      </c>
      <c r="CN34" s="241">
        <v>14106.871189091333</v>
      </c>
      <c r="CO34" s="241">
        <v>19162.272093916163</v>
      </c>
      <c r="CP34" s="241">
        <v>1696.7210572491906</v>
      </c>
      <c r="CQ34" s="241">
        <v>1544.8992433421363</v>
      </c>
      <c r="CR34" s="241">
        <v>100.82307692307693</v>
      </c>
      <c r="CS34" s="241">
        <v>1293.498351369645</v>
      </c>
      <c r="CT34" s="241">
        <v>93525.612784729936</v>
      </c>
      <c r="CU34" s="241">
        <v>2488.175980542198</v>
      </c>
    </row>
    <row r="35" spans="1:99">
      <c r="A35" s="241">
        <v>34</v>
      </c>
      <c r="B35" t="s">
        <v>37</v>
      </c>
      <c r="C35">
        <v>43837.644051131567</v>
      </c>
      <c r="D35">
        <v>62.3</v>
      </c>
      <c r="E35">
        <v>201071.35910984676</v>
      </c>
      <c r="F35">
        <v>16838.006474396916</v>
      </c>
      <c r="G35">
        <v>27750.114677558988</v>
      </c>
      <c r="H35">
        <v>2599.1060240141455</v>
      </c>
      <c r="I35">
        <v>1359.7789476415469</v>
      </c>
      <c r="J35">
        <v>103.35384615384615</v>
      </c>
      <c r="K35">
        <v>1740.1828955772439</v>
      </c>
      <c r="L35">
        <v>129169.35730098232</v>
      </c>
      <c r="M35">
        <v>2536.8308654674629</v>
      </c>
      <c r="AE35" s="241" t="s">
        <v>36</v>
      </c>
      <c r="AF35" s="191">
        <f t="shared" si="1"/>
        <v>0.44001283642655625</v>
      </c>
      <c r="AG35" s="191">
        <f t="shared" si="2"/>
        <v>0.27095996256891036</v>
      </c>
      <c r="AH35" s="191">
        <f t="shared" si="3"/>
        <v>0.3831069562379088</v>
      </c>
      <c r="AI35" s="191">
        <f t="shared" si="4"/>
        <v>0.5557495491390847</v>
      </c>
      <c r="AJ35" s="191">
        <f t="shared" si="5"/>
        <v>0.44097776890922086</v>
      </c>
      <c r="AK35" s="191">
        <f t="shared" si="6"/>
        <v>0.43242683826621231</v>
      </c>
      <c r="AL35" s="191">
        <f t="shared" si="7"/>
        <v>1.9257789804899905E-2</v>
      </c>
      <c r="AM35" s="191">
        <f t="shared" si="8"/>
        <v>1.4183111743225565</v>
      </c>
      <c r="AN35" s="191">
        <f t="shared" si="9"/>
        <v>0.41680867893342632</v>
      </c>
      <c r="AO35" s="191">
        <f t="shared" si="10"/>
        <v>0.54909731695925912</v>
      </c>
      <c r="AP35" s="191">
        <f t="shared" si="11"/>
        <v>0.43320609872353621</v>
      </c>
      <c r="BA35" s="241" t="s">
        <v>49</v>
      </c>
      <c r="BB35" s="241">
        <v>44938.527420946244</v>
      </c>
      <c r="BD35" s="241" t="s">
        <v>62</v>
      </c>
      <c r="BE35" s="241">
        <v>62.469230769230762</v>
      </c>
      <c r="BG35" s="241" t="s">
        <v>18</v>
      </c>
      <c r="BH35" s="241">
        <v>201071.35910984676</v>
      </c>
      <c r="BJ35" s="241" t="s">
        <v>41</v>
      </c>
      <c r="BK35" s="241">
        <v>14782.630703013556</v>
      </c>
      <c r="BM35" s="241" t="s">
        <v>51</v>
      </c>
      <c r="BN35" s="241">
        <v>22164.650667852973</v>
      </c>
      <c r="BP35" s="241" t="s">
        <v>11</v>
      </c>
      <c r="BQ35" s="241">
        <v>1717.3701105372652</v>
      </c>
      <c r="BS35" s="241" t="s">
        <v>29</v>
      </c>
      <c r="BT35" s="241">
        <v>1384.1408972909735</v>
      </c>
      <c r="BV35" s="241" t="s">
        <v>22</v>
      </c>
      <c r="BW35" s="241">
        <v>102.11538461538461</v>
      </c>
      <c r="BY35" s="241" t="s">
        <v>72</v>
      </c>
      <c r="BZ35" s="241">
        <v>1371.4842672029069</v>
      </c>
      <c r="CB35" s="241" t="s">
        <v>33</v>
      </c>
      <c r="CC35" s="241">
        <v>102975.38771839543</v>
      </c>
      <c r="CE35" s="241" t="s">
        <v>27</v>
      </c>
      <c r="CF35" s="241">
        <v>2863.562735790385</v>
      </c>
      <c r="CJ35" s="241" t="s">
        <v>37</v>
      </c>
      <c r="CK35" s="241">
        <v>43837.644051131567</v>
      </c>
      <c r="CL35" s="241">
        <v>62.3</v>
      </c>
      <c r="CM35" s="241">
        <v>201071.35910984676</v>
      </c>
      <c r="CN35" s="241">
        <v>16838.006474396916</v>
      </c>
      <c r="CO35" s="241">
        <v>27750.114677558988</v>
      </c>
      <c r="CP35" s="241">
        <v>2599.1060240141455</v>
      </c>
      <c r="CQ35" s="241">
        <v>1359.7789476415469</v>
      </c>
      <c r="CR35" s="241">
        <v>103.35384615384615</v>
      </c>
      <c r="CS35" s="241">
        <v>1740.1828955772439</v>
      </c>
      <c r="CT35" s="241">
        <v>129169.35730098232</v>
      </c>
      <c r="CU35" s="241">
        <v>2536.8308654674629</v>
      </c>
    </row>
    <row r="36" spans="1:99">
      <c r="A36" s="241">
        <v>35</v>
      </c>
      <c r="B36" t="s">
        <v>39</v>
      </c>
      <c r="C36">
        <v>44013.225691722466</v>
      </c>
      <c r="D36">
        <v>54.684615384615384</v>
      </c>
      <c r="E36">
        <v>124226.48201531306</v>
      </c>
      <c r="F36">
        <v>16500.44112261615</v>
      </c>
      <c r="G36">
        <v>2415.4629355926909</v>
      </c>
      <c r="H36">
        <v>1094.397788931321</v>
      </c>
      <c r="I36">
        <v>464.19257879647068</v>
      </c>
      <c r="J36">
        <v>101.85384615384613</v>
      </c>
      <c r="K36">
        <v>234.18014135935067</v>
      </c>
      <c r="L36">
        <v>117817.36436898053</v>
      </c>
      <c r="M36">
        <v>1418.0507652330566</v>
      </c>
      <c r="AE36" s="241" t="s">
        <v>37</v>
      </c>
      <c r="AF36" s="191">
        <f t="shared" si="1"/>
        <v>0.4355682851861799</v>
      </c>
      <c r="AG36" s="191">
        <f t="shared" si="2"/>
        <v>0.28279873755826707</v>
      </c>
      <c r="AH36" s="191">
        <f t="shared" si="3"/>
        <v>0.39841583552650239</v>
      </c>
      <c r="AI36" s="191">
        <f t="shared" si="4"/>
        <v>0.15053412608623531</v>
      </c>
      <c r="AJ36" s="191">
        <f t="shared" si="5"/>
        <v>0.10420240076107044</v>
      </c>
      <c r="AK36" s="191">
        <f t="shared" si="6"/>
        <v>2.2877282208784937</v>
      </c>
      <c r="AL36" s="191">
        <f t="shared" si="7"/>
        <v>0.37035464425839948</v>
      </c>
      <c r="AM36" s="191">
        <f t="shared" si="8"/>
        <v>0.89571995065695242</v>
      </c>
      <c r="AN36" s="191">
        <f t="shared" si="9"/>
        <v>0.20502029001545227</v>
      </c>
      <c r="AO36" s="191">
        <f t="shared" si="10"/>
        <v>0.64405307795283695</v>
      </c>
      <c r="AP36" s="191">
        <f t="shared" si="11"/>
        <v>0.42292565029692913</v>
      </c>
      <c r="BA36" s="241" t="s">
        <v>18</v>
      </c>
      <c r="BB36" s="241">
        <v>45528.638452766034</v>
      </c>
      <c r="BD36" s="241" t="s">
        <v>55</v>
      </c>
      <c r="BE36" s="241">
        <v>62.646153846153837</v>
      </c>
      <c r="BG36" s="241" t="s">
        <v>49</v>
      </c>
      <c r="BH36" s="241">
        <v>204987.26365217284</v>
      </c>
      <c r="BJ36" s="241" t="s">
        <v>80</v>
      </c>
      <c r="BK36" s="241">
        <v>15093.213957517193</v>
      </c>
      <c r="BM36" s="241" t="s">
        <v>9</v>
      </c>
      <c r="BN36" s="241">
        <v>22474.304526871751</v>
      </c>
      <c r="BP36" s="241" t="s">
        <v>65</v>
      </c>
      <c r="BQ36" s="241">
        <v>1719.4673466189174</v>
      </c>
      <c r="BS36" s="241" t="s">
        <v>8</v>
      </c>
      <c r="BT36" s="241">
        <v>1387.5809237689853</v>
      </c>
      <c r="BV36" s="241" t="s">
        <v>75</v>
      </c>
      <c r="BW36" s="241">
        <v>102.13846153846156</v>
      </c>
      <c r="BY36" s="241" t="s">
        <v>70</v>
      </c>
      <c r="BZ36" s="241">
        <v>1391.2483813024219</v>
      </c>
      <c r="CB36" s="241" t="s">
        <v>35</v>
      </c>
      <c r="CC36" s="241">
        <v>102992.17542041978</v>
      </c>
      <c r="CE36" s="241" t="s">
        <v>63</v>
      </c>
      <c r="CF36" s="241">
        <v>2872.3203773377531</v>
      </c>
      <c r="CJ36" s="241" t="s">
        <v>39</v>
      </c>
      <c r="CK36" s="241">
        <v>44013.225691722466</v>
      </c>
      <c r="CL36" s="241">
        <v>54.684615384615384</v>
      </c>
      <c r="CM36" s="241">
        <v>124226.48201531306</v>
      </c>
      <c r="CN36" s="241">
        <v>16500.44112261615</v>
      </c>
      <c r="CO36" s="241">
        <v>2415.4629355926909</v>
      </c>
      <c r="CP36" s="241">
        <v>1094.397788931321</v>
      </c>
      <c r="CQ36" s="241">
        <v>464.19257879647068</v>
      </c>
      <c r="CR36" s="241">
        <v>101.85384615384613</v>
      </c>
      <c r="CS36" s="241">
        <v>234.18014135935067</v>
      </c>
      <c r="CT36" s="241">
        <v>117817.36436898053</v>
      </c>
      <c r="CU36" s="241">
        <v>1418.0507652330566</v>
      </c>
    </row>
    <row r="37" spans="1:99">
      <c r="A37" s="241">
        <v>36</v>
      </c>
      <c r="B37" t="s">
        <v>41</v>
      </c>
      <c r="C37">
        <v>24385.193397952684</v>
      </c>
      <c r="D37">
        <v>59.15384615384616</v>
      </c>
      <c r="E37">
        <v>103018.56165347305</v>
      </c>
      <c r="F37">
        <v>11985.62570037305</v>
      </c>
      <c r="G37">
        <v>10798.063193895468</v>
      </c>
      <c r="H37">
        <v>1921.4173414320699</v>
      </c>
      <c r="I37">
        <v>910.77136735182341</v>
      </c>
      <c r="J37">
        <v>101.78461538461536</v>
      </c>
      <c r="K37">
        <v>198.57809447804999</v>
      </c>
      <c r="L37">
        <v>86592.756803994285</v>
      </c>
      <c r="M37">
        <v>1070.6630372006734</v>
      </c>
      <c r="AE37" s="241" t="s">
        <v>39</v>
      </c>
      <c r="AF37" s="191">
        <f t="shared" si="1"/>
        <v>0.43300602309543895</v>
      </c>
      <c r="AG37" s="191">
        <f t="shared" si="2"/>
        <v>1.957139771767344</v>
      </c>
      <c r="AH37" s="191">
        <f t="shared" si="3"/>
        <v>0.69883402362876657</v>
      </c>
      <c r="AI37" s="191">
        <f t="shared" si="4"/>
        <v>0.20061831179676562</v>
      </c>
      <c r="AJ37" s="191">
        <f t="shared" si="5"/>
        <v>1.5041118645155667</v>
      </c>
      <c r="AK37" s="191">
        <f t="shared" si="6"/>
        <v>2.2480739798948322</v>
      </c>
      <c r="AL37" s="191">
        <f t="shared" si="7"/>
        <v>2.2552456755691872</v>
      </c>
      <c r="AM37" s="191">
        <f t="shared" si="8"/>
        <v>0.47581825411815337</v>
      </c>
      <c r="AN37" s="191">
        <f t="shared" si="9"/>
        <v>0.9190675995941866</v>
      </c>
      <c r="AO37" s="191">
        <f t="shared" si="10"/>
        <v>0.26405274314846922</v>
      </c>
      <c r="AP37" s="191">
        <f t="shared" si="11"/>
        <v>0.6593163259472935</v>
      </c>
      <c r="BA37" s="241" t="s">
        <v>16</v>
      </c>
      <c r="BB37" s="241">
        <v>46059.803061612693</v>
      </c>
      <c r="BD37" s="241" t="s">
        <v>41</v>
      </c>
      <c r="BE37" s="241">
        <v>62.684615384615391</v>
      </c>
      <c r="BG37" s="241" t="s">
        <v>32</v>
      </c>
      <c r="BH37" s="241">
        <v>222817.25397696032</v>
      </c>
      <c r="BJ37" s="241" t="s">
        <v>71</v>
      </c>
      <c r="BK37" s="241">
        <v>15122.496547082188</v>
      </c>
      <c r="BM37" s="241" t="s">
        <v>54</v>
      </c>
      <c r="BN37" s="241">
        <v>22510.073333364046</v>
      </c>
      <c r="BP37" s="241" t="s">
        <v>74</v>
      </c>
      <c r="BQ37" s="241">
        <v>1732.3258055757744</v>
      </c>
      <c r="BS37" s="241" t="s">
        <v>25</v>
      </c>
      <c r="BT37" s="241">
        <v>1401.4856175365069</v>
      </c>
      <c r="BV37" s="241" t="s">
        <v>74</v>
      </c>
      <c r="BW37" s="241">
        <v>102.16153846153846</v>
      </c>
      <c r="BY37" s="241" t="s">
        <v>74</v>
      </c>
      <c r="BZ37" s="241">
        <v>1444.20608781603</v>
      </c>
      <c r="CB37" s="241" t="s">
        <v>67</v>
      </c>
      <c r="CC37" s="241">
        <v>103241.95267773057</v>
      </c>
      <c r="CE37" s="241" t="s">
        <v>39</v>
      </c>
      <c r="CF37" s="241">
        <v>2882.4960817973592</v>
      </c>
      <c r="CJ37" s="241" t="s">
        <v>41</v>
      </c>
      <c r="CK37" s="241">
        <v>24385.193397952684</v>
      </c>
      <c r="CL37" s="241">
        <v>59.15384615384616</v>
      </c>
      <c r="CM37" s="241">
        <v>103018.56165347305</v>
      </c>
      <c r="CN37" s="241">
        <v>11985.62570037305</v>
      </c>
      <c r="CO37" s="241">
        <v>10798.063193895468</v>
      </c>
      <c r="CP37" s="241">
        <v>1921.4173414320699</v>
      </c>
      <c r="CQ37" s="241">
        <v>910.77136735182341</v>
      </c>
      <c r="CR37" s="241">
        <v>101.78461538461536</v>
      </c>
      <c r="CS37" s="241">
        <v>198.57809447804999</v>
      </c>
      <c r="CT37" s="241">
        <v>86592.756803994285</v>
      </c>
      <c r="CU37" s="241">
        <v>1070.6630372006734</v>
      </c>
    </row>
    <row r="38" spans="1:99">
      <c r="A38" s="241">
        <v>37</v>
      </c>
      <c r="B38" t="s">
        <v>42</v>
      </c>
      <c r="C38">
        <v>30079.490197517935</v>
      </c>
      <c r="D38">
        <v>55.346153846153847</v>
      </c>
      <c r="E38">
        <v>107034.30138122688</v>
      </c>
      <c r="F38">
        <v>11092.941022339366</v>
      </c>
      <c r="G38">
        <v>18020.122818840508</v>
      </c>
      <c r="H38">
        <v>1669.5992135936942</v>
      </c>
      <c r="I38">
        <v>864.72580360490917</v>
      </c>
      <c r="J38">
        <v>100.77692307692307</v>
      </c>
      <c r="K38">
        <v>279.74127791750919</v>
      </c>
      <c r="L38">
        <v>52856.448309412641</v>
      </c>
      <c r="M38">
        <v>2329.6089712829089</v>
      </c>
      <c r="AE38" s="241" t="s">
        <v>41</v>
      </c>
      <c r="AF38" s="191">
        <f t="shared" si="1"/>
        <v>0.71943781000045526</v>
      </c>
      <c r="AG38" s="191">
        <f t="shared" si="2"/>
        <v>0.97452144765070203</v>
      </c>
      <c r="AH38" s="191">
        <f t="shared" si="3"/>
        <v>0.78174449534028023</v>
      </c>
      <c r="AI38" s="191">
        <f t="shared" si="4"/>
        <v>0.8704763196270402</v>
      </c>
      <c r="AJ38" s="191">
        <f t="shared" si="5"/>
        <v>0.9719610493848585</v>
      </c>
      <c r="AK38" s="191">
        <f t="shared" si="6"/>
        <v>0.24489908880708053</v>
      </c>
      <c r="AL38" s="191">
        <f t="shared" si="7"/>
        <v>1.3153560316400128</v>
      </c>
      <c r="AM38" s="191">
        <f t="shared" si="8"/>
        <v>0.53912001741546678</v>
      </c>
      <c r="AN38" s="191">
        <f t="shared" si="9"/>
        <v>0.93594774521137769</v>
      </c>
      <c r="AO38" s="191">
        <f t="shared" si="10"/>
        <v>0.78117001200148994</v>
      </c>
      <c r="AP38" s="191">
        <f t="shared" si="11"/>
        <v>0.73271700560276332</v>
      </c>
      <c r="BA38" s="241" t="s">
        <v>69</v>
      </c>
      <c r="BB38" s="241">
        <v>46861.491450427086</v>
      </c>
      <c r="BD38" s="241" t="s">
        <v>11</v>
      </c>
      <c r="BE38" s="241">
        <v>62.738461538461557</v>
      </c>
      <c r="BG38" s="241" t="s">
        <v>62</v>
      </c>
      <c r="BH38" s="241">
        <v>223687.81016504983</v>
      </c>
      <c r="BJ38" s="241" t="s">
        <v>48</v>
      </c>
      <c r="BK38" s="241">
        <v>15229.082156497072</v>
      </c>
      <c r="BM38" s="241" t="s">
        <v>15</v>
      </c>
      <c r="BN38" s="241">
        <v>22549.635891644186</v>
      </c>
      <c r="BP38" s="241" t="s">
        <v>75</v>
      </c>
      <c r="BQ38" s="241">
        <v>1733.3064596736444</v>
      </c>
      <c r="BS38" s="241" t="s">
        <v>33</v>
      </c>
      <c r="BT38" s="241">
        <v>1410.6422516713442</v>
      </c>
      <c r="BV38" s="241" t="s">
        <v>23</v>
      </c>
      <c r="BW38" s="241">
        <v>102.23846153846155</v>
      </c>
      <c r="BY38" s="241" t="s">
        <v>67</v>
      </c>
      <c r="BZ38" s="241">
        <v>1488.3471395933141</v>
      </c>
      <c r="CB38" s="241" t="s">
        <v>27</v>
      </c>
      <c r="CC38" s="241">
        <v>104217.86633811936</v>
      </c>
      <c r="CE38" s="241" t="s">
        <v>2</v>
      </c>
      <c r="CF38" s="241">
        <v>2963.5804221754365</v>
      </c>
      <c r="CJ38" s="241" t="s">
        <v>42</v>
      </c>
      <c r="CK38" s="241">
        <v>30079.490197517935</v>
      </c>
      <c r="CL38" s="241">
        <v>55.346153846153847</v>
      </c>
      <c r="CM38" s="241">
        <v>107034.30138122688</v>
      </c>
      <c r="CN38" s="241">
        <v>11092.941022339366</v>
      </c>
      <c r="CO38" s="241">
        <v>18020.122818840508</v>
      </c>
      <c r="CP38" s="241">
        <v>1669.5992135936942</v>
      </c>
      <c r="CQ38" s="241">
        <v>864.72580360490917</v>
      </c>
      <c r="CR38" s="241">
        <v>100.77692307692307</v>
      </c>
      <c r="CS38" s="241">
        <v>279.74127791750919</v>
      </c>
      <c r="CT38" s="241">
        <v>52856.448309412641</v>
      </c>
      <c r="CU38" s="241">
        <v>2329.6089712829089</v>
      </c>
    </row>
    <row r="39" spans="1:99">
      <c r="A39" s="241">
        <v>38</v>
      </c>
      <c r="B39" t="s">
        <v>43</v>
      </c>
      <c r="C39">
        <v>27233.15590437896</v>
      </c>
      <c r="D39">
        <v>58.04615384615385</v>
      </c>
      <c r="E39">
        <v>134616.91389752086</v>
      </c>
      <c r="F39">
        <v>13998.774416820419</v>
      </c>
      <c r="G39">
        <v>7162.7288088354562</v>
      </c>
      <c r="H39">
        <v>1673.0121402572113</v>
      </c>
      <c r="I39">
        <v>1030.3487755751617</v>
      </c>
      <c r="J39">
        <v>102.26923076923077</v>
      </c>
      <c r="K39">
        <v>354.90352561005085</v>
      </c>
      <c r="L39">
        <v>96051.125846767885</v>
      </c>
      <c r="M39">
        <v>1726.3122656269647</v>
      </c>
      <c r="AE39" s="241" t="s">
        <v>42</v>
      </c>
      <c r="AF39" s="191">
        <f t="shared" si="1"/>
        <v>0.63634096243796656</v>
      </c>
      <c r="AG39" s="191">
        <f t="shared" si="2"/>
        <v>1.8116919647552421</v>
      </c>
      <c r="AH39" s="191">
        <f t="shared" si="3"/>
        <v>0.76604531930518849</v>
      </c>
      <c r="AI39" s="191">
        <f t="shared" si="4"/>
        <v>1.0029229257722727</v>
      </c>
      <c r="AJ39" s="191">
        <f t="shared" si="5"/>
        <v>0.51348458648416717</v>
      </c>
      <c r="AK39" s="191">
        <f t="shared" si="6"/>
        <v>0.51418309856531219</v>
      </c>
      <c r="AL39" s="191">
        <f t="shared" si="7"/>
        <v>1.4122655795713095</v>
      </c>
      <c r="AM39" s="191">
        <f t="shared" si="8"/>
        <v>1.4605123498541075</v>
      </c>
      <c r="AN39" s="191">
        <f t="shared" si="9"/>
        <v>0.89746550963147764</v>
      </c>
      <c r="AO39" s="191">
        <f t="shared" si="10"/>
        <v>1.9104702678944301</v>
      </c>
      <c r="AP39" s="191">
        <f t="shared" si="11"/>
        <v>0.46671023635237618</v>
      </c>
      <c r="BA39" s="241" t="s">
        <v>21</v>
      </c>
      <c r="BB39" s="241">
        <v>47404.873329683658</v>
      </c>
      <c r="BD39" s="241" t="s">
        <v>71</v>
      </c>
      <c r="BE39" s="241">
        <v>63.276923076923083</v>
      </c>
      <c r="BG39" s="241" t="s">
        <v>73</v>
      </c>
      <c r="BH39" s="241">
        <v>224551.75250922336</v>
      </c>
      <c r="BJ39" s="241" t="s">
        <v>52</v>
      </c>
      <c r="BK39" s="241">
        <v>15296.502276636764</v>
      </c>
      <c r="BM39" s="241" t="s">
        <v>17</v>
      </c>
      <c r="BN39" s="241">
        <v>22850.678736574966</v>
      </c>
      <c r="BP39" s="241" t="s">
        <v>34</v>
      </c>
      <c r="BQ39" s="241">
        <v>1737.0042327168715</v>
      </c>
      <c r="BS39" s="241" t="s">
        <v>73</v>
      </c>
      <c r="BT39" s="241">
        <v>1432.1018018900281</v>
      </c>
      <c r="BV39" s="241" t="s">
        <v>3</v>
      </c>
      <c r="BW39" s="241">
        <v>102.26923076923077</v>
      </c>
      <c r="BY39" s="241" t="s">
        <v>88</v>
      </c>
      <c r="BZ39" s="241">
        <v>1519.0217645931298</v>
      </c>
      <c r="CB39" s="241" t="s">
        <v>48</v>
      </c>
      <c r="CC39" s="241">
        <v>105074.22275338043</v>
      </c>
      <c r="CE39" s="241" t="s">
        <v>36</v>
      </c>
      <c r="CF39" s="241">
        <v>3046.0618251766396</v>
      </c>
      <c r="CJ39" s="241" t="s">
        <v>43</v>
      </c>
      <c r="CK39" s="241">
        <v>27233.15590437896</v>
      </c>
      <c r="CL39" s="241">
        <v>58.04615384615385</v>
      </c>
      <c r="CM39" s="241">
        <v>134616.91389752086</v>
      </c>
      <c r="CN39" s="241">
        <v>13998.774416820419</v>
      </c>
      <c r="CO39" s="241">
        <v>7162.7288088354562</v>
      </c>
      <c r="CP39" s="241">
        <v>1673.0121402572113</v>
      </c>
      <c r="CQ39" s="241">
        <v>1030.3487755751617</v>
      </c>
      <c r="CR39" s="241">
        <v>102.26923076923077</v>
      </c>
      <c r="CS39" s="241">
        <v>354.90352561005085</v>
      </c>
      <c r="CT39" s="241">
        <v>96051.125846767885</v>
      </c>
      <c r="CU39" s="241">
        <v>1726.3122656269647</v>
      </c>
    </row>
    <row r="40" spans="1:99">
      <c r="A40" s="241">
        <v>39</v>
      </c>
      <c r="B40" t="s">
        <v>44</v>
      </c>
      <c r="C40">
        <v>31046.529118373917</v>
      </c>
      <c r="D40">
        <v>54.307692307692314</v>
      </c>
      <c r="E40">
        <v>80025.096360577678</v>
      </c>
      <c r="F40">
        <v>13631.618192495789</v>
      </c>
      <c r="G40">
        <v>2144.3113894005678</v>
      </c>
      <c r="H40">
        <v>1423.1804856480974</v>
      </c>
      <c r="I40">
        <v>259.68442603335831</v>
      </c>
      <c r="J40">
        <v>101.23076923076924</v>
      </c>
      <c r="K40">
        <v>108.6884651264527</v>
      </c>
      <c r="L40">
        <v>64317.848267406218</v>
      </c>
      <c r="M40">
        <v>1716.8544291537205</v>
      </c>
      <c r="AE40" s="241" t="s">
        <v>43</v>
      </c>
      <c r="AF40" s="191">
        <f t="shared" si="1"/>
        <v>0.67787750596462493</v>
      </c>
      <c r="AG40" s="191">
        <f t="shared" si="2"/>
        <v>1.2180619617174777</v>
      </c>
      <c r="AH40" s="191">
        <f t="shared" si="3"/>
        <v>0.658213557598053</v>
      </c>
      <c r="AI40" s="191">
        <f t="shared" si="4"/>
        <v>0.57178774378366259</v>
      </c>
      <c r="AJ40" s="191">
        <f t="shared" si="5"/>
        <v>1.2027422028063466</v>
      </c>
      <c r="AK40" s="191">
        <f t="shared" si="6"/>
        <v>0.50389515043654654</v>
      </c>
      <c r="AL40" s="191">
        <f t="shared" si="7"/>
        <v>1.0636880829660995</v>
      </c>
      <c r="AM40" s="191">
        <f t="shared" si="8"/>
        <v>9.6007674334260135E-2</v>
      </c>
      <c r="AN40" s="191">
        <f t="shared" si="9"/>
        <v>0.86182852251678832</v>
      </c>
      <c r="AO40" s="191">
        <f t="shared" si="10"/>
        <v>0.46455746436458395</v>
      </c>
      <c r="AP40" s="191">
        <f t="shared" si="11"/>
        <v>0.59418275381829044</v>
      </c>
      <c r="BA40" s="241" t="s">
        <v>47</v>
      </c>
      <c r="BB40" s="241">
        <v>49927.968121625883</v>
      </c>
      <c r="BD40" s="241" t="s">
        <v>12</v>
      </c>
      <c r="BE40" s="241">
        <v>63.284615384615385</v>
      </c>
      <c r="BG40" s="241" t="s">
        <v>42</v>
      </c>
      <c r="BH40" s="241">
        <v>228050.08848210631</v>
      </c>
      <c r="BJ40" s="241" t="s">
        <v>36</v>
      </c>
      <c r="BK40" s="241">
        <v>15649.460977409575</v>
      </c>
      <c r="BM40" s="241" t="s">
        <v>45</v>
      </c>
      <c r="BN40" s="241">
        <v>22905.238285866642</v>
      </c>
      <c r="BP40" s="241" t="s">
        <v>25</v>
      </c>
      <c r="BQ40" s="241">
        <v>1738.3514197666473</v>
      </c>
      <c r="BS40" s="241" t="s">
        <v>72</v>
      </c>
      <c r="BT40" s="241">
        <v>1449.3860105790457</v>
      </c>
      <c r="BV40" s="241" t="s">
        <v>47</v>
      </c>
      <c r="BW40" s="241">
        <v>102.26923076923077</v>
      </c>
      <c r="BY40" s="241" t="s">
        <v>53</v>
      </c>
      <c r="BZ40" s="241">
        <v>1527.5861136963197</v>
      </c>
      <c r="CB40" s="241" t="s">
        <v>80</v>
      </c>
      <c r="CC40" s="241">
        <v>106685.17348927428</v>
      </c>
      <c r="CE40" s="241" t="s">
        <v>3</v>
      </c>
      <c r="CF40" s="241">
        <v>3105.9386694524865</v>
      </c>
      <c r="CJ40" s="241" t="s">
        <v>44</v>
      </c>
      <c r="CK40" s="241">
        <v>31046.529118373917</v>
      </c>
      <c r="CL40" s="241">
        <v>54.307692307692314</v>
      </c>
      <c r="CM40" s="241">
        <v>80025.096360577678</v>
      </c>
      <c r="CN40" s="241">
        <v>13631.618192495789</v>
      </c>
      <c r="CO40" s="241">
        <v>2144.3113894005678</v>
      </c>
      <c r="CP40" s="241">
        <v>1423.1804856480974</v>
      </c>
      <c r="CQ40" s="241">
        <v>259.68442603335831</v>
      </c>
      <c r="CR40" s="241">
        <v>101.23076923076924</v>
      </c>
      <c r="CS40" s="241">
        <v>108.6884651264527</v>
      </c>
      <c r="CT40" s="241">
        <v>64317.848267406218</v>
      </c>
      <c r="CU40" s="241">
        <v>1716.8544291537205</v>
      </c>
    </row>
    <row r="41" spans="1:99">
      <c r="A41" s="241">
        <v>40</v>
      </c>
      <c r="B41" t="s">
        <v>45</v>
      </c>
      <c r="C41">
        <v>37294.849966748727</v>
      </c>
      <c r="D41">
        <v>61.484615384615395</v>
      </c>
      <c r="E41">
        <v>155386.03717205615</v>
      </c>
      <c r="F41">
        <v>14144.328472452871</v>
      </c>
      <c r="G41">
        <v>22850.678736574966</v>
      </c>
      <c r="H41">
        <v>2486.8676664846544</v>
      </c>
      <c r="I41">
        <v>1224.0486673881696</v>
      </c>
      <c r="J41">
        <v>101.88461538461537</v>
      </c>
      <c r="K41">
        <v>1910.6478524685847</v>
      </c>
      <c r="L41">
        <v>111843.74824634194</v>
      </c>
      <c r="M41">
        <v>1911.5371547069979</v>
      </c>
      <c r="AE41" s="241" t="s">
        <v>44</v>
      </c>
      <c r="AF41" s="191">
        <f t="shared" si="1"/>
        <v>0.62222896781915815</v>
      </c>
      <c r="AG41" s="191">
        <f t="shared" si="2"/>
        <v>2.0400111966928423</v>
      </c>
      <c r="AH41" s="191">
        <f t="shared" si="3"/>
        <v>0.87163539558840231</v>
      </c>
      <c r="AI41" s="191">
        <f t="shared" si="4"/>
        <v>0.62626229345780859</v>
      </c>
      <c r="AJ41" s="191">
        <f t="shared" si="5"/>
        <v>1.5213253199928418</v>
      </c>
      <c r="AK41" s="191">
        <f t="shared" si="6"/>
        <v>1.2569893001050274</v>
      </c>
      <c r="AL41" s="191">
        <f t="shared" si="7"/>
        <v>2.6856626586572911</v>
      </c>
      <c r="AM41" s="191">
        <f t="shared" si="8"/>
        <v>1.0455341237939348</v>
      </c>
      <c r="AN41" s="191">
        <f t="shared" si="9"/>
        <v>0.97856748665459359</v>
      </c>
      <c r="AO41" s="191">
        <f t="shared" si="10"/>
        <v>1.5268076064170399</v>
      </c>
      <c r="AP41" s="191">
        <f t="shared" si="11"/>
        <v>0.59618113075906043</v>
      </c>
      <c r="BA41" s="241" t="s">
        <v>76</v>
      </c>
      <c r="BB41" s="241">
        <v>50384.546111993295</v>
      </c>
      <c r="BD41" s="241" t="s">
        <v>25</v>
      </c>
      <c r="BE41" s="241">
        <v>63.46153846153846</v>
      </c>
      <c r="BG41" s="241" t="s">
        <v>33</v>
      </c>
      <c r="BH41" s="241">
        <v>234103.57422706386</v>
      </c>
      <c r="BJ41" s="241" t="s">
        <v>33</v>
      </c>
      <c r="BK41" s="241">
        <v>15684.549584605702</v>
      </c>
      <c r="BM41" s="241" t="s">
        <v>29</v>
      </c>
      <c r="BN41" s="241">
        <v>23216.356928634916</v>
      </c>
      <c r="BP41" s="241" t="s">
        <v>43</v>
      </c>
      <c r="BQ41" s="241">
        <v>1739.122202189129</v>
      </c>
      <c r="BS41" s="241" t="s">
        <v>56</v>
      </c>
      <c r="BT41" s="241">
        <v>1462.9777778028592</v>
      </c>
      <c r="BV41" s="241" t="s">
        <v>12</v>
      </c>
      <c r="BW41" s="241">
        <v>102.30769230769229</v>
      </c>
      <c r="BY41" s="241" t="s">
        <v>9</v>
      </c>
      <c r="BZ41" s="241">
        <v>1575.0596960729542</v>
      </c>
      <c r="CB41" s="241" t="s">
        <v>43</v>
      </c>
      <c r="CC41" s="241">
        <v>107761.10138517573</v>
      </c>
      <c r="CE41" s="241" t="s">
        <v>45</v>
      </c>
      <c r="CF41" s="241">
        <v>3114.4569488992329</v>
      </c>
      <c r="CJ41" s="241" t="s">
        <v>45</v>
      </c>
      <c r="CK41" s="241">
        <v>37294.849966748727</v>
      </c>
      <c r="CL41" s="241">
        <v>61.484615384615395</v>
      </c>
      <c r="CM41" s="241">
        <v>155386.03717205615</v>
      </c>
      <c r="CN41" s="241">
        <v>14144.328472452871</v>
      </c>
      <c r="CO41" s="241">
        <v>22850.678736574966</v>
      </c>
      <c r="CP41" s="241">
        <v>2486.8676664846544</v>
      </c>
      <c r="CQ41" s="241">
        <v>1224.0486673881696</v>
      </c>
      <c r="CR41" s="241">
        <v>101.88461538461537</v>
      </c>
      <c r="CS41" s="241">
        <v>1910.6478524685847</v>
      </c>
      <c r="CT41" s="241">
        <v>111843.74824634194</v>
      </c>
      <c r="CU41" s="241">
        <v>1911.5371547069979</v>
      </c>
    </row>
    <row r="42" spans="1:99">
      <c r="A42" s="241">
        <v>41</v>
      </c>
      <c r="B42" t="s">
        <v>47</v>
      </c>
      <c r="C42">
        <v>49927.968121625883</v>
      </c>
      <c r="D42">
        <v>61.600000000000009</v>
      </c>
      <c r="E42">
        <v>236787.08215553046</v>
      </c>
      <c r="F42">
        <v>18026.801220185778</v>
      </c>
      <c r="G42">
        <v>16008.810102696405</v>
      </c>
      <c r="H42">
        <v>1543.2228177959166</v>
      </c>
      <c r="I42">
        <v>1479.5465571492484</v>
      </c>
      <c r="J42">
        <v>102.58461538461539</v>
      </c>
      <c r="K42">
        <v>1265.7061353366059</v>
      </c>
      <c r="L42">
        <v>133455.06778659759</v>
      </c>
      <c r="M42">
        <v>2872.3203773377531</v>
      </c>
      <c r="AE42" s="241" t="s">
        <v>45</v>
      </c>
      <c r="AF42" s="191">
        <f t="shared" si="1"/>
        <v>0.53104724980639817</v>
      </c>
      <c r="AG42" s="191">
        <f t="shared" si="2"/>
        <v>0.46207161596852891</v>
      </c>
      <c r="AH42" s="191">
        <f t="shared" si="3"/>
        <v>0.57701852393389874</v>
      </c>
      <c r="AI42" s="191">
        <f t="shared" si="4"/>
        <v>0.55019205478667366</v>
      </c>
      <c r="AJ42" s="191">
        <f t="shared" si="5"/>
        <v>0.20682744073625298</v>
      </c>
      <c r="AK42" s="191">
        <f t="shared" si="6"/>
        <v>1.9493961926328804</v>
      </c>
      <c r="AL42" s="191">
        <f t="shared" si="7"/>
        <v>0.65601864811858634</v>
      </c>
      <c r="AM42" s="191">
        <f t="shared" si="8"/>
        <v>0.44768413709711946</v>
      </c>
      <c r="AN42" s="191">
        <f t="shared" si="9"/>
        <v>0.12419703553944753</v>
      </c>
      <c r="AO42" s="191">
        <f t="shared" si="10"/>
        <v>6.4089957742193379E-2</v>
      </c>
      <c r="AP42" s="191">
        <f t="shared" si="11"/>
        <v>0.55504598630900148</v>
      </c>
      <c r="BA42" s="241" t="s">
        <v>17</v>
      </c>
      <c r="BB42" s="241">
        <v>52373.86717590638</v>
      </c>
      <c r="BD42" s="241" t="s">
        <v>70</v>
      </c>
      <c r="BE42" s="241">
        <v>63.569230769230778</v>
      </c>
      <c r="BG42" s="241" t="s">
        <v>63</v>
      </c>
      <c r="BH42" s="241">
        <v>236787.08215553046</v>
      </c>
      <c r="BJ42" s="241" t="s">
        <v>12</v>
      </c>
      <c r="BK42" s="241">
        <v>15940.575243420397</v>
      </c>
      <c r="BM42" s="241" t="s">
        <v>53</v>
      </c>
      <c r="BN42" s="241">
        <v>23398.710650923778</v>
      </c>
      <c r="BP42" s="241" t="s">
        <v>77</v>
      </c>
      <c r="BQ42" s="241">
        <v>1743.053918941622</v>
      </c>
      <c r="BS42" s="241" t="s">
        <v>67</v>
      </c>
      <c r="BT42" s="241">
        <v>1472.573625282962</v>
      </c>
      <c r="BV42" s="241" t="s">
        <v>11</v>
      </c>
      <c r="BW42" s="241">
        <v>102.33076923076922</v>
      </c>
      <c r="BY42" s="241" t="s">
        <v>14</v>
      </c>
      <c r="BZ42" s="241">
        <v>1629.6646788419048</v>
      </c>
      <c r="CB42" s="241" t="s">
        <v>42</v>
      </c>
      <c r="CC42" s="241">
        <v>108331.69145125292</v>
      </c>
      <c r="CE42" s="241" t="s">
        <v>52</v>
      </c>
      <c r="CF42" s="241">
        <v>3239.8623712566337</v>
      </c>
      <c r="CJ42" s="241" t="s">
        <v>47</v>
      </c>
      <c r="CK42" s="241">
        <v>49927.968121625883</v>
      </c>
      <c r="CL42" s="241">
        <v>61.600000000000009</v>
      </c>
      <c r="CM42" s="241">
        <v>236787.08215553046</v>
      </c>
      <c r="CN42" s="241">
        <v>18026.801220185778</v>
      </c>
      <c r="CO42" s="241">
        <v>16008.810102696405</v>
      </c>
      <c r="CP42" s="241">
        <v>1543.2228177959166</v>
      </c>
      <c r="CQ42" s="241">
        <v>1479.5465571492484</v>
      </c>
      <c r="CR42" s="241">
        <v>102.58461538461539</v>
      </c>
      <c r="CS42" s="241">
        <v>1265.7061353366059</v>
      </c>
      <c r="CT42" s="241">
        <v>133455.06778659759</v>
      </c>
      <c r="CU42" s="241">
        <v>2872.3203773377531</v>
      </c>
    </row>
    <row r="43" spans="1:99">
      <c r="A43" s="241">
        <v>42</v>
      </c>
      <c r="B43" t="s">
        <v>48</v>
      </c>
      <c r="C43">
        <v>33352.910983513793</v>
      </c>
      <c r="D43">
        <v>62.646153846153837</v>
      </c>
      <c r="E43">
        <v>154509.86550718403</v>
      </c>
      <c r="F43">
        <v>11587.322248878914</v>
      </c>
      <c r="G43">
        <v>21498.87963124588</v>
      </c>
      <c r="H43">
        <v>1502.5374807266626</v>
      </c>
      <c r="I43">
        <v>1231.5299400522313</v>
      </c>
      <c r="J43">
        <v>102.93846153846154</v>
      </c>
      <c r="K43">
        <v>1332.5816225031331</v>
      </c>
      <c r="L43">
        <v>73905.264649367949</v>
      </c>
      <c r="M43">
        <v>1648.6091860962858</v>
      </c>
      <c r="AE43" s="241" t="s">
        <v>47</v>
      </c>
      <c r="AF43" s="191">
        <f t="shared" si="1"/>
        <v>0.3466922134417883</v>
      </c>
      <c r="AG43" s="191">
        <f t="shared" si="2"/>
        <v>0.43670281241990699</v>
      </c>
      <c r="AH43" s="191">
        <f t="shared" si="3"/>
        <v>0.25878840413706733</v>
      </c>
      <c r="AI43" s="191">
        <f t="shared" si="4"/>
        <v>2.5845992624705601E-2</v>
      </c>
      <c r="AJ43" s="191">
        <f t="shared" si="5"/>
        <v>0.64116832045665539</v>
      </c>
      <c r="AK43" s="191">
        <f t="shared" si="6"/>
        <v>0.89513292047800253</v>
      </c>
      <c r="AL43" s="191">
        <f t="shared" si="7"/>
        <v>0.11828638947497876</v>
      </c>
      <c r="AM43" s="191">
        <f t="shared" si="8"/>
        <v>0.1923670251312728</v>
      </c>
      <c r="AN43" s="191">
        <f t="shared" si="9"/>
        <v>0.42998591717554924</v>
      </c>
      <c r="AO43" s="191">
        <f t="shared" si="10"/>
        <v>0.78751435644054424</v>
      </c>
      <c r="AP43" s="191">
        <f t="shared" si="11"/>
        <v>0.35203898332098582</v>
      </c>
      <c r="BA43" s="241" t="s">
        <v>63</v>
      </c>
      <c r="BB43" s="241">
        <v>56983.003233677133</v>
      </c>
      <c r="BD43" s="241" t="s">
        <v>87</v>
      </c>
      <c r="BE43" s="241">
        <v>63.599999999999987</v>
      </c>
      <c r="BG43" s="241" t="s">
        <v>35</v>
      </c>
      <c r="BH43" s="241">
        <v>240212.78168826786</v>
      </c>
      <c r="BJ43" s="241" t="s">
        <v>32</v>
      </c>
      <c r="BK43" s="241">
        <v>15982.541285453008</v>
      </c>
      <c r="BM43" s="241" t="s">
        <v>36</v>
      </c>
      <c r="BN43" s="241">
        <v>23423.875749428214</v>
      </c>
      <c r="BP43" s="241" t="s">
        <v>4</v>
      </c>
      <c r="BQ43" s="241">
        <v>1745.367199237354</v>
      </c>
      <c r="BS43" s="241" t="s">
        <v>63</v>
      </c>
      <c r="BT43" s="241">
        <v>1479.5465571492484</v>
      </c>
      <c r="BV43" s="241" t="s">
        <v>54</v>
      </c>
      <c r="BW43" s="241">
        <v>102.36923076923077</v>
      </c>
      <c r="BY43" s="241" t="s">
        <v>83</v>
      </c>
      <c r="BZ43" s="241">
        <v>1630.4393795127876</v>
      </c>
      <c r="CB43" s="241" t="s">
        <v>71</v>
      </c>
      <c r="CC43" s="241">
        <v>108586.92755475454</v>
      </c>
      <c r="CE43" s="241" t="s">
        <v>58</v>
      </c>
      <c r="CF43" s="241">
        <v>3274.5363783154125</v>
      </c>
      <c r="CJ43" s="241" t="s">
        <v>48</v>
      </c>
      <c r="CK43" s="241">
        <v>33352.910983513793</v>
      </c>
      <c r="CL43" s="241">
        <v>62.646153846153837</v>
      </c>
      <c r="CM43" s="241">
        <v>154509.86550718403</v>
      </c>
      <c r="CN43" s="241">
        <v>11587.322248878914</v>
      </c>
      <c r="CO43" s="241">
        <v>21498.87963124588</v>
      </c>
      <c r="CP43" s="241">
        <v>1502.5374807266626</v>
      </c>
      <c r="CQ43" s="241">
        <v>1231.5299400522313</v>
      </c>
      <c r="CR43" s="241">
        <v>102.93846153846154</v>
      </c>
      <c r="CS43" s="241">
        <v>1332.5816225031331</v>
      </c>
      <c r="CT43" s="241">
        <v>73905.264649367949</v>
      </c>
      <c r="CU43" s="241">
        <v>1648.6091860962858</v>
      </c>
    </row>
    <row r="44" spans="1:99">
      <c r="A44" s="241">
        <v>43</v>
      </c>
      <c r="B44" t="s">
        <v>49</v>
      </c>
      <c r="C44">
        <v>44938.527420946244</v>
      </c>
      <c r="D44">
        <v>66.599999999999994</v>
      </c>
      <c r="E44">
        <v>172784.41809453414</v>
      </c>
      <c r="F44">
        <v>11900.738931990152</v>
      </c>
      <c r="G44">
        <v>22549.635891644186</v>
      </c>
      <c r="H44">
        <v>1704.2675531327359</v>
      </c>
      <c r="I44">
        <v>1030.1881966566068</v>
      </c>
      <c r="J44">
        <v>103.78461538461539</v>
      </c>
      <c r="K44">
        <v>1182.7431536916124</v>
      </c>
      <c r="L44">
        <v>69869.751934927874</v>
      </c>
      <c r="M44">
        <v>2221.6101751718811</v>
      </c>
      <c r="AE44" s="241" t="s">
        <v>48</v>
      </c>
      <c r="AF44" s="191">
        <f t="shared" si="1"/>
        <v>0.58857194764362941</v>
      </c>
      <c r="AG44" s="191">
        <f t="shared" si="2"/>
        <v>0.20669232691240133</v>
      </c>
      <c r="AH44" s="191">
        <f t="shared" si="3"/>
        <v>0.58044383885376805</v>
      </c>
      <c r="AI44" s="191">
        <f t="shared" si="4"/>
        <v>0.92957214782309661</v>
      </c>
      <c r="AJ44" s="191">
        <f t="shared" si="5"/>
        <v>0.29264341354031509</v>
      </c>
      <c r="AK44" s="191">
        <f t="shared" si="6"/>
        <v>1.0177750627320916</v>
      </c>
      <c r="AL44" s="191">
        <f t="shared" si="7"/>
        <v>0.64027322786898477</v>
      </c>
      <c r="AM44" s="191">
        <f t="shared" si="8"/>
        <v>0.51590937087308519</v>
      </c>
      <c r="AN44" s="191">
        <f t="shared" si="9"/>
        <v>0.39827796607500504</v>
      </c>
      <c r="AO44" s="191">
        <f t="shared" si="10"/>
        <v>1.2058752858212498</v>
      </c>
      <c r="AP44" s="191">
        <f t="shared" si="11"/>
        <v>0.61060088948813529</v>
      </c>
      <c r="BA44" s="241" t="s">
        <v>55</v>
      </c>
      <c r="BB44" s="241">
        <v>57380.641158632898</v>
      </c>
      <c r="BD44" s="241" t="s">
        <v>4</v>
      </c>
      <c r="BE44" s="241">
        <v>63.769230769230766</v>
      </c>
      <c r="BG44" s="241" t="s">
        <v>83</v>
      </c>
      <c r="BH44" s="241">
        <v>244034.12849672657</v>
      </c>
      <c r="BJ44" s="241" t="s">
        <v>14</v>
      </c>
      <c r="BK44" s="241">
        <v>16030.795834214714</v>
      </c>
      <c r="BM44" s="241" t="s">
        <v>12</v>
      </c>
      <c r="BN44" s="241">
        <v>23711.300329025937</v>
      </c>
      <c r="BP44" s="241" t="s">
        <v>86</v>
      </c>
      <c r="BQ44" s="241">
        <v>1747.7961863122093</v>
      </c>
      <c r="BS44" s="241" t="s">
        <v>84</v>
      </c>
      <c r="BT44" s="241">
        <v>1499.066411971048</v>
      </c>
      <c r="BV44" s="241" t="s">
        <v>108</v>
      </c>
      <c r="BW44" s="241">
        <v>102.47692307692309</v>
      </c>
      <c r="BY44" s="241" t="s">
        <v>90</v>
      </c>
      <c r="BZ44" s="241">
        <v>1638.4990556415869</v>
      </c>
      <c r="CB44" s="241" t="s">
        <v>73</v>
      </c>
      <c r="CC44" s="241">
        <v>108640.55231872582</v>
      </c>
      <c r="CE44" s="241" t="s">
        <v>80</v>
      </c>
      <c r="CF44" s="241">
        <v>3287.758981259703</v>
      </c>
      <c r="CJ44" s="241" t="s">
        <v>49</v>
      </c>
      <c r="CK44" s="241">
        <v>44938.527420946244</v>
      </c>
      <c r="CL44" s="241">
        <v>66.599999999999994</v>
      </c>
      <c r="CM44" s="241">
        <v>172784.41809453414</v>
      </c>
      <c r="CN44" s="241">
        <v>11900.738931990152</v>
      </c>
      <c r="CO44" s="241">
        <v>22549.635891644186</v>
      </c>
      <c r="CP44" s="241">
        <v>1704.2675531327359</v>
      </c>
      <c r="CQ44" s="241">
        <v>1030.1881966566068</v>
      </c>
      <c r="CR44" s="241">
        <v>103.78461538461539</v>
      </c>
      <c r="CS44" s="241">
        <v>1182.7431536916124</v>
      </c>
      <c r="CT44" s="241">
        <v>69869.751934927874</v>
      </c>
      <c r="CU44" s="241">
        <v>2221.6101751718811</v>
      </c>
    </row>
    <row r="45" spans="1:99">
      <c r="A45" s="241">
        <v>44</v>
      </c>
      <c r="B45" t="s">
        <v>50</v>
      </c>
      <c r="C45">
        <v>102514.08105411449</v>
      </c>
      <c r="D45">
        <v>67.538461538461533</v>
      </c>
      <c r="E45">
        <v>370508.65690661065</v>
      </c>
      <c r="F45">
        <v>21126.549948091113</v>
      </c>
      <c r="G45">
        <v>34793.310392297135</v>
      </c>
      <c r="H45">
        <v>1640.4845117753644</v>
      </c>
      <c r="I45">
        <v>1301.6247899695347</v>
      </c>
      <c r="J45">
        <v>101.86153846153844</v>
      </c>
      <c r="K45">
        <v>3520.3909114964868</v>
      </c>
      <c r="L45">
        <v>142765.86305333281</v>
      </c>
      <c r="M45">
        <v>3968.0856005914179</v>
      </c>
      <c r="AE45" s="241" t="s">
        <v>49</v>
      </c>
      <c r="AF45" s="191">
        <f t="shared" si="1"/>
        <v>0.41950309912623424</v>
      </c>
      <c r="AG45" s="191">
        <f t="shared" si="2"/>
        <v>0.66261200802039322</v>
      </c>
      <c r="AH45" s="191">
        <f t="shared" si="3"/>
        <v>0.50900110663470921</v>
      </c>
      <c r="AI45" s="191">
        <f t="shared" si="4"/>
        <v>0.88307087250288441</v>
      </c>
      <c r="AJ45" s="191">
        <f t="shared" si="5"/>
        <v>0.22593847912323886</v>
      </c>
      <c r="AK45" s="191">
        <f t="shared" si="6"/>
        <v>0.40967863244222585</v>
      </c>
      <c r="AL45" s="191">
        <f t="shared" si="7"/>
        <v>1.06402604452283</v>
      </c>
      <c r="AM45" s="191">
        <f t="shared" si="8"/>
        <v>1.2895975889513496</v>
      </c>
      <c r="AN45" s="191">
        <f t="shared" si="9"/>
        <v>0.46932149851650251</v>
      </c>
      <c r="AO45" s="191">
        <f t="shared" si="10"/>
        <v>1.340961362052985</v>
      </c>
      <c r="AP45" s="191">
        <f t="shared" si="11"/>
        <v>0.48952965222933253</v>
      </c>
      <c r="BA45" s="241" t="s">
        <v>15</v>
      </c>
      <c r="BB45" s="241">
        <v>57950.905212377111</v>
      </c>
      <c r="BD45" s="241" t="s">
        <v>42</v>
      </c>
      <c r="BE45" s="241">
        <v>63.807692307692299</v>
      </c>
      <c r="BG45" s="241" t="s">
        <v>39</v>
      </c>
      <c r="BH45" s="241">
        <v>244898.74817163436</v>
      </c>
      <c r="BJ45" s="241" t="s">
        <v>35</v>
      </c>
      <c r="BK45" s="241">
        <v>16060.279614857183</v>
      </c>
      <c r="BM45" s="241" t="s">
        <v>70</v>
      </c>
      <c r="BN45" s="241">
        <v>23749.828619334407</v>
      </c>
      <c r="BP45" s="241" t="s">
        <v>85</v>
      </c>
      <c r="BQ45" s="241">
        <v>1749.9724911780127</v>
      </c>
      <c r="BS45" s="241" t="s">
        <v>51</v>
      </c>
      <c r="BT45" s="241">
        <v>1508.3239378591545</v>
      </c>
      <c r="BV45" s="241" t="s">
        <v>45</v>
      </c>
      <c r="BW45" s="241">
        <v>102.53846153846156</v>
      </c>
      <c r="BY45" s="241" t="s">
        <v>8</v>
      </c>
      <c r="BZ45" s="241">
        <v>1699.6154621724249</v>
      </c>
      <c r="CB45" s="241" t="s">
        <v>52</v>
      </c>
      <c r="CC45" s="241">
        <v>109070.62396316198</v>
      </c>
      <c r="CE45" s="241" t="s">
        <v>87</v>
      </c>
      <c r="CF45" s="241">
        <v>3289.7802352232143</v>
      </c>
      <c r="CJ45" s="241" t="s">
        <v>50</v>
      </c>
      <c r="CK45" s="241">
        <v>102514.08105411449</v>
      </c>
      <c r="CL45" s="241">
        <v>67.538461538461533</v>
      </c>
      <c r="CM45" s="241">
        <v>370508.65690661065</v>
      </c>
      <c r="CN45" s="241">
        <v>21126.549948091113</v>
      </c>
      <c r="CO45" s="241">
        <v>34793.310392297135</v>
      </c>
      <c r="CP45" s="241">
        <v>1640.4845117753644</v>
      </c>
      <c r="CQ45" s="241">
        <v>1301.6247899695347</v>
      </c>
      <c r="CR45" s="241">
        <v>101.86153846153844</v>
      </c>
      <c r="CS45" s="241">
        <v>3520.3909114964868</v>
      </c>
      <c r="CT45" s="241">
        <v>142765.86305333281</v>
      </c>
      <c r="CU45" s="241">
        <v>3968.0856005914179</v>
      </c>
    </row>
    <row r="46" spans="1:99">
      <c r="A46" s="241">
        <v>45</v>
      </c>
      <c r="B46" t="s">
        <v>51</v>
      </c>
      <c r="C46">
        <v>40520.474451990282</v>
      </c>
      <c r="D46">
        <v>66.169230769230779</v>
      </c>
      <c r="E46">
        <v>246467.28217407889</v>
      </c>
      <c r="F46">
        <v>14742.768677975981</v>
      </c>
      <c r="G46">
        <v>24974.399124247378</v>
      </c>
      <c r="H46">
        <v>1700.3633643404039</v>
      </c>
      <c r="I46">
        <v>1803.4779361877304</v>
      </c>
      <c r="J46">
        <v>101.55384615384615</v>
      </c>
      <c r="K46">
        <v>1260.8213706717854</v>
      </c>
      <c r="L46">
        <v>92356.693720054027</v>
      </c>
      <c r="M46">
        <v>3274.5363783154125</v>
      </c>
      <c r="AE46" s="241" t="s">
        <v>50</v>
      </c>
      <c r="AF46" s="191">
        <f t="shared" si="1"/>
        <v>0.42069669585925723</v>
      </c>
      <c r="AG46" s="191">
        <f t="shared" si="2"/>
        <v>0.86894494354918872</v>
      </c>
      <c r="AH46" s="191">
        <f t="shared" si="3"/>
        <v>0.26398415684291004</v>
      </c>
      <c r="AI46" s="191">
        <f t="shared" si="4"/>
        <v>0.4857521711628926</v>
      </c>
      <c r="AJ46" s="191">
        <f t="shared" si="5"/>
        <v>0.55132408439505554</v>
      </c>
      <c r="AK46" s="191">
        <f t="shared" si="6"/>
        <v>0.60194664335322967</v>
      </c>
      <c r="AL46" s="191">
        <f t="shared" si="7"/>
        <v>0.49274847922795662</v>
      </c>
      <c r="AM46" s="191">
        <f t="shared" si="8"/>
        <v>0.46878472486289491</v>
      </c>
      <c r="AN46" s="191">
        <f t="shared" si="9"/>
        <v>0.63903709347703341</v>
      </c>
      <c r="AO46" s="191">
        <f t="shared" si="10"/>
        <v>1.0991869710948599</v>
      </c>
      <c r="AP46" s="191">
        <f t="shared" si="11"/>
        <v>0.1205111956665267</v>
      </c>
      <c r="BA46" s="241" t="s">
        <v>82</v>
      </c>
      <c r="BB46" s="241">
        <v>58374.594340254334</v>
      </c>
      <c r="BD46" s="241" t="s">
        <v>9</v>
      </c>
      <c r="BE46" s="241">
        <v>63.84615384615384</v>
      </c>
      <c r="BG46" s="241" t="s">
        <v>58</v>
      </c>
      <c r="BH46" s="241">
        <v>246467.28217407889</v>
      </c>
      <c r="BJ46" s="241" t="s">
        <v>51</v>
      </c>
      <c r="BK46" s="241">
        <v>16080.676829438906</v>
      </c>
      <c r="BM46" s="241" t="s">
        <v>32</v>
      </c>
      <c r="BN46" s="241">
        <v>23794.836425201021</v>
      </c>
      <c r="BP46" s="241" t="s">
        <v>23</v>
      </c>
      <c r="BQ46" s="241">
        <v>1751.3674417960087</v>
      </c>
      <c r="BS46" s="241" t="s">
        <v>89</v>
      </c>
      <c r="BT46" s="241">
        <v>1528.4054589871726</v>
      </c>
      <c r="BV46" s="241" t="s">
        <v>63</v>
      </c>
      <c r="BW46" s="241">
        <v>102.58461538461539</v>
      </c>
      <c r="BY46" s="241" t="s">
        <v>84</v>
      </c>
      <c r="BZ46" s="241">
        <v>1725.4369968306767</v>
      </c>
      <c r="CB46" s="241" t="s">
        <v>32</v>
      </c>
      <c r="CC46" s="241">
        <v>109566.32269846831</v>
      </c>
      <c r="CE46" s="241" t="s">
        <v>32</v>
      </c>
      <c r="CF46" s="241">
        <v>3321.8198174756717</v>
      </c>
      <c r="CJ46" s="241" t="s">
        <v>51</v>
      </c>
      <c r="CK46" s="241">
        <v>40520.474451990282</v>
      </c>
      <c r="CL46" s="241">
        <v>66.169230769230779</v>
      </c>
      <c r="CM46" s="241">
        <v>246467.28217407889</v>
      </c>
      <c r="CN46" s="241">
        <v>14742.768677975981</v>
      </c>
      <c r="CO46" s="241">
        <v>24974.399124247378</v>
      </c>
      <c r="CP46" s="241">
        <v>1700.3633643404039</v>
      </c>
      <c r="CQ46" s="241">
        <v>1803.4779361877304</v>
      </c>
      <c r="CR46" s="241">
        <v>101.55384615384615</v>
      </c>
      <c r="CS46" s="241">
        <v>1260.8213706717854</v>
      </c>
      <c r="CT46" s="241">
        <v>92356.693720054027</v>
      </c>
      <c r="CU46" s="241">
        <v>3274.5363783154125</v>
      </c>
    </row>
    <row r="47" spans="1:99">
      <c r="A47" s="241">
        <v>46</v>
      </c>
      <c r="B47" t="s">
        <v>52</v>
      </c>
      <c r="C47">
        <v>33371.277031331789</v>
      </c>
      <c r="D47">
        <v>64.607692307692304</v>
      </c>
      <c r="E47">
        <v>152642.68944676517</v>
      </c>
      <c r="F47">
        <v>11951.765055718832</v>
      </c>
      <c r="G47">
        <v>23398.710650923778</v>
      </c>
      <c r="H47">
        <v>2055.2479180134969</v>
      </c>
      <c r="I47">
        <v>1160.1133019850849</v>
      </c>
      <c r="J47">
        <v>103.23846153846155</v>
      </c>
      <c r="K47">
        <v>1527.5861136963197</v>
      </c>
      <c r="L47">
        <v>77893.167156172014</v>
      </c>
      <c r="M47">
        <v>2166.8017698720187</v>
      </c>
      <c r="AE47" s="241" t="s">
        <v>51</v>
      </c>
      <c r="AF47" s="191">
        <f t="shared" si="1"/>
        <v>0.48397572621380769</v>
      </c>
      <c r="AG47" s="191">
        <f t="shared" si="2"/>
        <v>0.56790180810553981</v>
      </c>
      <c r="AH47" s="191">
        <f t="shared" si="3"/>
        <v>0.22094452618457475</v>
      </c>
      <c r="AI47" s="191">
        <f t="shared" si="4"/>
        <v>0.46140216497140285</v>
      </c>
      <c r="AJ47" s="191">
        <f t="shared" si="5"/>
        <v>7.2007754650160544E-2</v>
      </c>
      <c r="AK47" s="191">
        <f t="shared" si="6"/>
        <v>0.4214474442979802</v>
      </c>
      <c r="AL47" s="191">
        <f t="shared" si="7"/>
        <v>0.56347404408002433</v>
      </c>
      <c r="AM47" s="191">
        <f t="shared" si="8"/>
        <v>0.7501258950731563</v>
      </c>
      <c r="AN47" s="191">
        <f t="shared" si="9"/>
        <v>0.43230195083290585</v>
      </c>
      <c r="AO47" s="191">
        <f t="shared" si="10"/>
        <v>0.58822609712999574</v>
      </c>
      <c r="AP47" s="191">
        <f t="shared" si="11"/>
        <v>0.26705346006348835</v>
      </c>
      <c r="BA47" s="241" t="s">
        <v>58</v>
      </c>
      <c r="BB47" s="241">
        <v>58418.347347229574</v>
      </c>
      <c r="BD47" s="241" t="s">
        <v>89</v>
      </c>
      <c r="BE47" s="241">
        <v>63.946153846153855</v>
      </c>
      <c r="BG47" s="241" t="s">
        <v>109</v>
      </c>
      <c r="BH47" s="241">
        <v>247066.02125586418</v>
      </c>
      <c r="BJ47" s="241" t="s">
        <v>42</v>
      </c>
      <c r="BK47" s="241">
        <v>16164.941888611142</v>
      </c>
      <c r="BM47" s="241" t="s">
        <v>42</v>
      </c>
      <c r="BN47" s="241">
        <v>24020.860729153901</v>
      </c>
      <c r="BP47" s="241" t="s">
        <v>48</v>
      </c>
      <c r="BQ47" s="241">
        <v>1784.4509435203267</v>
      </c>
      <c r="BS47" s="241" t="s">
        <v>49</v>
      </c>
      <c r="BT47" s="241">
        <v>1544.8992433421363</v>
      </c>
      <c r="BV47" s="241" t="s">
        <v>51</v>
      </c>
      <c r="BW47" s="241">
        <v>102.6076923076923</v>
      </c>
      <c r="BY47" s="241" t="s">
        <v>18</v>
      </c>
      <c r="BZ47" s="241">
        <v>1740.1828955772439</v>
      </c>
      <c r="CB47" s="241" t="s">
        <v>41</v>
      </c>
      <c r="CC47" s="241">
        <v>111645.16916255264</v>
      </c>
      <c r="CE47" s="241" t="s">
        <v>33</v>
      </c>
      <c r="CF47" s="241">
        <v>3332.2037805190771</v>
      </c>
      <c r="CJ47" s="241" t="s">
        <v>52</v>
      </c>
      <c r="CK47" s="241">
        <v>33371.277031331789</v>
      </c>
      <c r="CL47" s="241">
        <v>64.607692307692304</v>
      </c>
      <c r="CM47" s="241">
        <v>152642.68944676517</v>
      </c>
      <c r="CN47" s="241">
        <v>11951.765055718832</v>
      </c>
      <c r="CO47" s="241">
        <v>23398.710650923778</v>
      </c>
      <c r="CP47" s="241">
        <v>2055.2479180134969</v>
      </c>
      <c r="CQ47" s="241">
        <v>1160.1133019850849</v>
      </c>
      <c r="CR47" s="241">
        <v>103.23846153846155</v>
      </c>
      <c r="CS47" s="241">
        <v>1527.5861136963197</v>
      </c>
      <c r="CT47" s="241">
        <v>77893.167156172014</v>
      </c>
      <c r="CU47" s="241">
        <v>2166.8017698720187</v>
      </c>
    </row>
    <row r="48" spans="1:99">
      <c r="A48" s="241">
        <v>47</v>
      </c>
      <c r="B48" t="s">
        <v>53</v>
      </c>
      <c r="C48">
        <v>58715.195018963845</v>
      </c>
      <c r="D48">
        <v>61.723076923076938</v>
      </c>
      <c r="E48">
        <v>295659.14308611088</v>
      </c>
      <c r="F48">
        <v>18579.651125549633</v>
      </c>
      <c r="G48">
        <v>24107.874601735384</v>
      </c>
      <c r="H48">
        <v>1733.3064596736444</v>
      </c>
      <c r="I48">
        <v>1949.9683158205817</v>
      </c>
      <c r="J48">
        <v>102.13846153846156</v>
      </c>
      <c r="K48">
        <v>2769.4413993716998</v>
      </c>
      <c r="L48">
        <v>124613.16089825645</v>
      </c>
      <c r="M48">
        <v>4453.7332837103477</v>
      </c>
      <c r="AE48" s="241" t="s">
        <v>52</v>
      </c>
      <c r="AF48" s="191">
        <f t="shared" si="1"/>
        <v>0.58830393199049846</v>
      </c>
      <c r="AG48" s="191">
        <f t="shared" si="2"/>
        <v>0.22457733341418043</v>
      </c>
      <c r="AH48" s="191">
        <f t="shared" si="3"/>
        <v>0.58774339700452027</v>
      </c>
      <c r="AI48" s="191">
        <f t="shared" si="4"/>
        <v>0.87550018480216496</v>
      </c>
      <c r="AJ48" s="191">
        <f t="shared" si="5"/>
        <v>0.17203684820507456</v>
      </c>
      <c r="AK48" s="191">
        <f t="shared" si="6"/>
        <v>0.64831884131171602</v>
      </c>
      <c r="AL48" s="191">
        <f t="shared" si="7"/>
        <v>0.79057987082596215</v>
      </c>
      <c r="AM48" s="191">
        <f t="shared" si="8"/>
        <v>0.7902170118281141</v>
      </c>
      <c r="AN48" s="191">
        <f t="shared" si="9"/>
        <v>0.30581968078815164</v>
      </c>
      <c r="AO48" s="191">
        <f t="shared" si="10"/>
        <v>1.0723829292958393</v>
      </c>
      <c r="AP48" s="191">
        <f t="shared" si="11"/>
        <v>0.50111029793212869</v>
      </c>
      <c r="BA48" s="241" t="s">
        <v>53</v>
      </c>
      <c r="BB48" s="241">
        <v>58715.195018963845</v>
      </c>
      <c r="BD48" s="241" t="s">
        <v>23</v>
      </c>
      <c r="BE48" s="241">
        <v>63.95384615384615</v>
      </c>
      <c r="BG48" s="241" t="s">
        <v>56</v>
      </c>
      <c r="BH48" s="241">
        <v>248467.69254886309</v>
      </c>
      <c r="BJ48" s="241" t="s">
        <v>73</v>
      </c>
      <c r="BK48" s="241">
        <v>16327.272359595368</v>
      </c>
      <c r="BM48" s="241" t="s">
        <v>75</v>
      </c>
      <c r="BN48" s="241">
        <v>24107.874601735384</v>
      </c>
      <c r="BP48" s="241" t="s">
        <v>33</v>
      </c>
      <c r="BQ48" s="241">
        <v>1805.3624022463932</v>
      </c>
      <c r="BS48" s="241" t="s">
        <v>64</v>
      </c>
      <c r="BT48" s="241">
        <v>1552.9504833510987</v>
      </c>
      <c r="BV48" s="241" t="s">
        <v>2</v>
      </c>
      <c r="BW48" s="241">
        <v>102.63076923076923</v>
      </c>
      <c r="BY48" s="241" t="s">
        <v>5</v>
      </c>
      <c r="BZ48" s="241">
        <v>1775.8605050823057</v>
      </c>
      <c r="CB48" s="241" t="s">
        <v>17</v>
      </c>
      <c r="CC48" s="241">
        <v>111843.74824634194</v>
      </c>
      <c r="CE48" s="241" t="s">
        <v>14</v>
      </c>
      <c r="CF48" s="241">
        <v>3436.6578410692596</v>
      </c>
      <c r="CJ48" s="241" t="s">
        <v>53</v>
      </c>
      <c r="CK48" s="241">
        <v>58715.195018963845</v>
      </c>
      <c r="CL48" s="241">
        <v>61.723076923076938</v>
      </c>
      <c r="CM48" s="241">
        <v>295659.14308611088</v>
      </c>
      <c r="CN48" s="241">
        <v>18579.651125549633</v>
      </c>
      <c r="CO48" s="241">
        <v>24107.874601735384</v>
      </c>
      <c r="CP48" s="241">
        <v>1733.3064596736444</v>
      </c>
      <c r="CQ48" s="241">
        <v>1949.9683158205817</v>
      </c>
      <c r="CR48" s="241">
        <v>102.13846153846156</v>
      </c>
      <c r="CS48" s="241">
        <v>2769.4413993716998</v>
      </c>
      <c r="CT48" s="241">
        <v>124613.16089825645</v>
      </c>
      <c r="CU48" s="241">
        <v>4453.7332837103477</v>
      </c>
    </row>
    <row r="49" spans="1:99">
      <c r="A49" s="241">
        <v>48</v>
      </c>
      <c r="B49" t="s">
        <v>54</v>
      </c>
      <c r="C49">
        <v>30777.651826874124</v>
      </c>
      <c r="D49">
        <v>63.84615384615384</v>
      </c>
      <c r="E49">
        <v>156686.82663469078</v>
      </c>
      <c r="F49">
        <v>13849.636660136457</v>
      </c>
      <c r="G49">
        <v>22474.304526871751</v>
      </c>
      <c r="H49">
        <v>1976.6754939892658</v>
      </c>
      <c r="I49">
        <v>1625.9498280028761</v>
      </c>
      <c r="J49">
        <v>102.8846153846154</v>
      </c>
      <c r="K49">
        <v>1575.0596960729542</v>
      </c>
      <c r="L49">
        <v>89446.347996749711</v>
      </c>
      <c r="M49">
        <v>2826.4483953640324</v>
      </c>
      <c r="AE49" s="241" t="s">
        <v>53</v>
      </c>
      <c r="AF49" s="191">
        <f t="shared" si="1"/>
        <v>0.21846025088570231</v>
      </c>
      <c r="AG49" s="191">
        <f t="shared" si="2"/>
        <v>0.40964275530137501</v>
      </c>
      <c r="AH49" s="191">
        <f t="shared" si="3"/>
        <v>2.863333663850582E-2</v>
      </c>
      <c r="AI49" s="191">
        <f t="shared" si="4"/>
        <v>0.10787170167400179</v>
      </c>
      <c r="AJ49" s="191">
        <f t="shared" si="5"/>
        <v>0.12701714514671616</v>
      </c>
      <c r="AK49" s="191">
        <f t="shared" si="6"/>
        <v>0.3221435654270221</v>
      </c>
      <c r="AL49" s="191">
        <f t="shared" si="7"/>
        <v>0.87178423319037068</v>
      </c>
      <c r="AM49" s="191">
        <f t="shared" si="8"/>
        <v>0.21557767167361541</v>
      </c>
      <c r="AN49" s="191">
        <f t="shared" si="9"/>
        <v>0.28298629791216279</v>
      </c>
      <c r="AO49" s="191">
        <f t="shared" si="10"/>
        <v>0.49153746515770269</v>
      </c>
      <c r="AP49" s="191">
        <f t="shared" si="11"/>
        <v>1.7897121715386106E-2</v>
      </c>
      <c r="BA49" s="241" t="s">
        <v>75</v>
      </c>
      <c r="BB49" s="241">
        <v>59277.642901126339</v>
      </c>
      <c r="BD49" s="241" t="s">
        <v>73</v>
      </c>
      <c r="BE49" s="241">
        <v>64.461538461538453</v>
      </c>
      <c r="BG49" s="241" t="s">
        <v>43</v>
      </c>
      <c r="BH49" s="241">
        <v>250116.32705047095</v>
      </c>
      <c r="BJ49" s="241" t="s">
        <v>50</v>
      </c>
      <c r="BK49" s="241">
        <v>16350.166779368265</v>
      </c>
      <c r="BM49" s="241" t="s">
        <v>35</v>
      </c>
      <c r="BN49" s="241">
        <v>24624.6822124512</v>
      </c>
      <c r="BP49" s="241" t="s">
        <v>26</v>
      </c>
      <c r="BQ49" s="241">
        <v>1814.4869276767515</v>
      </c>
      <c r="BS49" s="241" t="s">
        <v>7</v>
      </c>
      <c r="BT49" s="241">
        <v>1564.2610008039157</v>
      </c>
      <c r="BV49" s="241" t="s">
        <v>26</v>
      </c>
      <c r="BW49" s="241">
        <v>102.66153846153844</v>
      </c>
      <c r="BY49" s="241" t="s">
        <v>26</v>
      </c>
      <c r="BZ49" s="241">
        <v>1777.5736579339266</v>
      </c>
      <c r="CB49" s="241" t="s">
        <v>14</v>
      </c>
      <c r="CC49" s="241">
        <v>112527.21476970261</v>
      </c>
      <c r="CE49" s="241" t="s">
        <v>26</v>
      </c>
      <c r="CF49" s="241">
        <v>3453.888556790791</v>
      </c>
      <c r="CJ49" s="241" t="s">
        <v>54</v>
      </c>
      <c r="CK49" s="241">
        <v>30777.651826874124</v>
      </c>
      <c r="CL49" s="241">
        <v>63.84615384615384</v>
      </c>
      <c r="CM49" s="241">
        <v>156686.82663469078</v>
      </c>
      <c r="CN49" s="241">
        <v>13849.636660136457</v>
      </c>
      <c r="CO49" s="241">
        <v>22474.304526871751</v>
      </c>
      <c r="CP49" s="241">
        <v>1976.6754939892658</v>
      </c>
      <c r="CQ49" s="241">
        <v>1625.9498280028761</v>
      </c>
      <c r="CR49" s="241">
        <v>102.8846153846154</v>
      </c>
      <c r="CS49" s="241">
        <v>1575.0596960729542</v>
      </c>
      <c r="CT49" s="241">
        <v>89446.347996749711</v>
      </c>
      <c r="CU49" s="241">
        <v>2826.4483953640324</v>
      </c>
    </row>
    <row r="50" spans="1:99">
      <c r="A50" s="241">
        <v>49</v>
      </c>
      <c r="B50" t="s">
        <v>55</v>
      </c>
      <c r="C50">
        <v>57380.641158632898</v>
      </c>
      <c r="D50">
        <v>67.407692307692301</v>
      </c>
      <c r="E50">
        <v>248467.69254886309</v>
      </c>
      <c r="F50">
        <v>18610.46738811551</v>
      </c>
      <c r="G50">
        <v>31885.227800011991</v>
      </c>
      <c r="H50">
        <v>1239.3777852998801</v>
      </c>
      <c r="I50">
        <v>1462.9777778028592</v>
      </c>
      <c r="J50">
        <v>102.96923076923076</v>
      </c>
      <c r="K50">
        <v>2533.0535680194466</v>
      </c>
      <c r="L50">
        <v>129155.98859234316</v>
      </c>
      <c r="M50">
        <v>3506.6292268032234</v>
      </c>
      <c r="AE50" s="241" t="s">
        <v>54</v>
      </c>
      <c r="AF50" s="191">
        <f t="shared" si="1"/>
        <v>0.62615269292363096</v>
      </c>
      <c r="AG50" s="191">
        <f t="shared" si="2"/>
        <v>5.7143229993272107E-2</v>
      </c>
      <c r="AH50" s="191">
        <f t="shared" si="3"/>
        <v>0.57193320363354261</v>
      </c>
      <c r="AI50" s="191">
        <f t="shared" si="4"/>
        <v>0.59391514241272125</v>
      </c>
      <c r="AJ50" s="191">
        <f t="shared" si="5"/>
        <v>0.23072072400350191</v>
      </c>
      <c r="AK50" s="191">
        <f t="shared" si="6"/>
        <v>0.41146961998105341</v>
      </c>
      <c r="AL50" s="191">
        <f t="shared" si="7"/>
        <v>0.18984046661197787</v>
      </c>
      <c r="AM50" s="191">
        <f t="shared" si="8"/>
        <v>0.46667466608630176</v>
      </c>
      <c r="AN50" s="191">
        <f t="shared" si="9"/>
        <v>0.28331083498613674</v>
      </c>
      <c r="AO50" s="191">
        <f t="shared" si="10"/>
        <v>0.68564796445114484</v>
      </c>
      <c r="AP50" s="191">
        <f t="shared" si="11"/>
        <v>0.36173142315783779</v>
      </c>
      <c r="BA50" s="241" t="s">
        <v>9</v>
      </c>
      <c r="BB50" s="241">
        <v>59457.349948268668</v>
      </c>
      <c r="BD50" s="241" t="s">
        <v>86</v>
      </c>
      <c r="BE50" s="241">
        <v>64.561538461538461</v>
      </c>
      <c r="BG50" s="241" t="s">
        <v>87</v>
      </c>
      <c r="BH50" s="241">
        <v>252394.52780077697</v>
      </c>
      <c r="BJ50" s="241" t="s">
        <v>16</v>
      </c>
      <c r="BK50" s="241">
        <v>16500.44112261615</v>
      </c>
      <c r="BM50" s="241" t="s">
        <v>52</v>
      </c>
      <c r="BN50" s="241">
        <v>24639.764990960572</v>
      </c>
      <c r="BP50" s="241" t="s">
        <v>45</v>
      </c>
      <c r="BQ50" s="241">
        <v>1819.1784786255287</v>
      </c>
      <c r="BS50" s="241" t="s">
        <v>48</v>
      </c>
      <c r="BT50" s="241">
        <v>1574.897652099783</v>
      </c>
      <c r="BV50" s="241" t="s">
        <v>70</v>
      </c>
      <c r="BW50" s="241">
        <v>102.69999999999999</v>
      </c>
      <c r="BY50" s="241" t="s">
        <v>34</v>
      </c>
      <c r="BZ50" s="241">
        <v>1782.2890498589263</v>
      </c>
      <c r="CB50" s="241" t="s">
        <v>64</v>
      </c>
      <c r="CC50" s="241">
        <v>114877.25814210343</v>
      </c>
      <c r="CE50" s="241" t="s">
        <v>56</v>
      </c>
      <c r="CF50" s="241">
        <v>3506.6292268032234</v>
      </c>
      <c r="CJ50" s="241" t="s">
        <v>55</v>
      </c>
      <c r="CK50" s="241">
        <v>57380.641158632898</v>
      </c>
      <c r="CL50" s="241">
        <v>67.407692307692301</v>
      </c>
      <c r="CM50" s="241">
        <v>248467.69254886309</v>
      </c>
      <c r="CN50" s="241">
        <v>18610.46738811551</v>
      </c>
      <c r="CO50" s="241">
        <v>31885.227800011991</v>
      </c>
      <c r="CP50" s="241">
        <v>1239.3777852998801</v>
      </c>
      <c r="CQ50" s="241">
        <v>1462.9777778028592</v>
      </c>
      <c r="CR50" s="241">
        <v>102.96923076923076</v>
      </c>
      <c r="CS50" s="241">
        <v>2533.0535680194466</v>
      </c>
      <c r="CT50" s="241">
        <v>129155.98859234316</v>
      </c>
      <c r="CU50" s="241">
        <v>3506.6292268032234</v>
      </c>
    </row>
    <row r="51" spans="1:99">
      <c r="A51" s="241">
        <v>50</v>
      </c>
      <c r="B51" t="s">
        <v>56</v>
      </c>
      <c r="C51">
        <v>59814.949497179565</v>
      </c>
      <c r="D51">
        <v>63.46153846153846</v>
      </c>
      <c r="E51">
        <v>302205.15332504077</v>
      </c>
      <c r="F51">
        <v>14702.013677684163</v>
      </c>
      <c r="G51">
        <v>21458.818956561914</v>
      </c>
      <c r="H51">
        <v>1738.3514197666473</v>
      </c>
      <c r="I51">
        <v>1401.4856175365069</v>
      </c>
      <c r="J51">
        <v>101.87692307692309</v>
      </c>
      <c r="K51">
        <v>840.86282358873621</v>
      </c>
      <c r="L51">
        <v>96592.210579370178</v>
      </c>
      <c r="M51">
        <v>5193.0478210426763</v>
      </c>
      <c r="AE51" s="241" t="s">
        <v>55</v>
      </c>
      <c r="AF51" s="191">
        <f t="shared" si="1"/>
        <v>0.23793538936185588</v>
      </c>
      <c r="AG51" s="191">
        <f t="shared" si="2"/>
        <v>0.84019363286074966</v>
      </c>
      <c r="AH51" s="191">
        <f t="shared" si="3"/>
        <v>0.21312410037382945</v>
      </c>
      <c r="AI51" s="191">
        <f t="shared" si="4"/>
        <v>0.11244387535566631</v>
      </c>
      <c r="AJ51" s="191">
        <f t="shared" si="5"/>
        <v>0.36671090062559686</v>
      </c>
      <c r="AK51" s="191">
        <f t="shared" si="6"/>
        <v>1.8110453445325603</v>
      </c>
      <c r="AL51" s="191">
        <f t="shared" si="7"/>
        <v>0.15315778175627287</v>
      </c>
      <c r="AM51" s="191">
        <f t="shared" si="8"/>
        <v>0.54404348789410606</v>
      </c>
      <c r="AN51" s="191">
        <f t="shared" si="9"/>
        <v>0.17090675853450332</v>
      </c>
      <c r="AO51" s="191">
        <f t="shared" si="10"/>
        <v>0.64360556941497826</v>
      </c>
      <c r="AP51" s="191">
        <f t="shared" si="11"/>
        <v>0.2180138094152903</v>
      </c>
      <c r="BA51" s="241" t="s">
        <v>56</v>
      </c>
      <c r="BB51" s="241">
        <v>59814.949497179565</v>
      </c>
      <c r="BD51" s="241" t="s">
        <v>72</v>
      </c>
      <c r="BE51" s="241">
        <v>64.607692307692304</v>
      </c>
      <c r="BG51" s="241" t="s">
        <v>14</v>
      </c>
      <c r="BH51" s="241">
        <v>254678.9748197755</v>
      </c>
      <c r="BJ51" s="241" t="s">
        <v>43</v>
      </c>
      <c r="BK51" s="241">
        <v>16541.458758254008</v>
      </c>
      <c r="BM51" s="241" t="s">
        <v>83</v>
      </c>
      <c r="BN51" s="241">
        <v>24705.974228940184</v>
      </c>
      <c r="BP51" s="241" t="s">
        <v>52</v>
      </c>
      <c r="BQ51" s="241">
        <v>1819.6025873559106</v>
      </c>
      <c r="BS51" s="241" t="s">
        <v>43</v>
      </c>
      <c r="BT51" s="241">
        <v>1616.4201753243697</v>
      </c>
      <c r="BV51" s="241" t="s">
        <v>87</v>
      </c>
      <c r="BW51" s="241">
        <v>102.79230769230769</v>
      </c>
      <c r="BY51" s="241" t="s">
        <v>60</v>
      </c>
      <c r="BZ51" s="241">
        <v>1856.8723221535161</v>
      </c>
      <c r="CB51" s="241" t="s">
        <v>45</v>
      </c>
      <c r="CC51" s="241">
        <v>115754.76006611111</v>
      </c>
      <c r="CE51" s="241" t="s">
        <v>85</v>
      </c>
      <c r="CF51" s="241">
        <v>3515.8676740648016</v>
      </c>
      <c r="CJ51" s="241" t="s">
        <v>56</v>
      </c>
      <c r="CK51" s="241">
        <v>59814.949497179565</v>
      </c>
      <c r="CL51" s="241">
        <v>63.46153846153846</v>
      </c>
      <c r="CM51" s="241">
        <v>302205.15332504077</v>
      </c>
      <c r="CN51" s="241">
        <v>14702.013677684163</v>
      </c>
      <c r="CO51" s="241">
        <v>21458.818956561914</v>
      </c>
      <c r="CP51" s="241">
        <v>1738.3514197666473</v>
      </c>
      <c r="CQ51" s="241">
        <v>1401.4856175365069</v>
      </c>
      <c r="CR51" s="241">
        <v>101.87692307692309</v>
      </c>
      <c r="CS51" s="241">
        <v>840.86282358873621</v>
      </c>
      <c r="CT51" s="241">
        <v>96592.210579370178</v>
      </c>
      <c r="CU51" s="241">
        <v>5193.0478210426763</v>
      </c>
    </row>
    <row r="52" spans="1:99">
      <c r="A52" s="241">
        <v>51</v>
      </c>
      <c r="B52" t="s">
        <v>57</v>
      </c>
      <c r="C52">
        <v>40833.043155574691</v>
      </c>
      <c r="D52">
        <v>62.369230769230754</v>
      </c>
      <c r="E52">
        <v>179914.1504394091</v>
      </c>
      <c r="F52">
        <v>13859.325466808408</v>
      </c>
      <c r="G52">
        <v>18120.652457911736</v>
      </c>
      <c r="H52">
        <v>1942.3878286649485</v>
      </c>
      <c r="I52">
        <v>1013.1855165378323</v>
      </c>
      <c r="J52">
        <v>103.67692307692309</v>
      </c>
      <c r="K52">
        <v>1076.8809055493307</v>
      </c>
      <c r="L52">
        <v>96617.150097642429</v>
      </c>
      <c r="M52">
        <v>2552.4946767742786</v>
      </c>
      <c r="AE52" s="241" t="s">
        <v>56</v>
      </c>
      <c r="AF52" s="191">
        <f t="shared" si="1"/>
        <v>0.20241153873577838</v>
      </c>
      <c r="AG52" s="191">
        <f t="shared" si="2"/>
        <v>2.7419448502134763E-2</v>
      </c>
      <c r="AH52" s="191">
        <f t="shared" si="3"/>
        <v>3.0422938828648795E-3</v>
      </c>
      <c r="AI52" s="191">
        <f t="shared" si="4"/>
        <v>0.46744893781843894</v>
      </c>
      <c r="AJ52" s="191">
        <f t="shared" si="5"/>
        <v>0.29518657676304461</v>
      </c>
      <c r="AK52" s="191">
        <f t="shared" si="6"/>
        <v>0.30693600521094061</v>
      </c>
      <c r="AL52" s="191">
        <f t="shared" si="7"/>
        <v>0.28257692592149997</v>
      </c>
      <c r="AM52" s="191">
        <f t="shared" si="8"/>
        <v>0.45471766635235195</v>
      </c>
      <c r="AN52" s="191">
        <f t="shared" si="9"/>
        <v>0.6314186322861054</v>
      </c>
      <c r="AO52" s="191">
        <f t="shared" si="10"/>
        <v>0.44644501655229085</v>
      </c>
      <c r="AP52" s="191">
        <f t="shared" si="11"/>
        <v>0.13831504451952328</v>
      </c>
      <c r="BA52" s="241" t="s">
        <v>25</v>
      </c>
      <c r="BB52" s="241">
        <v>60417.263343781888</v>
      </c>
      <c r="BD52" s="241" t="s">
        <v>53</v>
      </c>
      <c r="BE52" s="241">
        <v>64.607692307692304</v>
      </c>
      <c r="BG52" s="241" t="s">
        <v>71</v>
      </c>
      <c r="BH52" s="241">
        <v>258727.25085253408</v>
      </c>
      <c r="BJ52" s="241" t="s">
        <v>18</v>
      </c>
      <c r="BK52" s="241">
        <v>16838.006474396916</v>
      </c>
      <c r="BM52" s="241" t="s">
        <v>58</v>
      </c>
      <c r="BN52" s="241">
        <v>24974.399124247378</v>
      </c>
      <c r="BP52" s="241" t="s">
        <v>62</v>
      </c>
      <c r="BQ52" s="241">
        <v>1851.8985100711423</v>
      </c>
      <c r="BS52" s="241" t="s">
        <v>71</v>
      </c>
      <c r="BT52" s="241">
        <v>1617.4465118479695</v>
      </c>
      <c r="BV52" s="241" t="s">
        <v>24</v>
      </c>
      <c r="BW52" s="241">
        <v>102.82307692307695</v>
      </c>
      <c r="BY52" s="241" t="s">
        <v>27</v>
      </c>
      <c r="BZ52" s="241">
        <v>1878.2221690656265</v>
      </c>
      <c r="CB52" s="241" t="s">
        <v>22</v>
      </c>
      <c r="CC52" s="241">
        <v>116161.58382339875</v>
      </c>
      <c r="CE52" s="241" t="s">
        <v>35</v>
      </c>
      <c r="CF52" s="241">
        <v>3650.0262769760852</v>
      </c>
      <c r="CJ52" s="241" t="s">
        <v>57</v>
      </c>
      <c r="CK52" s="241">
        <v>40833.043155574691</v>
      </c>
      <c r="CL52" s="241">
        <v>62.369230769230754</v>
      </c>
      <c r="CM52" s="241">
        <v>179914.1504394091</v>
      </c>
      <c r="CN52" s="241">
        <v>13859.325466808408</v>
      </c>
      <c r="CO52" s="241">
        <v>18120.652457911736</v>
      </c>
      <c r="CP52" s="241">
        <v>1942.3878286649485</v>
      </c>
      <c r="CQ52" s="241">
        <v>1013.1855165378323</v>
      </c>
      <c r="CR52" s="241">
        <v>103.67692307692309</v>
      </c>
      <c r="CS52" s="241">
        <v>1076.8809055493307</v>
      </c>
      <c r="CT52" s="241">
        <v>96617.150097642429</v>
      </c>
      <c r="CU52" s="241">
        <v>2552.4946767742786</v>
      </c>
    </row>
    <row r="53" spans="1:99">
      <c r="A53" s="241">
        <v>52</v>
      </c>
      <c r="B53" t="s">
        <v>58</v>
      </c>
      <c r="C53">
        <v>58418.347347229574</v>
      </c>
      <c r="D53">
        <v>67.130769230769232</v>
      </c>
      <c r="E53">
        <v>283020.79112741607</v>
      </c>
      <c r="F53">
        <v>18643.489777825453</v>
      </c>
      <c r="G53">
        <v>29620.750554860919</v>
      </c>
      <c r="H53">
        <v>1624.5726180028121</v>
      </c>
      <c r="I53">
        <v>1564.2610008039157</v>
      </c>
      <c r="J53">
        <v>101.89230769230771</v>
      </c>
      <c r="K53">
        <v>2201.445727974025</v>
      </c>
      <c r="L53">
        <v>128873.46998860284</v>
      </c>
      <c r="M53">
        <v>3906.3164692457822</v>
      </c>
      <c r="AE53" s="241" t="s">
        <v>57</v>
      </c>
      <c r="AF53" s="191">
        <f t="shared" si="1"/>
        <v>0.47941441252946632</v>
      </c>
      <c r="AG53" s="191">
        <f t="shared" si="2"/>
        <v>0.26757745542909639</v>
      </c>
      <c r="AH53" s="191">
        <f t="shared" si="3"/>
        <v>0.48112805440682282</v>
      </c>
      <c r="AI53" s="191">
        <f t="shared" si="4"/>
        <v>0.59247762523238401</v>
      </c>
      <c r="AJ53" s="191">
        <f t="shared" si="5"/>
        <v>0.50710268495861577</v>
      </c>
      <c r="AK53" s="191">
        <f t="shared" si="6"/>
        <v>0.30811266066404874</v>
      </c>
      <c r="AL53" s="191">
        <f t="shared" si="7"/>
        <v>1.0998106437295518</v>
      </c>
      <c r="AM53" s="191">
        <f t="shared" si="8"/>
        <v>1.1911281793777568</v>
      </c>
      <c r="AN53" s="191">
        <f t="shared" si="9"/>
        <v>0.51951440371554303</v>
      </c>
      <c r="AO53" s="191">
        <f t="shared" si="10"/>
        <v>0.44561018293760463</v>
      </c>
      <c r="AP53" s="191">
        <f t="shared" si="11"/>
        <v>0.41961599280722034</v>
      </c>
      <c r="BA53" s="241" t="s">
        <v>28</v>
      </c>
      <c r="BB53" s="241">
        <v>61542.734182416236</v>
      </c>
      <c r="BD53" s="241" t="s">
        <v>108</v>
      </c>
      <c r="BE53" s="241">
        <v>64.669230769230779</v>
      </c>
      <c r="BG53" s="241" t="s">
        <v>23</v>
      </c>
      <c r="BH53" s="241">
        <v>259713.81440029264</v>
      </c>
      <c r="BJ53" s="241" t="s">
        <v>57</v>
      </c>
      <c r="BK53" s="241">
        <v>17085.497108619882</v>
      </c>
      <c r="BM53" s="241" t="s">
        <v>89</v>
      </c>
      <c r="BN53" s="241">
        <v>26322.391631838695</v>
      </c>
      <c r="BP53" s="241" t="s">
        <v>89</v>
      </c>
      <c r="BQ53" s="241">
        <v>1857.4649017429865</v>
      </c>
      <c r="BS53" s="241" t="s">
        <v>9</v>
      </c>
      <c r="BT53" s="241">
        <v>1625.9498280028761</v>
      </c>
      <c r="BV53" s="241" t="s">
        <v>33</v>
      </c>
      <c r="BW53" s="241">
        <v>102.83076923076926</v>
      </c>
      <c r="BY53" s="241" t="s">
        <v>65</v>
      </c>
      <c r="BZ53" s="241">
        <v>1903.1119843969332</v>
      </c>
      <c r="CB53" s="241" t="s">
        <v>16</v>
      </c>
      <c r="CC53" s="241">
        <v>117817.36436898053</v>
      </c>
      <c r="CE53" s="241" t="s">
        <v>23</v>
      </c>
      <c r="CF53" s="241">
        <v>3713.1487753859201</v>
      </c>
      <c r="CJ53" s="241" t="s">
        <v>58</v>
      </c>
      <c r="CK53" s="241">
        <v>58418.347347229574</v>
      </c>
      <c r="CL53" s="241">
        <v>67.130769230769232</v>
      </c>
      <c r="CM53" s="241">
        <v>283020.79112741607</v>
      </c>
      <c r="CN53" s="241">
        <v>18643.489777825453</v>
      </c>
      <c r="CO53" s="241">
        <v>29620.750554860919</v>
      </c>
      <c r="CP53" s="241">
        <v>1624.5726180028121</v>
      </c>
      <c r="CQ53" s="241">
        <v>1564.2610008039157</v>
      </c>
      <c r="CR53" s="241">
        <v>101.89230769230771</v>
      </c>
      <c r="CS53" s="241">
        <v>2201.445727974025</v>
      </c>
      <c r="CT53" s="241">
        <v>128873.46998860284</v>
      </c>
      <c r="CU53" s="241">
        <v>3906.3164692457822</v>
      </c>
    </row>
    <row r="54" spans="1:99">
      <c r="A54" s="241">
        <v>53</v>
      </c>
      <c r="B54" t="s">
        <v>59</v>
      </c>
      <c r="C54">
        <v>39045.977659878219</v>
      </c>
      <c r="D54">
        <v>61.83846153846153</v>
      </c>
      <c r="E54">
        <v>185481.61393525012</v>
      </c>
      <c r="F54">
        <v>13260.308730835801</v>
      </c>
      <c r="G54">
        <v>21460.908019318864</v>
      </c>
      <c r="H54">
        <v>1541.3053773845304</v>
      </c>
      <c r="I54">
        <v>1205.9377269626677</v>
      </c>
      <c r="J54">
        <v>102.63076923076923</v>
      </c>
      <c r="K54">
        <v>957.01686829188282</v>
      </c>
      <c r="L54">
        <v>88872.586357152686</v>
      </c>
      <c r="M54">
        <v>2963.5804221754365</v>
      </c>
      <c r="AE54" s="241" t="s">
        <v>58</v>
      </c>
      <c r="AF54" s="191">
        <f t="shared" si="1"/>
        <v>0.22279214762302474</v>
      </c>
      <c r="AG54" s="191">
        <f t="shared" si="2"/>
        <v>0.77930850434405774</v>
      </c>
      <c r="AH54" s="191">
        <f t="shared" si="3"/>
        <v>7.8041845566941312E-2</v>
      </c>
      <c r="AI54" s="191">
        <f t="shared" si="4"/>
        <v>0.11734336960207933</v>
      </c>
      <c r="AJ54" s="191">
        <f t="shared" si="5"/>
        <v>0.22295557713173048</v>
      </c>
      <c r="AK54" s="191">
        <f t="shared" si="6"/>
        <v>0.64991155848379734</v>
      </c>
      <c r="AL54" s="191">
        <f t="shared" si="7"/>
        <v>6.0007408445462221E-2</v>
      </c>
      <c r="AM54" s="191">
        <f t="shared" si="8"/>
        <v>0.44065060784183496</v>
      </c>
      <c r="AN54" s="191">
        <f t="shared" si="9"/>
        <v>1.3680162928032077E-2</v>
      </c>
      <c r="AO54" s="191">
        <f t="shared" si="10"/>
        <v>0.6341484490086452</v>
      </c>
      <c r="AP54" s="191">
        <f t="shared" si="11"/>
        <v>0.13356259574959181</v>
      </c>
      <c r="BA54" s="241" t="s">
        <v>7</v>
      </c>
      <c r="BB54" s="241">
        <v>62530.274788649665</v>
      </c>
      <c r="BD54" s="241" t="s">
        <v>34</v>
      </c>
      <c r="BE54" s="241">
        <v>64.761538461538478</v>
      </c>
      <c r="BG54" s="241" t="s">
        <v>51</v>
      </c>
      <c r="BH54" s="241">
        <v>262646.65023005451</v>
      </c>
      <c r="BJ54" s="241" t="s">
        <v>62</v>
      </c>
      <c r="BK54" s="241">
        <v>17399.909372181683</v>
      </c>
      <c r="BM54" s="241" t="s">
        <v>39</v>
      </c>
      <c r="BN54" s="241">
        <v>26554.687075572536</v>
      </c>
      <c r="BP54" s="241" t="s">
        <v>72</v>
      </c>
      <c r="BQ54" s="241">
        <v>1876.4630862212798</v>
      </c>
      <c r="BS54" s="241" t="s">
        <v>59</v>
      </c>
      <c r="BT54" s="241">
        <v>1731.4041383606736</v>
      </c>
      <c r="BV54" s="241" t="s">
        <v>65</v>
      </c>
      <c r="BW54" s="241">
        <v>102.83846153846154</v>
      </c>
      <c r="BY54" s="241" t="s">
        <v>35</v>
      </c>
      <c r="BZ54" s="241">
        <v>1908.8714320583053</v>
      </c>
      <c r="CB54" s="241" t="s">
        <v>87</v>
      </c>
      <c r="CC54" s="241">
        <v>118004.79716212575</v>
      </c>
      <c r="CE54" s="241" t="s">
        <v>54</v>
      </c>
      <c r="CF54" s="241">
        <v>3800.061581639492</v>
      </c>
      <c r="CJ54" s="241" t="s">
        <v>59</v>
      </c>
      <c r="CK54" s="241">
        <v>39045.977659878219</v>
      </c>
      <c r="CL54" s="241">
        <v>61.83846153846153</v>
      </c>
      <c r="CM54" s="241">
        <v>185481.61393525012</v>
      </c>
      <c r="CN54" s="241">
        <v>13260.308730835801</v>
      </c>
      <c r="CO54" s="241">
        <v>21460.908019318864</v>
      </c>
      <c r="CP54" s="241">
        <v>1541.3053773845304</v>
      </c>
      <c r="CQ54" s="241">
        <v>1205.9377269626677</v>
      </c>
      <c r="CR54" s="241">
        <v>102.63076923076923</v>
      </c>
      <c r="CS54" s="241">
        <v>957.01686829188282</v>
      </c>
      <c r="CT54" s="241">
        <v>88872.586357152686</v>
      </c>
      <c r="CU54" s="241">
        <v>2963.5804221754365</v>
      </c>
    </row>
    <row r="55" spans="1:99">
      <c r="A55" s="241">
        <v>54</v>
      </c>
      <c r="B55" t="s">
        <v>60</v>
      </c>
      <c r="C55">
        <v>40843.300306448007</v>
      </c>
      <c r="D55">
        <v>62.738461538461557</v>
      </c>
      <c r="E55">
        <v>174308.49387889553</v>
      </c>
      <c r="F55">
        <v>13840.470771105873</v>
      </c>
      <c r="G55">
        <v>19868.587064376476</v>
      </c>
      <c r="H55">
        <v>1717.3701105372652</v>
      </c>
      <c r="I55">
        <v>1162.8774895246409</v>
      </c>
      <c r="J55">
        <v>102.33076923076922</v>
      </c>
      <c r="K55">
        <v>1161.6331439225319</v>
      </c>
      <c r="L55">
        <v>88627.149964620374</v>
      </c>
      <c r="M55">
        <v>1629.8027078763118</v>
      </c>
      <c r="AE55" s="241" t="s">
        <v>59</v>
      </c>
      <c r="AF55" s="191">
        <f t="shared" si="1"/>
        <v>0.50549305126347299</v>
      </c>
      <c r="AG55" s="191">
        <f t="shared" si="2"/>
        <v>0.3842739517527578</v>
      </c>
      <c r="AH55" s="191">
        <f t="shared" si="3"/>
        <v>0.45936255280170629</v>
      </c>
      <c r="AI55" s="191">
        <f t="shared" si="4"/>
        <v>0.68135305421199177</v>
      </c>
      <c r="AJ55" s="191">
        <f t="shared" si="5"/>
        <v>0.29505395723989974</v>
      </c>
      <c r="AK55" s="191">
        <f t="shared" si="6"/>
        <v>0.90091286521083547</v>
      </c>
      <c r="AL55" s="191">
        <f t="shared" si="7"/>
        <v>0.69413574141541134</v>
      </c>
      <c r="AM55" s="191">
        <f t="shared" si="8"/>
        <v>0.23456820066281073</v>
      </c>
      <c r="AN55" s="191">
        <f t="shared" si="9"/>
        <v>0.57634603505168502</v>
      </c>
      <c r="AO55" s="191">
        <f t="shared" si="10"/>
        <v>0.70485424976604638</v>
      </c>
      <c r="AP55" s="191">
        <f t="shared" si="11"/>
        <v>0.33275635248536178</v>
      </c>
      <c r="BA55" s="241" t="s">
        <v>2</v>
      </c>
      <c r="BB55" s="241">
        <v>64066.741067357245</v>
      </c>
      <c r="BD55" s="241" t="s">
        <v>48</v>
      </c>
      <c r="BE55" s="241">
        <v>65.061538461538461</v>
      </c>
      <c r="BG55" s="241" t="s">
        <v>45</v>
      </c>
      <c r="BH55" s="241">
        <v>268549.70891831355</v>
      </c>
      <c r="BJ55" s="241" t="s">
        <v>45</v>
      </c>
      <c r="BK55" s="241">
        <v>17717.276643264289</v>
      </c>
      <c r="BM55" s="241" t="s">
        <v>73</v>
      </c>
      <c r="BN55" s="241">
        <v>27280.044300604826</v>
      </c>
      <c r="BP55" s="241" t="s">
        <v>14</v>
      </c>
      <c r="BQ55" s="241">
        <v>1878.1541011241529</v>
      </c>
      <c r="BS55" s="241" t="s">
        <v>80</v>
      </c>
      <c r="BT55" s="241">
        <v>1734.4119329873986</v>
      </c>
      <c r="BV55" s="241" t="s">
        <v>9</v>
      </c>
      <c r="BW55" s="241">
        <v>102.8846153846154</v>
      </c>
      <c r="BY55" s="241" t="s">
        <v>17</v>
      </c>
      <c r="BZ55" s="241">
        <v>1910.6478524685847</v>
      </c>
      <c r="CB55" s="241" t="s">
        <v>36</v>
      </c>
      <c r="CC55" s="241">
        <v>118009.04084500624</v>
      </c>
      <c r="CE55" s="241" t="s">
        <v>109</v>
      </c>
      <c r="CF55" s="241">
        <v>3897.3971928634974</v>
      </c>
      <c r="CJ55" s="241" t="s">
        <v>60</v>
      </c>
      <c r="CK55" s="241">
        <v>40843.300306448007</v>
      </c>
      <c r="CL55" s="241">
        <v>62.738461538461557</v>
      </c>
      <c r="CM55" s="241">
        <v>174308.49387889553</v>
      </c>
      <c r="CN55" s="241">
        <v>13840.470771105873</v>
      </c>
      <c r="CO55" s="241">
        <v>19868.587064376476</v>
      </c>
      <c r="CP55" s="241">
        <v>1717.3701105372652</v>
      </c>
      <c r="CQ55" s="241">
        <v>1162.8774895246409</v>
      </c>
      <c r="CR55" s="241">
        <v>102.33076923076922</v>
      </c>
      <c r="CS55" s="241">
        <v>1161.6331439225319</v>
      </c>
      <c r="CT55" s="241">
        <v>88627.149964620374</v>
      </c>
      <c r="CU55" s="241">
        <v>1629.8027078763118</v>
      </c>
    </row>
    <row r="56" spans="1:99">
      <c r="A56" s="241">
        <v>55</v>
      </c>
      <c r="B56" t="s">
        <v>62</v>
      </c>
      <c r="C56">
        <v>26397.873305156092</v>
      </c>
      <c r="D56">
        <v>57.569230769230771</v>
      </c>
      <c r="E56">
        <v>146818.25990034753</v>
      </c>
      <c r="F56">
        <v>12653.894842880805</v>
      </c>
      <c r="G56">
        <v>12072.099475786157</v>
      </c>
      <c r="H56">
        <v>1373.7374047159869</v>
      </c>
      <c r="I56">
        <v>2174.3549139973907</v>
      </c>
      <c r="J56">
        <v>101.24615384615383</v>
      </c>
      <c r="K56">
        <v>1176.8571753451417</v>
      </c>
      <c r="L56">
        <v>80549.828154702467</v>
      </c>
      <c r="M56">
        <v>1972.723841481783</v>
      </c>
      <c r="AE56" s="241" t="s">
        <v>60</v>
      </c>
      <c r="AF56" s="191">
        <f t="shared" si="1"/>
        <v>0.47926472997294584</v>
      </c>
      <c r="AG56" s="191">
        <f t="shared" si="2"/>
        <v>0.18639728407349723</v>
      </c>
      <c r="AH56" s="191">
        <f t="shared" si="3"/>
        <v>0.50304286838930046</v>
      </c>
      <c r="AI56" s="191">
        <f t="shared" si="4"/>
        <v>0.59527507489983278</v>
      </c>
      <c r="AJ56" s="191">
        <f t="shared" si="5"/>
        <v>0.39613892705973741</v>
      </c>
      <c r="AK56" s="191">
        <f t="shared" si="6"/>
        <v>0.37018219896390997</v>
      </c>
      <c r="AL56" s="191">
        <f t="shared" si="7"/>
        <v>0.78476223839717829</v>
      </c>
      <c r="AM56" s="191">
        <f t="shared" si="8"/>
        <v>3.9739440292218237E-2</v>
      </c>
      <c r="AN56" s="191">
        <f t="shared" si="9"/>
        <v>0.4793304746877452</v>
      </c>
      <c r="AO56" s="191">
        <f t="shared" si="10"/>
        <v>0.71307006807161755</v>
      </c>
      <c r="AP56" s="191">
        <f t="shared" si="11"/>
        <v>0.61457457126178516</v>
      </c>
      <c r="BA56" s="241" t="s">
        <v>11</v>
      </c>
      <c r="BB56" s="241">
        <v>65092.729494182073</v>
      </c>
      <c r="BD56" s="241" t="s">
        <v>14</v>
      </c>
      <c r="BE56" s="241">
        <v>65.061538461538461</v>
      </c>
      <c r="BG56" s="241" t="s">
        <v>54</v>
      </c>
      <c r="BH56" s="241">
        <v>279800.73642622965</v>
      </c>
      <c r="BJ56" s="241" t="s">
        <v>54</v>
      </c>
      <c r="BK56" s="241">
        <v>17727.058759454903</v>
      </c>
      <c r="BM56" s="241" t="s">
        <v>43</v>
      </c>
      <c r="BN56" s="241">
        <v>27527.960744007272</v>
      </c>
      <c r="BP56" s="241" t="s">
        <v>69</v>
      </c>
      <c r="BQ56" s="241">
        <v>1921.4173414320699</v>
      </c>
      <c r="BS56" s="241" t="s">
        <v>22</v>
      </c>
      <c r="BT56" s="241">
        <v>1782.5106861907866</v>
      </c>
      <c r="BV56" s="241" t="s">
        <v>55</v>
      </c>
      <c r="BW56" s="241">
        <v>102.93846153846154</v>
      </c>
      <c r="BY56" s="241" t="s">
        <v>33</v>
      </c>
      <c r="BZ56" s="241">
        <v>2087.5125270963317</v>
      </c>
      <c r="CB56" s="241" t="s">
        <v>86</v>
      </c>
      <c r="CC56" s="241">
        <v>118996.95788415041</v>
      </c>
      <c r="CE56" s="241" t="s">
        <v>7</v>
      </c>
      <c r="CF56" s="241">
        <v>3906.3164692457822</v>
      </c>
      <c r="CJ56" s="241" t="s">
        <v>62</v>
      </c>
      <c r="CK56" s="241">
        <v>26397.873305156092</v>
      </c>
      <c r="CL56" s="241">
        <v>57.569230769230771</v>
      </c>
      <c r="CM56" s="241">
        <v>146818.25990034753</v>
      </c>
      <c r="CN56" s="241">
        <v>12653.894842880805</v>
      </c>
      <c r="CO56" s="241">
        <v>12072.099475786157</v>
      </c>
      <c r="CP56" s="241">
        <v>1373.7374047159869</v>
      </c>
      <c r="CQ56" s="241">
        <v>2174.3549139973907</v>
      </c>
      <c r="CR56" s="241">
        <v>101.24615384615383</v>
      </c>
      <c r="CS56" s="241">
        <v>1176.8571753451417</v>
      </c>
      <c r="CT56" s="241">
        <v>80549.828154702467</v>
      </c>
      <c r="CU56" s="241">
        <v>1972.723841481783</v>
      </c>
    </row>
    <row r="57" spans="1:99">
      <c r="A57" s="241">
        <v>56</v>
      </c>
      <c r="B57" t="s">
        <v>63</v>
      </c>
      <c r="C57">
        <v>56983.003233677133</v>
      </c>
      <c r="D57">
        <v>63.946153846153855</v>
      </c>
      <c r="E57">
        <v>305952.49110300024</v>
      </c>
      <c r="F57">
        <v>22018.802148253835</v>
      </c>
      <c r="G57">
        <v>26322.391631838695</v>
      </c>
      <c r="H57">
        <v>1857.4649017429865</v>
      </c>
      <c r="I57">
        <v>1528.4054589871726</v>
      </c>
      <c r="J57">
        <v>103.06923076923078</v>
      </c>
      <c r="K57">
        <v>3599.9724037653837</v>
      </c>
      <c r="L57">
        <v>155540.33760721743</v>
      </c>
      <c r="M57">
        <v>4385.9677261407651</v>
      </c>
      <c r="AE57" s="241" t="s">
        <v>62</v>
      </c>
      <c r="AF57" s="191">
        <f t="shared" si="1"/>
        <v>0.69006678117495834</v>
      </c>
      <c r="AG57" s="191">
        <f t="shared" si="2"/>
        <v>1.322919683051784</v>
      </c>
      <c r="AH57" s="191">
        <f t="shared" si="3"/>
        <v>0.61051348444849574</v>
      </c>
      <c r="AI57" s="191">
        <f t="shared" si="4"/>
        <v>0.77132599018294368</v>
      </c>
      <c r="AJ57" s="191">
        <f t="shared" si="5"/>
        <v>0.89108167723029308</v>
      </c>
      <c r="AK57" s="191">
        <f t="shared" si="6"/>
        <v>1.406030841897703</v>
      </c>
      <c r="AL57" s="191">
        <f t="shared" si="7"/>
        <v>1.3440382794363206</v>
      </c>
      <c r="AM57" s="191">
        <f t="shared" si="8"/>
        <v>1.0314670652834439</v>
      </c>
      <c r="AN57" s="191">
        <f t="shared" si="9"/>
        <v>0.47211224175436511</v>
      </c>
      <c r="AO57" s="191">
        <f t="shared" si="10"/>
        <v>0.98345298765912814</v>
      </c>
      <c r="AP57" s="191">
        <f t="shared" si="11"/>
        <v>0.54211765282821456</v>
      </c>
      <c r="BA57" s="241" t="s">
        <v>78</v>
      </c>
      <c r="BB57" s="241">
        <v>65352.910762308748</v>
      </c>
      <c r="BD57" s="241" t="s">
        <v>33</v>
      </c>
      <c r="BE57" s="241">
        <v>65.707692307692298</v>
      </c>
      <c r="BG57" s="241" t="s">
        <v>7</v>
      </c>
      <c r="BH57" s="241">
        <v>283020.79112741607</v>
      </c>
      <c r="BJ57" s="241" t="s">
        <v>87</v>
      </c>
      <c r="BK57" s="241">
        <v>17934.483969879358</v>
      </c>
      <c r="BM57" s="241" t="s">
        <v>18</v>
      </c>
      <c r="BN57" s="241">
        <v>27750.114677558988</v>
      </c>
      <c r="BP57" s="241" t="s">
        <v>64</v>
      </c>
      <c r="BQ57" s="241">
        <v>1925.2308836997358</v>
      </c>
      <c r="BS57" s="241" t="s">
        <v>74</v>
      </c>
      <c r="BT57" s="241">
        <v>1800.6562459703989</v>
      </c>
      <c r="BV57" s="241" t="s">
        <v>56</v>
      </c>
      <c r="BW57" s="241">
        <v>102.96923076923076</v>
      </c>
      <c r="BY57" s="241" t="s">
        <v>4</v>
      </c>
      <c r="BZ57" s="241">
        <v>2094.4888705292574</v>
      </c>
      <c r="CB57" s="241" t="s">
        <v>4</v>
      </c>
      <c r="CC57" s="241">
        <v>119949.08004532348</v>
      </c>
      <c r="CE57" s="241" t="s">
        <v>82</v>
      </c>
      <c r="CF57" s="241">
        <v>3968.0856005914179</v>
      </c>
      <c r="CJ57" s="241" t="s">
        <v>63</v>
      </c>
      <c r="CK57" s="241">
        <v>56983.003233677133</v>
      </c>
      <c r="CL57" s="241">
        <v>63.946153846153855</v>
      </c>
      <c r="CM57" s="241">
        <v>305952.49110300024</v>
      </c>
      <c r="CN57" s="241">
        <v>22018.802148253835</v>
      </c>
      <c r="CO57" s="241">
        <v>26322.391631838695</v>
      </c>
      <c r="CP57" s="241">
        <v>1857.4649017429865</v>
      </c>
      <c r="CQ57" s="241">
        <v>1528.4054589871726</v>
      </c>
      <c r="CR57" s="241">
        <v>103.06923076923078</v>
      </c>
      <c r="CS57" s="241">
        <v>3599.9724037653837</v>
      </c>
      <c r="CT57" s="241">
        <v>155540.33760721743</v>
      </c>
      <c r="CU57" s="241">
        <v>4385.9677261407651</v>
      </c>
    </row>
    <row r="58" spans="1:99">
      <c r="A58" s="241">
        <v>57</v>
      </c>
      <c r="B58" t="s">
        <v>64</v>
      </c>
      <c r="C58">
        <v>369089.20809941844</v>
      </c>
      <c r="D58">
        <v>67.838461538461544</v>
      </c>
      <c r="E58">
        <v>1259548.6100599708</v>
      </c>
      <c r="F58">
        <v>29330.042468148338</v>
      </c>
      <c r="G58">
        <v>32187.457146067922</v>
      </c>
      <c r="H58">
        <v>1710.8120222356106</v>
      </c>
      <c r="I58">
        <v>803.65260830308898</v>
      </c>
      <c r="J58">
        <v>101.46923076923076</v>
      </c>
      <c r="K58">
        <v>1775.8605050823057</v>
      </c>
      <c r="L58">
        <v>160323.04598985729</v>
      </c>
      <c r="M58">
        <v>21187.748541556357</v>
      </c>
      <c r="AE58" s="241" t="s">
        <v>63</v>
      </c>
      <c r="AF58" s="191">
        <f t="shared" si="1"/>
        <v>0.24373811781072002</v>
      </c>
      <c r="AG58" s="191">
        <f t="shared" si="2"/>
        <v>7.912952640208161E-2</v>
      </c>
      <c r="AH58" s="191">
        <f t="shared" si="3"/>
        <v>1.1607588686103801E-2</v>
      </c>
      <c r="AI58" s="191">
        <f t="shared" si="4"/>
        <v>0.61813461106034318</v>
      </c>
      <c r="AJ58" s="191">
        <f t="shared" si="5"/>
        <v>1.3566564725775537E-2</v>
      </c>
      <c r="AK58" s="191">
        <f t="shared" si="6"/>
        <v>5.2120442473294191E-2</v>
      </c>
      <c r="AL58" s="191">
        <f t="shared" si="7"/>
        <v>1.5455764671299693E-2</v>
      </c>
      <c r="AM58" s="191">
        <f t="shared" si="8"/>
        <v>0.63547936821246642</v>
      </c>
      <c r="AN58" s="191">
        <f t="shared" si="9"/>
        <v>0.67676939528572266</v>
      </c>
      <c r="AO58" s="191">
        <f t="shared" si="10"/>
        <v>1.5268039222771961</v>
      </c>
      <c r="AP58" s="191">
        <f t="shared" si="11"/>
        <v>3.2215526142083513E-2</v>
      </c>
      <c r="BA58" s="241" t="s">
        <v>89</v>
      </c>
      <c r="BB58" s="241">
        <v>67702.79045273771</v>
      </c>
      <c r="BD58" s="241" t="s">
        <v>32</v>
      </c>
      <c r="BE58" s="241">
        <v>65.730769230769226</v>
      </c>
      <c r="BG58" s="241" t="s">
        <v>12</v>
      </c>
      <c r="BH58" s="241">
        <v>283392.39916037355</v>
      </c>
      <c r="BJ58" s="241" t="s">
        <v>63</v>
      </c>
      <c r="BK58" s="241">
        <v>18026.801220185778</v>
      </c>
      <c r="BM58" s="241" t="s">
        <v>8</v>
      </c>
      <c r="BN58" s="241">
        <v>28065.939572696967</v>
      </c>
      <c r="BP58" s="241" t="s">
        <v>70</v>
      </c>
      <c r="BQ58" s="241">
        <v>1929.664772382263</v>
      </c>
      <c r="BS58" s="241" t="s">
        <v>58</v>
      </c>
      <c r="BT58" s="241">
        <v>1803.4779361877304</v>
      </c>
      <c r="BV58" s="241" t="s">
        <v>62</v>
      </c>
      <c r="BW58" s="241">
        <v>102.99230769230772</v>
      </c>
      <c r="BY58" s="241" t="s">
        <v>7</v>
      </c>
      <c r="BZ58" s="241">
        <v>2201.445727974025</v>
      </c>
      <c r="CB58" s="241" t="s">
        <v>34</v>
      </c>
      <c r="CC58" s="241">
        <v>120273.87915994365</v>
      </c>
      <c r="CE58" s="241" t="s">
        <v>81</v>
      </c>
      <c r="CF58" s="241">
        <v>4106.0249849809825</v>
      </c>
      <c r="CJ58" s="241" t="s">
        <v>64</v>
      </c>
      <c r="CK58" s="241">
        <v>369089.20809941844</v>
      </c>
      <c r="CL58" s="241">
        <v>67.838461538461544</v>
      </c>
      <c r="CM58" s="241">
        <v>1259548.6100599708</v>
      </c>
      <c r="CN58" s="241">
        <v>29330.042468148338</v>
      </c>
      <c r="CO58" s="241">
        <v>32187.457146067922</v>
      </c>
      <c r="CP58" s="241">
        <v>1710.8120222356106</v>
      </c>
      <c r="CQ58" s="241">
        <v>803.65260830308898</v>
      </c>
      <c r="CR58" s="241">
        <v>101.46923076923076</v>
      </c>
      <c r="CS58" s="241">
        <v>1775.8605050823057</v>
      </c>
      <c r="CT58" s="241">
        <v>160323.04598985729</v>
      </c>
      <c r="CU58" s="241">
        <v>21187.748541556357</v>
      </c>
    </row>
    <row r="59" spans="1:99">
      <c r="A59" s="241">
        <v>58</v>
      </c>
      <c r="B59" t="s">
        <v>65</v>
      </c>
      <c r="C59">
        <v>354807.60817526159</v>
      </c>
      <c r="D59">
        <v>70.530769230769224</v>
      </c>
      <c r="E59">
        <v>1495189.3793227102</v>
      </c>
      <c r="F59">
        <v>31805.661122506412</v>
      </c>
      <c r="G59">
        <v>33832.357541561039</v>
      </c>
      <c r="H59">
        <v>1676.5307931536684</v>
      </c>
      <c r="I59">
        <v>1499.066411971048</v>
      </c>
      <c r="J59">
        <v>99.123076923076937</v>
      </c>
      <c r="K59">
        <v>1725.4369968306767</v>
      </c>
      <c r="L59">
        <v>160398.44338828104</v>
      </c>
      <c r="M59">
        <v>32161.267323084779</v>
      </c>
      <c r="AE59" s="241" t="s">
        <v>64</v>
      </c>
      <c r="AF59" s="191">
        <f t="shared" si="1"/>
        <v>4.3108263248111349</v>
      </c>
      <c r="AG59" s="191">
        <f t="shared" si="2"/>
        <v>0.9349038327756094</v>
      </c>
      <c r="AH59" s="191">
        <f t="shared" si="3"/>
        <v>3.7396065011703117</v>
      </c>
      <c r="AI59" s="191">
        <f t="shared" si="4"/>
        <v>1.7028949871599901</v>
      </c>
      <c r="AJ59" s="191">
        <f t="shared" si="5"/>
        <v>0.38589726140914776</v>
      </c>
      <c r="AK59" s="191">
        <f t="shared" si="6"/>
        <v>0.38995094260335272</v>
      </c>
      <c r="AL59" s="191">
        <f t="shared" si="7"/>
        <v>1.5408029513787254</v>
      </c>
      <c r="AM59" s="191">
        <f t="shared" si="8"/>
        <v>0.82749471688098664</v>
      </c>
      <c r="AN59" s="191">
        <f t="shared" si="9"/>
        <v>0.18810431757918661</v>
      </c>
      <c r="AO59" s="191">
        <f t="shared" si="10"/>
        <v>1.6869018713828006</v>
      </c>
      <c r="AP59" s="191">
        <f t="shared" si="11"/>
        <v>3.5178872315430549</v>
      </c>
      <c r="BA59" s="241" t="s">
        <v>5</v>
      </c>
      <c r="BB59" s="241">
        <v>68726.694506975298</v>
      </c>
      <c r="BD59" s="241" t="s">
        <v>6</v>
      </c>
      <c r="BE59" s="241">
        <v>65.753846153846155</v>
      </c>
      <c r="BG59" s="241" t="s">
        <v>86</v>
      </c>
      <c r="BH59" s="241">
        <v>292592.23498254275</v>
      </c>
      <c r="BJ59" s="241" t="s">
        <v>23</v>
      </c>
      <c r="BK59" s="241">
        <v>18118.621642965074</v>
      </c>
      <c r="BM59" s="241" t="s">
        <v>81</v>
      </c>
      <c r="BN59" s="241">
        <v>29222.358567420921</v>
      </c>
      <c r="BP59" s="241" t="s">
        <v>42</v>
      </c>
      <c r="BQ59" s="241">
        <v>1940.7793368160551</v>
      </c>
      <c r="BS59" s="241" t="s">
        <v>60</v>
      </c>
      <c r="BT59" s="241">
        <v>1833.6307689309344</v>
      </c>
      <c r="BV59" s="241" t="s">
        <v>89</v>
      </c>
      <c r="BW59" s="241">
        <v>103.06923076923078</v>
      </c>
      <c r="BY59" s="241" t="s">
        <v>85</v>
      </c>
      <c r="BZ59" s="241">
        <v>2258.3342707636357</v>
      </c>
      <c r="CB59" s="241" t="s">
        <v>108</v>
      </c>
      <c r="CC59" s="241">
        <v>121169.14893341885</v>
      </c>
      <c r="CE59" s="241" t="s">
        <v>89</v>
      </c>
      <c r="CF59" s="241">
        <v>4385.9677261407651</v>
      </c>
      <c r="CJ59" s="241" t="s">
        <v>65</v>
      </c>
      <c r="CK59" s="241">
        <v>354807.60817526159</v>
      </c>
      <c r="CL59" s="241">
        <v>70.530769230769224</v>
      </c>
      <c r="CM59" s="241">
        <v>1495189.3793227102</v>
      </c>
      <c r="CN59" s="241">
        <v>31805.661122506412</v>
      </c>
      <c r="CO59" s="241">
        <v>33832.357541561039</v>
      </c>
      <c r="CP59" s="241">
        <v>1676.5307931536684</v>
      </c>
      <c r="CQ59" s="241">
        <v>1499.066411971048</v>
      </c>
      <c r="CR59" s="241">
        <v>99.123076923076937</v>
      </c>
      <c r="CS59" s="241">
        <v>1725.4369968306767</v>
      </c>
      <c r="CT59" s="241">
        <v>160398.44338828104</v>
      </c>
      <c r="CU59" s="241">
        <v>32161.267323084779</v>
      </c>
    </row>
    <row r="60" spans="1:99">
      <c r="A60" s="241">
        <v>59</v>
      </c>
      <c r="B60" t="s">
        <v>67</v>
      </c>
      <c r="C60">
        <v>42641.186605060524</v>
      </c>
      <c r="D60">
        <v>66.492307692307705</v>
      </c>
      <c r="E60">
        <v>240212.78168826786</v>
      </c>
      <c r="F60">
        <v>16060.279614857183</v>
      </c>
      <c r="G60">
        <v>24624.6822124512</v>
      </c>
      <c r="H60">
        <v>1669.9599612780671</v>
      </c>
      <c r="I60">
        <v>1966.8527179547154</v>
      </c>
      <c r="J60">
        <v>101.82307692307693</v>
      </c>
      <c r="K60">
        <v>1908.8714320583053</v>
      </c>
      <c r="L60">
        <v>102992.17542041978</v>
      </c>
      <c r="M60">
        <v>3650.0262769760852</v>
      </c>
      <c r="AE60" s="241" t="s">
        <v>65</v>
      </c>
      <c r="AF60" s="191">
        <f t="shared" si="1"/>
        <v>4.102415001408267</v>
      </c>
      <c r="AG60" s="191">
        <f t="shared" si="2"/>
        <v>1.5268425822434621</v>
      </c>
      <c r="AH60" s="191">
        <f t="shared" si="3"/>
        <v>4.6608230561509369</v>
      </c>
      <c r="AI60" s="191">
        <f t="shared" si="4"/>
        <v>2.0701996995045455</v>
      </c>
      <c r="AJ60" s="191">
        <f t="shared" si="5"/>
        <v>0.4903201205814538</v>
      </c>
      <c r="AK60" s="191">
        <f t="shared" si="6"/>
        <v>0.4932885004698645</v>
      </c>
      <c r="AL60" s="191">
        <f t="shared" si="7"/>
        <v>7.7204032076500742E-2</v>
      </c>
      <c r="AM60" s="191">
        <f t="shared" si="8"/>
        <v>2.9727211397343178</v>
      </c>
      <c r="AN60" s="191">
        <f t="shared" si="9"/>
        <v>0.21201182392720458</v>
      </c>
      <c r="AO60" s="191">
        <f t="shared" si="10"/>
        <v>1.6894257486276176</v>
      </c>
      <c r="AP60" s="191">
        <f t="shared" si="11"/>
        <v>5.836517602680301</v>
      </c>
      <c r="BA60" s="241" t="s">
        <v>84</v>
      </c>
      <c r="BB60" s="241">
        <v>70005.865359794712</v>
      </c>
      <c r="BD60" s="241" t="s">
        <v>54</v>
      </c>
      <c r="BE60" s="241">
        <v>65.84615384615384</v>
      </c>
      <c r="BG60" s="241" t="s">
        <v>75</v>
      </c>
      <c r="BH60" s="241">
        <v>295659.14308611088</v>
      </c>
      <c r="BJ60" s="241" t="s">
        <v>75</v>
      </c>
      <c r="BK60" s="241">
        <v>18579.651125549633</v>
      </c>
      <c r="BM60" s="241" t="s">
        <v>7</v>
      </c>
      <c r="BN60" s="241">
        <v>29620.750554860919</v>
      </c>
      <c r="BP60" s="241" t="s">
        <v>28</v>
      </c>
      <c r="BQ60" s="241">
        <v>1942.3878286649485</v>
      </c>
      <c r="BS60" s="241" t="s">
        <v>23</v>
      </c>
      <c r="BT60" s="241">
        <v>1843.0226982524182</v>
      </c>
      <c r="BV60" s="241" t="s">
        <v>109</v>
      </c>
      <c r="BW60" s="241">
        <v>103.09230769230768</v>
      </c>
      <c r="BY60" s="241" t="s">
        <v>43</v>
      </c>
      <c r="BZ60" s="241">
        <v>2265.2989648428043</v>
      </c>
      <c r="CB60" s="241" t="s">
        <v>23</v>
      </c>
      <c r="CC60" s="241">
        <v>121532.05366602977</v>
      </c>
      <c r="CE60" s="241" t="s">
        <v>57</v>
      </c>
      <c r="CF60" s="241">
        <v>4426.4516718409668</v>
      </c>
      <c r="CJ60" s="241" t="s">
        <v>67</v>
      </c>
      <c r="CK60" s="241">
        <v>42641.186605060524</v>
      </c>
      <c r="CL60" s="241">
        <v>66.492307692307705</v>
      </c>
      <c r="CM60" s="241">
        <v>240212.78168826786</v>
      </c>
      <c r="CN60" s="241">
        <v>16060.279614857183</v>
      </c>
      <c r="CO60" s="241">
        <v>24624.6822124512</v>
      </c>
      <c r="CP60" s="241">
        <v>1669.9599612780671</v>
      </c>
      <c r="CQ60" s="241">
        <v>1966.8527179547154</v>
      </c>
      <c r="CR60" s="241">
        <v>101.82307692307693</v>
      </c>
      <c r="CS60" s="241">
        <v>1908.8714320583053</v>
      </c>
      <c r="CT60" s="241">
        <v>102992.17542041978</v>
      </c>
      <c r="CU60" s="241">
        <v>3650.0262769760852</v>
      </c>
    </row>
    <row r="61" spans="1:99">
      <c r="A61" s="241">
        <v>60</v>
      </c>
      <c r="B61" t="s">
        <v>69</v>
      </c>
      <c r="C61">
        <v>46861.491450427086</v>
      </c>
      <c r="D61">
        <v>58.053846153846159</v>
      </c>
      <c r="E61">
        <v>142837.33252328268</v>
      </c>
      <c r="F61">
        <v>12411.152871845685</v>
      </c>
      <c r="G61">
        <v>8060.7234336626316</v>
      </c>
      <c r="H61">
        <v>2304.4334367068227</v>
      </c>
      <c r="I61">
        <v>2206.5858052867329</v>
      </c>
      <c r="J61">
        <v>102.82307692307695</v>
      </c>
      <c r="K61">
        <v>3800.6342036668016</v>
      </c>
      <c r="L61">
        <v>73227.724973198754</v>
      </c>
      <c r="M61">
        <v>2638.796449319103</v>
      </c>
      <c r="AE61" s="241" t="s">
        <v>67</v>
      </c>
      <c r="AF61" s="191">
        <f t="shared" si="1"/>
        <v>0.45302818331069644</v>
      </c>
      <c r="AG61" s="191">
        <f t="shared" si="2"/>
        <v>0.63893445804168303</v>
      </c>
      <c r="AH61" s="191">
        <f t="shared" si="3"/>
        <v>0.24539593757951522</v>
      </c>
      <c r="AI61" s="191">
        <f t="shared" si="4"/>
        <v>0.26592457199477454</v>
      </c>
      <c r="AJ61" s="191">
        <f t="shared" si="5"/>
        <v>9.4208758389185368E-2</v>
      </c>
      <c r="AK61" s="191">
        <f t="shared" si="6"/>
        <v>0.51309565842073668</v>
      </c>
      <c r="AL61" s="191">
        <f t="shared" si="7"/>
        <v>0.90731989927326839</v>
      </c>
      <c r="AM61" s="191">
        <f t="shared" si="8"/>
        <v>0.50395237113916136</v>
      </c>
      <c r="AN61" s="191">
        <f t="shared" si="9"/>
        <v>0.12503929708982528</v>
      </c>
      <c r="AO61" s="191">
        <f t="shared" si="10"/>
        <v>0.23221049430561608</v>
      </c>
      <c r="AP61" s="191">
        <f t="shared" si="11"/>
        <v>0.18771498163892053</v>
      </c>
      <c r="BA61" s="241" t="s">
        <v>35</v>
      </c>
      <c r="BB61" s="241">
        <v>70858.457163642917</v>
      </c>
      <c r="BD61" s="241" t="s">
        <v>80</v>
      </c>
      <c r="BE61" s="241">
        <v>65.900000000000006</v>
      </c>
      <c r="BG61" s="241" t="s">
        <v>25</v>
      </c>
      <c r="BH61" s="241">
        <v>302205.15332504077</v>
      </c>
      <c r="BJ61" s="241" t="s">
        <v>56</v>
      </c>
      <c r="BK61" s="241">
        <v>18610.46738811551</v>
      </c>
      <c r="BM61" s="241" t="s">
        <v>3</v>
      </c>
      <c r="BN61" s="241">
        <v>29783.012011396546</v>
      </c>
      <c r="BP61" s="241" t="s">
        <v>12</v>
      </c>
      <c r="BQ61" s="241">
        <v>1947.2280313110432</v>
      </c>
      <c r="BS61" s="241" t="s">
        <v>12</v>
      </c>
      <c r="BT61" s="241">
        <v>1862.8332881403492</v>
      </c>
      <c r="BV61" s="241" t="s">
        <v>77</v>
      </c>
      <c r="BW61" s="241">
        <v>103.15384615384615</v>
      </c>
      <c r="BY61" s="241" t="s">
        <v>73</v>
      </c>
      <c r="BZ61" s="241">
        <v>2277.7217816825582</v>
      </c>
      <c r="CB61" s="241" t="s">
        <v>88</v>
      </c>
      <c r="CC61" s="241">
        <v>122393.71938882412</v>
      </c>
      <c r="CE61" s="241" t="s">
        <v>75</v>
      </c>
      <c r="CF61" s="241">
        <v>4453.7332837103477</v>
      </c>
      <c r="CJ61" s="241" t="s">
        <v>69</v>
      </c>
      <c r="CK61" s="241">
        <v>46861.491450427086</v>
      </c>
      <c r="CL61" s="241">
        <v>58.053846153846159</v>
      </c>
      <c r="CM61" s="241">
        <v>142837.33252328268</v>
      </c>
      <c r="CN61" s="241">
        <v>12411.152871845685</v>
      </c>
      <c r="CO61" s="241">
        <v>8060.7234336626316</v>
      </c>
      <c r="CP61" s="241">
        <v>2304.4334367068227</v>
      </c>
      <c r="CQ61" s="241">
        <v>2206.5858052867329</v>
      </c>
      <c r="CR61" s="241">
        <v>102.82307692307695</v>
      </c>
      <c r="CS61" s="241">
        <v>3800.6342036668016</v>
      </c>
      <c r="CT61" s="241">
        <v>73227.724973198754</v>
      </c>
      <c r="CU61" s="241">
        <v>2638.796449319103</v>
      </c>
    </row>
    <row r="62" spans="1:99">
      <c r="A62" s="241">
        <v>61</v>
      </c>
      <c r="B62" t="s">
        <v>70</v>
      </c>
      <c r="C62">
        <v>28911.659529182783</v>
      </c>
      <c r="D62">
        <v>49.823076923076925</v>
      </c>
      <c r="E62">
        <v>120756.52218246889</v>
      </c>
      <c r="F62">
        <v>10223.684384587668</v>
      </c>
      <c r="G62">
        <v>21815.609825446943</v>
      </c>
      <c r="H62">
        <v>2325.6977562466423</v>
      </c>
      <c r="I62">
        <v>2472.2129930495134</v>
      </c>
      <c r="J62">
        <v>100.73846153846154</v>
      </c>
      <c r="K62">
        <v>258.97644747752776</v>
      </c>
      <c r="L62">
        <v>44208.09555975582</v>
      </c>
      <c r="M62">
        <v>2555.509551749712</v>
      </c>
      <c r="AE62" s="241" t="s">
        <v>69</v>
      </c>
      <c r="AF62" s="191">
        <f t="shared" si="1"/>
        <v>0.39144129370047598</v>
      </c>
      <c r="AG62" s="191">
        <f t="shared" si="2"/>
        <v>1.216370708147569</v>
      </c>
      <c r="AH62" s="191">
        <f t="shared" si="3"/>
        <v>0.62607656470579498</v>
      </c>
      <c r="AI62" s="191">
        <f t="shared" si="4"/>
        <v>0.80734133918996775</v>
      </c>
      <c r="AJ62" s="191">
        <f t="shared" si="5"/>
        <v>1.1457350025510966</v>
      </c>
      <c r="AK62" s="191">
        <f t="shared" si="6"/>
        <v>1.3994652747116878</v>
      </c>
      <c r="AL62" s="191">
        <f t="shared" si="7"/>
        <v>1.4118728513277821</v>
      </c>
      <c r="AM62" s="191">
        <f t="shared" si="8"/>
        <v>0.41040643204425986</v>
      </c>
      <c r="AN62" s="191">
        <f t="shared" si="9"/>
        <v>0.77191000372985785</v>
      </c>
      <c r="AO62" s="191">
        <f t="shared" si="10"/>
        <v>1.2285554711710602</v>
      </c>
      <c r="AP62" s="191">
        <f t="shared" si="11"/>
        <v>0.40138101140433274</v>
      </c>
      <c r="BA62" s="241" t="s">
        <v>24</v>
      </c>
      <c r="BB62" s="241">
        <v>75357.828272754894</v>
      </c>
      <c r="BD62" s="241" t="s">
        <v>51</v>
      </c>
      <c r="BE62" s="241">
        <v>65.984615384615381</v>
      </c>
      <c r="BG62" s="241" t="s">
        <v>50</v>
      </c>
      <c r="BH62" s="241">
        <v>305685.88406059018</v>
      </c>
      <c r="BJ62" s="241" t="s">
        <v>7</v>
      </c>
      <c r="BK62" s="241">
        <v>18643.489777825453</v>
      </c>
      <c r="BM62" s="241" t="s">
        <v>23</v>
      </c>
      <c r="BN62" s="241">
        <v>29975.474881852875</v>
      </c>
      <c r="BP62" s="241" t="s">
        <v>54</v>
      </c>
      <c r="BQ62" s="241">
        <v>1960.2674769236203</v>
      </c>
      <c r="BS62" s="241" t="s">
        <v>14</v>
      </c>
      <c r="BT62" s="241">
        <v>1896.5093357535172</v>
      </c>
      <c r="BV62" s="241" t="s">
        <v>57</v>
      </c>
      <c r="BW62" s="241">
        <v>103.23076923076925</v>
      </c>
      <c r="BY62" s="241" t="s">
        <v>50</v>
      </c>
      <c r="BZ62" s="241">
        <v>2402.723950402697</v>
      </c>
      <c r="CB62" s="241" t="s">
        <v>6</v>
      </c>
      <c r="CC62" s="241">
        <v>124099.60996774054</v>
      </c>
      <c r="CE62" s="241" t="s">
        <v>34</v>
      </c>
      <c r="CF62" s="241">
        <v>4634.0157172028648</v>
      </c>
      <c r="CJ62" s="241" t="s">
        <v>70</v>
      </c>
      <c r="CK62" s="241">
        <v>28911.659529182783</v>
      </c>
      <c r="CL62" s="241">
        <v>49.823076923076925</v>
      </c>
      <c r="CM62" s="241">
        <v>120756.52218246889</v>
      </c>
      <c r="CN62" s="241">
        <v>10223.684384587668</v>
      </c>
      <c r="CO62" s="241">
        <v>21815.609825446943</v>
      </c>
      <c r="CP62" s="241">
        <v>2325.6977562466423</v>
      </c>
      <c r="CQ62" s="241">
        <v>2472.2129930495134</v>
      </c>
      <c r="CR62" s="241">
        <v>100.73846153846154</v>
      </c>
      <c r="CS62" s="241">
        <v>258.97644747752776</v>
      </c>
      <c r="CT62" s="241">
        <v>44208.09555975582</v>
      </c>
      <c r="CU62" s="241">
        <v>2555.509551749712</v>
      </c>
    </row>
    <row r="63" spans="1:99">
      <c r="A63" s="241">
        <v>62</v>
      </c>
      <c r="B63" t="s">
        <v>71</v>
      </c>
      <c r="C63">
        <v>44100.532097756055</v>
      </c>
      <c r="D63">
        <v>60.446153846153841</v>
      </c>
      <c r="E63">
        <v>247066.02125586418</v>
      </c>
      <c r="F63">
        <v>13221.421462091115</v>
      </c>
      <c r="G63">
        <v>7193.2973849311102</v>
      </c>
      <c r="H63">
        <v>2264.3376527657151</v>
      </c>
      <c r="I63">
        <v>2121.3781591602078</v>
      </c>
      <c r="J63">
        <v>103.09230769230768</v>
      </c>
      <c r="K63">
        <v>1010.4815567240871</v>
      </c>
      <c r="L63">
        <v>91740.507066446604</v>
      </c>
      <c r="M63">
        <v>3897.3971928634974</v>
      </c>
      <c r="AE63" s="241" t="s">
        <v>70</v>
      </c>
      <c r="AF63" s="191">
        <f t="shared" si="1"/>
        <v>0.6533831101238502</v>
      </c>
      <c r="AG63" s="191">
        <f t="shared" si="2"/>
        <v>3.0260120279492999</v>
      </c>
      <c r="AH63" s="191">
        <f t="shared" si="3"/>
        <v>0.71239952187906996</v>
      </c>
      <c r="AI63" s="191">
        <f t="shared" si="4"/>
        <v>1.1318935403380175</v>
      </c>
      <c r="AJ63" s="191">
        <f t="shared" si="5"/>
        <v>0.27253649852266765</v>
      </c>
      <c r="AK63" s="191">
        <f t="shared" si="6"/>
        <v>1.463564576568271</v>
      </c>
      <c r="AL63" s="191">
        <f t="shared" si="7"/>
        <v>1.9709236824966763</v>
      </c>
      <c r="AM63" s="191">
        <f t="shared" si="8"/>
        <v>1.4956799961303868</v>
      </c>
      <c r="AN63" s="191">
        <f t="shared" si="9"/>
        <v>0.90731082450092326</v>
      </c>
      <c r="AO63" s="191">
        <f t="shared" si="10"/>
        <v>2.1999680644541355</v>
      </c>
      <c r="AP63" s="191">
        <f t="shared" si="11"/>
        <v>0.4189789700962383</v>
      </c>
      <c r="BA63" s="241" t="s">
        <v>10</v>
      </c>
      <c r="BB63" s="241">
        <v>75538.304871461849</v>
      </c>
      <c r="BD63" s="241" t="s">
        <v>8</v>
      </c>
      <c r="BE63" s="241">
        <v>66.007692307692295</v>
      </c>
      <c r="BG63" s="241" t="s">
        <v>89</v>
      </c>
      <c r="BH63" s="241">
        <v>305952.49110300024</v>
      </c>
      <c r="BJ63" s="241" t="s">
        <v>6</v>
      </c>
      <c r="BK63" s="241">
        <v>18885.840709545246</v>
      </c>
      <c r="BM63" s="241" t="s">
        <v>57</v>
      </c>
      <c r="BN63" s="241">
        <v>30994.63508683773</v>
      </c>
      <c r="BP63" s="241" t="s">
        <v>32</v>
      </c>
      <c r="BQ63" s="241">
        <v>1963.2903830209309</v>
      </c>
      <c r="BS63" s="241" t="s">
        <v>34</v>
      </c>
      <c r="BT63" s="241">
        <v>1917.4695405588097</v>
      </c>
      <c r="BV63" s="241" t="s">
        <v>53</v>
      </c>
      <c r="BW63" s="241">
        <v>103.23846153846155</v>
      </c>
      <c r="BY63" s="241" t="s">
        <v>12</v>
      </c>
      <c r="BZ63" s="241">
        <v>2523.1819511381718</v>
      </c>
      <c r="CB63" s="241" t="s">
        <v>57</v>
      </c>
      <c r="CC63" s="241">
        <v>124479.99180323879</v>
      </c>
      <c r="CE63" s="241" t="s">
        <v>77</v>
      </c>
      <c r="CF63" s="241">
        <v>4795.8702001310194</v>
      </c>
      <c r="CJ63" s="241" t="s">
        <v>71</v>
      </c>
      <c r="CK63" s="241">
        <v>44100.532097756055</v>
      </c>
      <c r="CL63" s="241">
        <v>60.446153846153841</v>
      </c>
      <c r="CM63" s="241">
        <v>247066.02125586418</v>
      </c>
      <c r="CN63" s="241">
        <v>13221.421462091115</v>
      </c>
      <c r="CO63" s="241">
        <v>7193.2973849311102</v>
      </c>
      <c r="CP63" s="241">
        <v>2264.3376527657151</v>
      </c>
      <c r="CQ63" s="241">
        <v>2121.3781591602078</v>
      </c>
      <c r="CR63" s="241">
        <v>103.09230769230768</v>
      </c>
      <c r="CS63" s="241">
        <v>1010.4815567240871</v>
      </c>
      <c r="CT63" s="241">
        <v>91740.507066446604</v>
      </c>
      <c r="CU63" s="241">
        <v>3897.3971928634974</v>
      </c>
    </row>
    <row r="64" spans="1:99">
      <c r="A64" s="241">
        <v>63</v>
      </c>
      <c r="B64" t="s">
        <v>72</v>
      </c>
      <c r="C64">
        <v>27043.650454841303</v>
      </c>
      <c r="D64">
        <v>60.238461538461543</v>
      </c>
      <c r="E64">
        <v>149496.97337904046</v>
      </c>
      <c r="F64">
        <v>13076.998028578886</v>
      </c>
      <c r="G64">
        <v>13748.689820253649</v>
      </c>
      <c r="H64">
        <v>1732.3258055757744</v>
      </c>
      <c r="I64">
        <v>1800.6562459703989</v>
      </c>
      <c r="J64">
        <v>102.16153846153846</v>
      </c>
      <c r="K64">
        <v>1444.20608781603</v>
      </c>
      <c r="L64">
        <v>89423.034498341905</v>
      </c>
      <c r="M64">
        <v>2363.1642534622943</v>
      </c>
      <c r="AE64" s="241" t="s">
        <v>71</v>
      </c>
      <c r="AF64" s="191">
        <f t="shared" si="1"/>
        <v>0.43173196110521117</v>
      </c>
      <c r="AG64" s="191">
        <f t="shared" si="2"/>
        <v>0.69039084790613392</v>
      </c>
      <c r="AH64" s="191">
        <f t="shared" si="3"/>
        <v>0.21860380918564362</v>
      </c>
      <c r="AI64" s="191">
        <f t="shared" si="4"/>
        <v>0.68712271386251489</v>
      </c>
      <c r="AJ64" s="191">
        <f t="shared" si="5"/>
        <v>1.2008016244433768</v>
      </c>
      <c r="AK64" s="191">
        <f t="shared" si="6"/>
        <v>1.2786002852063987</v>
      </c>
      <c r="AL64" s="191">
        <f t="shared" si="7"/>
        <v>1.2325410374792694</v>
      </c>
      <c r="AM64" s="191">
        <f t="shared" si="8"/>
        <v>0.65657995597821583</v>
      </c>
      <c r="AN64" s="191">
        <f t="shared" si="9"/>
        <v>0.55099660137664064</v>
      </c>
      <c r="AO64" s="191">
        <f t="shared" si="10"/>
        <v>0.6088525312790799</v>
      </c>
      <c r="AP64" s="191">
        <f t="shared" si="11"/>
        <v>0.13544717858215996</v>
      </c>
      <c r="BA64" s="241" t="s">
        <v>109</v>
      </c>
      <c r="BB64" s="241">
        <v>76242.455491574859</v>
      </c>
      <c r="BD64" s="241" t="s">
        <v>58</v>
      </c>
      <c r="BE64" s="241">
        <v>66.169230769230779</v>
      </c>
      <c r="BG64" s="241" t="s">
        <v>85</v>
      </c>
      <c r="BH64" s="241">
        <v>308861.77234492009</v>
      </c>
      <c r="BJ64" s="241" t="s">
        <v>34</v>
      </c>
      <c r="BK64" s="241">
        <v>19086.15986157228</v>
      </c>
      <c r="BM64" s="241" t="s">
        <v>33</v>
      </c>
      <c r="BN64" s="241">
        <v>31071.403832064305</v>
      </c>
      <c r="BP64" s="241" t="s">
        <v>51</v>
      </c>
      <c r="BQ64" s="241">
        <v>1967.4707326863077</v>
      </c>
      <c r="BS64" s="241" t="s">
        <v>50</v>
      </c>
      <c r="BT64" s="241">
        <v>1924.8024883438811</v>
      </c>
      <c r="BV64" s="241" t="s">
        <v>8</v>
      </c>
      <c r="BW64" s="241">
        <v>103.26153846153845</v>
      </c>
      <c r="BY64" s="241" t="s">
        <v>56</v>
      </c>
      <c r="BZ64" s="241">
        <v>2533.0535680194466</v>
      </c>
      <c r="CB64" s="241" t="s">
        <v>75</v>
      </c>
      <c r="CC64" s="241">
        <v>124613.16089825645</v>
      </c>
      <c r="CE64" s="241" t="s">
        <v>71</v>
      </c>
      <c r="CF64" s="241">
        <v>4811.8637413187071</v>
      </c>
      <c r="CJ64" s="241" t="s">
        <v>72</v>
      </c>
      <c r="CK64" s="241">
        <v>27043.650454841303</v>
      </c>
      <c r="CL64" s="241">
        <v>60.238461538461543</v>
      </c>
      <c r="CM64" s="241">
        <v>149496.97337904046</v>
      </c>
      <c r="CN64" s="241">
        <v>13076.998028578886</v>
      </c>
      <c r="CO64" s="241">
        <v>13748.689820253649</v>
      </c>
      <c r="CP64" s="241">
        <v>1732.3258055757744</v>
      </c>
      <c r="CQ64" s="241">
        <v>1800.6562459703989</v>
      </c>
      <c r="CR64" s="241">
        <v>102.16153846153846</v>
      </c>
      <c r="CS64" s="241">
        <v>1444.20608781603</v>
      </c>
      <c r="CT64" s="241">
        <v>89423.034498341905</v>
      </c>
      <c r="CU64" s="241">
        <v>2363.1642534622943</v>
      </c>
    </row>
    <row r="65" spans="1:99">
      <c r="A65" s="241">
        <v>64</v>
      </c>
      <c r="B65" t="s">
        <v>73</v>
      </c>
      <c r="C65">
        <v>102327.07634276406</v>
      </c>
      <c r="D65">
        <v>64.761538461538478</v>
      </c>
      <c r="E65">
        <v>456585.53960768442</v>
      </c>
      <c r="F65">
        <v>19086.15986157228</v>
      </c>
      <c r="G65">
        <v>22023.377345924284</v>
      </c>
      <c r="H65">
        <v>1737.0042327168715</v>
      </c>
      <c r="I65">
        <v>1917.4695405588097</v>
      </c>
      <c r="J65">
        <v>101.79999999999998</v>
      </c>
      <c r="K65">
        <v>1782.2890498589263</v>
      </c>
      <c r="L65">
        <v>120273.87915994365</v>
      </c>
      <c r="M65">
        <v>4634.0157172028648</v>
      </c>
      <c r="AE65" s="241" t="s">
        <v>72</v>
      </c>
      <c r="AF65" s="191">
        <f t="shared" si="1"/>
        <v>0.6806429581366461</v>
      </c>
      <c r="AG65" s="191">
        <f t="shared" si="2"/>
        <v>0.73605469429365211</v>
      </c>
      <c r="AH65" s="191">
        <f t="shared" si="3"/>
        <v>0.60004129319592769</v>
      </c>
      <c r="AI65" s="191">
        <f t="shared" si="4"/>
        <v>0.70855065374680926</v>
      </c>
      <c r="AJ65" s="191">
        <f t="shared" si="5"/>
        <v>0.78464705182095817</v>
      </c>
      <c r="AK65" s="191">
        <f t="shared" si="6"/>
        <v>0.32509965545936736</v>
      </c>
      <c r="AL65" s="191">
        <f t="shared" si="7"/>
        <v>0.55753538894992871</v>
      </c>
      <c r="AM65" s="191">
        <f t="shared" si="8"/>
        <v>0.19447708390786594</v>
      </c>
      <c r="AN65" s="191">
        <f t="shared" si="9"/>
        <v>0.34535299703586686</v>
      </c>
      <c r="AO65" s="191">
        <f t="shared" si="10"/>
        <v>0.6864283681435619</v>
      </c>
      <c r="AP65" s="191">
        <f t="shared" si="11"/>
        <v>0.45962023195887508</v>
      </c>
      <c r="BA65" s="241" t="s">
        <v>74</v>
      </c>
      <c r="BB65" s="241">
        <v>77065.599489315297</v>
      </c>
      <c r="BD65" s="241" t="s">
        <v>35</v>
      </c>
      <c r="BE65" s="241">
        <v>66.492307692307705</v>
      </c>
      <c r="BG65" s="241" t="s">
        <v>81</v>
      </c>
      <c r="BH65" s="241">
        <v>318727.46670378937</v>
      </c>
      <c r="BJ65" s="241" t="s">
        <v>39</v>
      </c>
      <c r="BK65" s="241">
        <v>19835.189942302324</v>
      </c>
      <c r="BM65" s="241" t="s">
        <v>86</v>
      </c>
      <c r="BN65" s="241">
        <v>31443.963115081777</v>
      </c>
      <c r="BP65" s="241" t="s">
        <v>9</v>
      </c>
      <c r="BQ65" s="241">
        <v>1976.6754939892658</v>
      </c>
      <c r="BS65" s="241" t="s">
        <v>75</v>
      </c>
      <c r="BT65" s="241">
        <v>1949.9683158205817</v>
      </c>
      <c r="BV65" s="241" t="s">
        <v>48</v>
      </c>
      <c r="BW65" s="241">
        <v>103.26153846153845</v>
      </c>
      <c r="BY65" s="241" t="s">
        <v>80</v>
      </c>
      <c r="BZ65" s="241">
        <v>2545.8610540795771</v>
      </c>
      <c r="CB65" s="241" t="s">
        <v>54</v>
      </c>
      <c r="CC65" s="241">
        <v>126172.6037213435</v>
      </c>
      <c r="CE65" s="241" t="s">
        <v>83</v>
      </c>
      <c r="CF65" s="241">
        <v>4868.507731622617</v>
      </c>
      <c r="CJ65" s="241" t="s">
        <v>73</v>
      </c>
      <c r="CK65" s="241">
        <v>102327.07634276406</v>
      </c>
      <c r="CL65" s="241">
        <v>64.761538461538478</v>
      </c>
      <c r="CM65" s="241">
        <v>456585.53960768442</v>
      </c>
      <c r="CN65" s="241">
        <v>19086.15986157228</v>
      </c>
      <c r="CO65" s="241">
        <v>22023.377345924284</v>
      </c>
      <c r="CP65" s="241">
        <v>1737.0042327168715</v>
      </c>
      <c r="CQ65" s="241">
        <v>1917.4695405588097</v>
      </c>
      <c r="CR65" s="241">
        <v>101.79999999999998</v>
      </c>
      <c r="CS65" s="241">
        <v>1782.2890498589263</v>
      </c>
      <c r="CT65" s="241">
        <v>120273.87915994365</v>
      </c>
      <c r="CU65" s="241">
        <v>4634.0157172028648</v>
      </c>
    </row>
    <row r="66" spans="1:99">
      <c r="A66" s="241">
        <v>65</v>
      </c>
      <c r="B66" t="s">
        <v>74</v>
      </c>
      <c r="C66">
        <v>77065.599489315297</v>
      </c>
      <c r="D66">
        <v>62.107692307692311</v>
      </c>
      <c r="E66">
        <v>308861.77234492009</v>
      </c>
      <c r="F66">
        <v>14761.234347972411</v>
      </c>
      <c r="G66">
        <v>12407.682070763123</v>
      </c>
      <c r="H66">
        <v>1749.9724911780127</v>
      </c>
      <c r="I66">
        <v>2082.3958240252423</v>
      </c>
      <c r="J66">
        <v>103.48461538461538</v>
      </c>
      <c r="K66">
        <v>2258.3342707636357</v>
      </c>
      <c r="L66">
        <v>87068.719927956801</v>
      </c>
      <c r="M66">
        <v>3515.8676740648016</v>
      </c>
      <c r="AE66" s="241" t="s">
        <v>73</v>
      </c>
      <c r="AF66" s="191">
        <f t="shared" si="1"/>
        <v>0.41796773694834483</v>
      </c>
      <c r="AG66" s="191">
        <f t="shared" si="2"/>
        <v>0.25840240481234816</v>
      </c>
      <c r="AH66" s="191">
        <f t="shared" si="3"/>
        <v>0.60049404684814989</v>
      </c>
      <c r="AI66" s="191">
        <f t="shared" si="4"/>
        <v>0.18302182435436398</v>
      </c>
      <c r="AJ66" s="191">
        <f t="shared" si="5"/>
        <v>0.25934683756153665</v>
      </c>
      <c r="AK66" s="191">
        <f t="shared" si="6"/>
        <v>0.31099697453559516</v>
      </c>
      <c r="AL66" s="191">
        <f t="shared" si="7"/>
        <v>0.80338586073803686</v>
      </c>
      <c r="AM66" s="191">
        <f t="shared" si="8"/>
        <v>0.52505295890494974</v>
      </c>
      <c r="AN66" s="191">
        <f t="shared" si="9"/>
        <v>0.18505632507758177</v>
      </c>
      <c r="AO66" s="191">
        <f t="shared" si="10"/>
        <v>0.3462829249860877</v>
      </c>
      <c r="AP66" s="191">
        <f t="shared" si="11"/>
        <v>2.0195338324132731E-2</v>
      </c>
      <c r="BA66" s="241" t="s">
        <v>34</v>
      </c>
      <c r="BB66" s="241">
        <v>80289.097341654196</v>
      </c>
      <c r="BD66" s="241" t="s">
        <v>15</v>
      </c>
      <c r="BE66" s="241">
        <v>66.599999999999994</v>
      </c>
      <c r="BG66" s="241" t="s">
        <v>44</v>
      </c>
      <c r="BH66" s="241">
        <v>330507.47053233313</v>
      </c>
      <c r="BJ66" s="241" t="s">
        <v>86</v>
      </c>
      <c r="BK66" s="241">
        <v>20172.197729215804</v>
      </c>
      <c r="BM66" s="241" t="s">
        <v>56</v>
      </c>
      <c r="BN66" s="241">
        <v>31885.227800011991</v>
      </c>
      <c r="BP66" s="241" t="s">
        <v>29</v>
      </c>
      <c r="BQ66" s="241">
        <v>2030.3382392691251</v>
      </c>
      <c r="BS66" s="241" t="s">
        <v>81</v>
      </c>
      <c r="BT66" s="241">
        <v>1961.4135425947279</v>
      </c>
      <c r="BV66" s="241" t="s">
        <v>29</v>
      </c>
      <c r="BW66" s="241">
        <v>103.31538461538463</v>
      </c>
      <c r="BY66" s="241" t="s">
        <v>75</v>
      </c>
      <c r="BZ66" s="241">
        <v>2769.4413993716998</v>
      </c>
      <c r="CB66" s="241" t="s">
        <v>7</v>
      </c>
      <c r="CC66" s="241">
        <v>128873.46998860284</v>
      </c>
      <c r="CE66" s="241" t="s">
        <v>44</v>
      </c>
      <c r="CF66" s="241">
        <v>4985.4492970560786</v>
      </c>
      <c r="CJ66" s="241" t="s">
        <v>74</v>
      </c>
      <c r="CK66" s="241">
        <v>77065.599489315297</v>
      </c>
      <c r="CL66" s="241">
        <v>62.107692307692311</v>
      </c>
      <c r="CM66" s="241">
        <v>308861.77234492009</v>
      </c>
      <c r="CN66" s="241">
        <v>14761.234347972411</v>
      </c>
      <c r="CO66" s="241">
        <v>12407.682070763123</v>
      </c>
      <c r="CP66" s="241">
        <v>1749.9724911780127</v>
      </c>
      <c r="CQ66" s="241">
        <v>2082.3958240252423</v>
      </c>
      <c r="CR66" s="241">
        <v>103.48461538461538</v>
      </c>
      <c r="CS66" s="241">
        <v>2258.3342707636357</v>
      </c>
      <c r="CT66" s="241">
        <v>87068.719927956801</v>
      </c>
      <c r="CU66" s="241">
        <v>3515.8676740648016</v>
      </c>
    </row>
    <row r="67" spans="1:99">
      <c r="A67" s="241">
        <v>66</v>
      </c>
      <c r="B67" t="s">
        <v>75</v>
      </c>
      <c r="C67">
        <v>59277.642901126339</v>
      </c>
      <c r="D67">
        <v>61.269230769230752</v>
      </c>
      <c r="E67">
        <v>244034.12849672657</v>
      </c>
      <c r="F67">
        <v>14500.979551385359</v>
      </c>
      <c r="G67">
        <v>24705.974228940184</v>
      </c>
      <c r="H67">
        <v>1424.3507433223529</v>
      </c>
      <c r="I67">
        <v>2157.9538564616919</v>
      </c>
      <c r="J67">
        <v>101.19230769230769</v>
      </c>
      <c r="K67">
        <v>1630.4393795127876</v>
      </c>
      <c r="L67">
        <v>88802.222940070802</v>
      </c>
      <c r="M67">
        <v>4868.507731622617</v>
      </c>
      <c r="AE67" s="241" t="s">
        <v>74</v>
      </c>
      <c r="AF67" s="191">
        <f t="shared" si="1"/>
        <v>4.9327118943566679E-2</v>
      </c>
      <c r="AG67" s="191">
        <f t="shared" si="2"/>
        <v>0.32508007680596968</v>
      </c>
      <c r="AH67" s="191">
        <f t="shared" si="3"/>
        <v>2.2981164029353796E-2</v>
      </c>
      <c r="AI67" s="191">
        <f t="shared" si="4"/>
        <v>0.45866243460366285</v>
      </c>
      <c r="AJ67" s="191">
        <f t="shared" si="5"/>
        <v>0.86977795929577861</v>
      </c>
      <c r="AK67" s="191">
        <f t="shared" si="6"/>
        <v>0.27190537265770431</v>
      </c>
      <c r="AL67" s="191">
        <f t="shared" si="7"/>
        <v>1.1504970756331301</v>
      </c>
      <c r="AM67" s="191">
        <f t="shared" si="8"/>
        <v>1.0152899479963207</v>
      </c>
      <c r="AN67" s="191">
        <f t="shared" si="9"/>
        <v>4.0652962819006939E-2</v>
      </c>
      <c r="AO67" s="191">
        <f t="shared" si="10"/>
        <v>0.76523746627637601</v>
      </c>
      <c r="AP67" s="191">
        <f t="shared" si="11"/>
        <v>0.21606178793254571</v>
      </c>
      <c r="BA67" s="241" t="s">
        <v>85</v>
      </c>
      <c r="BB67" s="241">
        <v>85925.145927407546</v>
      </c>
      <c r="BD67" s="241" t="s">
        <v>81</v>
      </c>
      <c r="BE67" s="241">
        <v>66.869230769230768</v>
      </c>
      <c r="BG67" s="241" t="s">
        <v>57</v>
      </c>
      <c r="BH67" s="241">
        <v>338163.23677553411</v>
      </c>
      <c r="BJ67" s="241" t="s">
        <v>59</v>
      </c>
      <c r="BK67" s="241">
        <v>20471.417552280167</v>
      </c>
      <c r="BM67" s="241" t="s">
        <v>6</v>
      </c>
      <c r="BN67" s="241">
        <v>31985.543877590662</v>
      </c>
      <c r="BP67" s="241" t="s">
        <v>53</v>
      </c>
      <c r="BQ67" s="241">
        <v>2055.2479180134969</v>
      </c>
      <c r="BS67" s="241" t="s">
        <v>35</v>
      </c>
      <c r="BT67" s="241">
        <v>1966.8527179547154</v>
      </c>
      <c r="BV67" s="241" t="s">
        <v>18</v>
      </c>
      <c r="BW67" s="241">
        <v>103.35384615384615</v>
      </c>
      <c r="BY67" s="241" t="s">
        <v>39</v>
      </c>
      <c r="BZ67" s="241">
        <v>2785.3761243214522</v>
      </c>
      <c r="CB67" s="241" t="s">
        <v>56</v>
      </c>
      <c r="CC67" s="241">
        <v>129155.98859234316</v>
      </c>
      <c r="CE67" s="241" t="s">
        <v>65</v>
      </c>
      <c r="CF67" s="241">
        <v>5014.671949690578</v>
      </c>
      <c r="CJ67" s="241" t="s">
        <v>75</v>
      </c>
      <c r="CK67" s="241">
        <v>59277.642901126339</v>
      </c>
      <c r="CL67" s="241">
        <v>61.269230769230752</v>
      </c>
      <c r="CM67" s="241">
        <v>244034.12849672657</v>
      </c>
      <c r="CN67" s="241">
        <v>14500.979551385359</v>
      </c>
      <c r="CO67" s="241">
        <v>24705.974228940184</v>
      </c>
      <c r="CP67" s="241">
        <v>1424.3507433223529</v>
      </c>
      <c r="CQ67" s="241">
        <v>2157.9538564616919</v>
      </c>
      <c r="CR67" s="241">
        <v>101.19230769230769</v>
      </c>
      <c r="CS67" s="241">
        <v>1630.4393795127876</v>
      </c>
      <c r="CT67" s="241">
        <v>88802.222940070802</v>
      </c>
      <c r="CU67" s="241">
        <v>4868.507731622617</v>
      </c>
    </row>
    <row r="68" spans="1:99">
      <c r="A68" s="241">
        <v>67</v>
      </c>
      <c r="B68" t="s">
        <v>76</v>
      </c>
      <c r="C68">
        <v>50384.546111993295</v>
      </c>
      <c r="D68">
        <v>63.95384615384615</v>
      </c>
      <c r="E68">
        <v>259713.81440029264</v>
      </c>
      <c r="F68">
        <v>18118.621642965074</v>
      </c>
      <c r="G68">
        <v>29975.474881852875</v>
      </c>
      <c r="H68">
        <v>1751.3674417960087</v>
      </c>
      <c r="I68">
        <v>1843.0226982524182</v>
      </c>
      <c r="J68">
        <v>102.23846153846155</v>
      </c>
      <c r="K68">
        <v>3933.9319210076251</v>
      </c>
      <c r="L68">
        <v>121532.05366602977</v>
      </c>
      <c r="M68">
        <v>3713.1487753859201</v>
      </c>
      <c r="AE68" s="241" t="s">
        <v>75</v>
      </c>
      <c r="AF68" s="191">
        <f t="shared" ref="AF68:AF82" si="12">ABS(C67-AVERAGE(C$2:C$81))/_xlfn.STDEV.S(C$2:C$81)</f>
        <v>0.21025245147323232</v>
      </c>
      <c r="AG68" s="191">
        <f t="shared" ref="AG68:AG82" si="13">ABS(D67-AVERAGE(D$2:D$81))/_xlfn.STDEV.S(D$2:D$81)</f>
        <v>0.50942671592596345</v>
      </c>
      <c r="AH68" s="191">
        <f t="shared" ref="AH68:AH82" si="14">ABS(E67-AVERAGE(E$2:E$81))/_xlfn.STDEV.S(E$2:E$81)</f>
        <v>0.23045672331159109</v>
      </c>
      <c r="AI68" s="191">
        <f t="shared" ref="AI68:AI82" si="15">ABS(F67-AVERAGE(F$2:F$81))/_xlfn.STDEV.S(F$2:F$81)</f>
        <v>0.49727614153643973</v>
      </c>
      <c r="AJ68" s="191">
        <f t="shared" ref="AJ68:AJ82" si="16">ABS(G67-AVERAGE(G$2:G$81))/_xlfn.STDEV.S(G$2:G$81)</f>
        <v>8.9048114733848938E-2</v>
      </c>
      <c r="AK68" s="191">
        <f t="shared" ref="AK68:AK82" si="17">ABS(H67-AVERAGE(H$2:H$81))/_xlfn.STDEV.S(H$2:H$81)</f>
        <v>1.2534616678301447</v>
      </c>
      <c r="AL68" s="191">
        <f t="shared" ref="AL68:AL82" si="18">ABS(I67-AVERAGE(I$2:I$81))/_xlfn.STDEV.S(I$2:I$81)</f>
        <v>1.3095198819612486</v>
      </c>
      <c r="AM68" s="191">
        <f t="shared" ref="AM68:AM82" si="19">ABS(J67-AVERAGE(J$2:J$81))/_xlfn.STDEV.S(J$2:J$81)</f>
        <v>1.0807017700702273</v>
      </c>
      <c r="AN68" s="191">
        <f t="shared" ref="AN68:AN82" si="20">ABS(K67-AVERAGE(K$2:K$81))/_xlfn.STDEV.S(K$2:K$81)</f>
        <v>0.2570534368141984</v>
      </c>
      <c r="AO68" s="191">
        <f t="shared" ref="AO68:AO82" si="21">ABS(L67-AVERAGE(L$2:L$81))/_xlfn.STDEV.S(L$2:L$81)</f>
        <v>0.70720961786830439</v>
      </c>
      <c r="AP68" s="191">
        <f t="shared" ref="AP68:AP82" si="22">ABS(M67-AVERAGE(M$2:M$81))/_xlfn.STDEV.S(M$2:M$81)</f>
        <v>6.9741916522731512E-2</v>
      </c>
      <c r="BA68" s="241" t="s">
        <v>83</v>
      </c>
      <c r="BB68" s="241">
        <v>94949.557625215733</v>
      </c>
      <c r="BD68" s="241" t="s">
        <v>7</v>
      </c>
      <c r="BE68" s="241">
        <v>67.130769230769232</v>
      </c>
      <c r="BG68" s="241" t="s">
        <v>6</v>
      </c>
      <c r="BH68" s="241">
        <v>344844.78840685828</v>
      </c>
      <c r="BJ68" s="241" t="s">
        <v>82</v>
      </c>
      <c r="BK68" s="241">
        <v>21126.549948091113</v>
      </c>
      <c r="BM68" s="241" t="s">
        <v>48</v>
      </c>
      <c r="BN68" s="241">
        <v>32084.911185034758</v>
      </c>
      <c r="BP68" s="241" t="s">
        <v>71</v>
      </c>
      <c r="BQ68" s="241">
        <v>2061.0725487299578</v>
      </c>
      <c r="BS68" s="241" t="s">
        <v>88</v>
      </c>
      <c r="BT68" s="241">
        <v>2049.4279320377955</v>
      </c>
      <c r="BV68" s="241" t="s">
        <v>44</v>
      </c>
      <c r="BW68" s="241">
        <v>103.45384615384614</v>
      </c>
      <c r="BY68" s="241" t="s">
        <v>71</v>
      </c>
      <c r="BZ68" s="241">
        <v>2804.1330593451253</v>
      </c>
      <c r="CB68" s="241" t="s">
        <v>18</v>
      </c>
      <c r="CC68" s="241">
        <v>129169.35730098232</v>
      </c>
      <c r="CE68" s="241" t="s">
        <v>25</v>
      </c>
      <c r="CF68" s="241">
        <v>5193.0478210426763</v>
      </c>
      <c r="CG68" s="241"/>
      <c r="CJ68" s="241" t="s">
        <v>76</v>
      </c>
      <c r="CK68" s="241">
        <v>50384.546111993295</v>
      </c>
      <c r="CL68" s="241">
        <v>63.95384615384615</v>
      </c>
      <c r="CM68" s="241">
        <v>259713.81440029264</v>
      </c>
      <c r="CN68" s="241">
        <v>18118.621642965074</v>
      </c>
      <c r="CO68" s="241">
        <v>29975.474881852875</v>
      </c>
      <c r="CP68" s="241">
        <v>1751.3674417960087</v>
      </c>
      <c r="CQ68" s="241">
        <v>1843.0226982524182</v>
      </c>
      <c r="CR68" s="241">
        <v>102.23846153846155</v>
      </c>
      <c r="CS68" s="241">
        <v>3933.9319210076251</v>
      </c>
      <c r="CT68" s="241">
        <v>121532.05366602977</v>
      </c>
      <c r="CU68" s="241">
        <v>3713.1487753859201</v>
      </c>
    </row>
    <row r="69" spans="1:99">
      <c r="A69" s="241">
        <v>68</v>
      </c>
      <c r="B69" t="s">
        <v>77</v>
      </c>
      <c r="C69">
        <v>42965.600789532647</v>
      </c>
      <c r="D69">
        <v>64.461538461538453</v>
      </c>
      <c r="E69">
        <v>224551.75250922336</v>
      </c>
      <c r="F69">
        <v>16327.272359595368</v>
      </c>
      <c r="G69">
        <v>27280.044300604826</v>
      </c>
      <c r="H69">
        <v>1657.7396233677905</v>
      </c>
      <c r="I69">
        <v>1432.1018018900281</v>
      </c>
      <c r="J69">
        <v>101.49999999999999</v>
      </c>
      <c r="K69">
        <v>2277.7217816825582</v>
      </c>
      <c r="L69">
        <v>108640.55231872582</v>
      </c>
      <c r="M69">
        <v>2132.912160423411</v>
      </c>
      <c r="AE69" s="241" t="s">
        <v>76</v>
      </c>
      <c r="AF69" s="191">
        <f t="shared" si="12"/>
        <v>0.34002937288369783</v>
      </c>
      <c r="AG69" s="191">
        <f t="shared" si="13"/>
        <v>8.0820779971987028E-2</v>
      </c>
      <c r="AH69" s="191">
        <f t="shared" si="14"/>
        <v>0.16915839078426889</v>
      </c>
      <c r="AI69" s="191">
        <f t="shared" si="15"/>
        <v>3.9469283884420982E-2</v>
      </c>
      <c r="AJ69" s="191">
        <f t="shared" si="16"/>
        <v>0.24547446553613603</v>
      </c>
      <c r="AK69" s="191">
        <f t="shared" si="17"/>
        <v>0.2677004245251991</v>
      </c>
      <c r="AL69" s="191">
        <f t="shared" si="18"/>
        <v>0.64670171473692672</v>
      </c>
      <c r="AM69" s="191">
        <f t="shared" si="19"/>
        <v>0.12414179135528108</v>
      </c>
      <c r="AN69" s="191">
        <f t="shared" si="20"/>
        <v>0.83511100132008576</v>
      </c>
      <c r="AO69" s="191">
        <f t="shared" si="21"/>
        <v>0.38839947107794082</v>
      </c>
      <c r="AP69" s="191">
        <f t="shared" si="22"/>
        <v>0.17437762423980918</v>
      </c>
      <c r="BA69" s="241" t="s">
        <v>23</v>
      </c>
      <c r="BB69" s="241">
        <v>98671.564878626421</v>
      </c>
      <c r="BD69" s="241" t="s">
        <v>57</v>
      </c>
      <c r="BE69" s="241">
        <v>67.192307692307693</v>
      </c>
      <c r="BG69" s="241" t="s">
        <v>82</v>
      </c>
      <c r="BH69" s="241">
        <v>370508.65690661065</v>
      </c>
      <c r="BJ69" s="241" t="s">
        <v>4</v>
      </c>
      <c r="BK69" s="241">
        <v>21231.165735303213</v>
      </c>
      <c r="BM69" s="241" t="s">
        <v>5</v>
      </c>
      <c r="BN69" s="241">
        <v>32187.457146067922</v>
      </c>
      <c r="BP69" s="241" t="s">
        <v>88</v>
      </c>
      <c r="BQ69" s="241">
        <v>2073.8757246627056</v>
      </c>
      <c r="BS69" s="241" t="s">
        <v>45</v>
      </c>
      <c r="BT69" s="241">
        <v>2073.0870436683613</v>
      </c>
      <c r="BV69" s="241" t="s">
        <v>85</v>
      </c>
      <c r="BW69" s="241">
        <v>103.48461538461538</v>
      </c>
      <c r="BY69" s="241" t="s">
        <v>22</v>
      </c>
      <c r="BZ69" s="241">
        <v>3159.5276540781551</v>
      </c>
      <c r="CB69" s="241" t="s">
        <v>59</v>
      </c>
      <c r="CC69" s="241">
        <v>129856.75796960316</v>
      </c>
      <c r="CE69" s="241" t="s">
        <v>50</v>
      </c>
      <c r="CF69" s="241">
        <v>5468.9289253496909</v>
      </c>
      <c r="CG69" s="241"/>
      <c r="CJ69" s="241" t="s">
        <v>77</v>
      </c>
      <c r="CK69" s="241">
        <v>42965.600789532647</v>
      </c>
      <c r="CL69" s="241">
        <v>64.461538461538453</v>
      </c>
      <c r="CM69" s="241">
        <v>224551.75250922336</v>
      </c>
      <c r="CN69" s="241">
        <v>16327.272359595368</v>
      </c>
      <c r="CO69" s="241">
        <v>27280.044300604826</v>
      </c>
      <c r="CP69" s="241">
        <v>1657.7396233677905</v>
      </c>
      <c r="CQ69" s="241">
        <v>1432.1018018900281</v>
      </c>
      <c r="CR69" s="241">
        <v>101.49999999999999</v>
      </c>
      <c r="CS69" s="241">
        <v>2277.7217816825582</v>
      </c>
      <c r="CT69" s="241">
        <v>108640.55231872582</v>
      </c>
      <c r="CU69" s="241">
        <v>2132.912160423411</v>
      </c>
    </row>
    <row r="70" spans="1:99">
      <c r="A70" s="241">
        <v>69</v>
      </c>
      <c r="B70" t="s">
        <v>78</v>
      </c>
      <c r="C70">
        <v>65352.910762308748</v>
      </c>
      <c r="D70">
        <v>60.207692307692305</v>
      </c>
      <c r="E70">
        <v>305685.88406059018</v>
      </c>
      <c r="F70">
        <v>16350.166779368265</v>
      </c>
      <c r="G70">
        <v>62416.646536603112</v>
      </c>
      <c r="H70">
        <v>1674.1099463495996</v>
      </c>
      <c r="I70">
        <v>1924.8024883438811</v>
      </c>
      <c r="J70">
        <v>100.75384615384615</v>
      </c>
      <c r="K70">
        <v>2402.723950402697</v>
      </c>
      <c r="L70">
        <v>87398.600554821882</v>
      </c>
      <c r="M70">
        <v>5468.9289253496909</v>
      </c>
      <c r="AE70" s="241" t="s">
        <v>77</v>
      </c>
      <c r="AF70" s="191">
        <f t="shared" si="12"/>
        <v>0.44829400857708451</v>
      </c>
      <c r="AG70" s="191">
        <f t="shared" si="13"/>
        <v>0.19244351558592435</v>
      </c>
      <c r="AH70" s="191">
        <f t="shared" si="14"/>
        <v>0.30662133330755287</v>
      </c>
      <c r="AI70" s="191">
        <f t="shared" si="15"/>
        <v>0.22631116339022059</v>
      </c>
      <c r="AJ70" s="191">
        <f t="shared" si="16"/>
        <v>7.4361023794873124E-2</v>
      </c>
      <c r="AK70" s="191">
        <f t="shared" si="17"/>
        <v>0.54993272377020319</v>
      </c>
      <c r="AL70" s="191">
        <f t="shared" si="18"/>
        <v>0.21814073829246228</v>
      </c>
      <c r="AM70" s="191">
        <f t="shared" si="19"/>
        <v>0.79936059985996577</v>
      </c>
      <c r="AN70" s="191">
        <f t="shared" si="20"/>
        <v>4.984524349200898E-2</v>
      </c>
      <c r="AO70" s="191">
        <f t="shared" si="21"/>
        <v>4.3134873371533593E-2</v>
      </c>
      <c r="AP70" s="191">
        <f t="shared" si="22"/>
        <v>0.50827094341858747</v>
      </c>
      <c r="BA70" s="241" t="s">
        <v>73</v>
      </c>
      <c r="BB70" s="241">
        <v>102327.07634276406</v>
      </c>
      <c r="BD70" s="241" t="s">
        <v>43</v>
      </c>
      <c r="BE70" s="241">
        <v>67.284615384615378</v>
      </c>
      <c r="BG70" s="241" t="s">
        <v>59</v>
      </c>
      <c r="BH70" s="241">
        <v>389811.15420408332</v>
      </c>
      <c r="BJ70" s="241" t="s">
        <v>89</v>
      </c>
      <c r="BK70" s="241">
        <v>22018.802148253835</v>
      </c>
      <c r="BM70" s="241" t="s">
        <v>62</v>
      </c>
      <c r="BN70" s="241">
        <v>32275.420990219696</v>
      </c>
      <c r="BP70" s="241" t="s">
        <v>8</v>
      </c>
      <c r="BQ70" s="241">
        <v>2104.4357475643069</v>
      </c>
      <c r="BS70" s="241" t="s">
        <v>85</v>
      </c>
      <c r="BT70" s="241">
        <v>2082.3958240252423</v>
      </c>
      <c r="BV70" s="241" t="s">
        <v>6</v>
      </c>
      <c r="BW70" s="241">
        <v>103.5230769230769</v>
      </c>
      <c r="BY70" s="241" t="s">
        <v>59</v>
      </c>
      <c r="BZ70" s="241">
        <v>3337.1337281059637</v>
      </c>
      <c r="CB70" s="241" t="s">
        <v>62</v>
      </c>
      <c r="CC70" s="241">
        <v>130100.59197881901</v>
      </c>
      <c r="CE70" s="241" t="s">
        <v>86</v>
      </c>
      <c r="CF70" s="241">
        <v>5533.7394229719457</v>
      </c>
      <c r="CG70" s="241"/>
      <c r="CJ70" s="241" t="s">
        <v>78</v>
      </c>
      <c r="CK70" s="241">
        <v>65352.910762308748</v>
      </c>
      <c r="CL70" s="241">
        <v>60.207692307692305</v>
      </c>
      <c r="CM70" s="241">
        <v>305685.88406059018</v>
      </c>
      <c r="CN70" s="241">
        <v>16350.166779368265</v>
      </c>
      <c r="CO70" s="241">
        <v>62416.646536603112</v>
      </c>
      <c r="CP70" s="241">
        <v>1674.1099463495996</v>
      </c>
      <c r="CQ70" s="241">
        <v>1924.8024883438811</v>
      </c>
      <c r="CR70" s="241">
        <v>100.75384615384615</v>
      </c>
      <c r="CS70" s="241">
        <v>2402.723950402697</v>
      </c>
      <c r="CT70" s="241">
        <v>87398.600554821882</v>
      </c>
      <c r="CU70" s="241">
        <v>5468.9289253496909</v>
      </c>
    </row>
    <row r="71" spans="1:99">
      <c r="A71" s="241">
        <v>70</v>
      </c>
      <c r="B71" t="s">
        <v>80</v>
      </c>
      <c r="C71">
        <v>33449.672957679242</v>
      </c>
      <c r="D71">
        <v>57.161538461538456</v>
      </c>
      <c r="E71">
        <v>149362.93840787662</v>
      </c>
      <c r="F71">
        <v>14611.302779584787</v>
      </c>
      <c r="G71">
        <v>19642.753020325697</v>
      </c>
      <c r="H71">
        <v>1603.1807723938241</v>
      </c>
      <c r="I71">
        <v>2392.695687881615</v>
      </c>
      <c r="J71">
        <v>101.38461538461539</v>
      </c>
      <c r="K71">
        <v>1878.2221690656265</v>
      </c>
      <c r="L71">
        <v>104217.86633811936</v>
      </c>
      <c r="M71">
        <v>2863.562735790385</v>
      </c>
      <c r="AE71" s="241" t="s">
        <v>78</v>
      </c>
      <c r="AF71" s="191">
        <f t="shared" si="12"/>
        <v>0.12159609492355203</v>
      </c>
      <c r="AG71" s="191">
        <f t="shared" si="13"/>
        <v>0.74281970857328627</v>
      </c>
      <c r="AH71" s="191">
        <f t="shared" si="14"/>
        <v>1.0565312250192478E-2</v>
      </c>
      <c r="AI71" s="191">
        <f t="shared" si="15"/>
        <v>0.22291434447621883</v>
      </c>
      <c r="AJ71" s="191">
        <f t="shared" si="16"/>
        <v>2.304930410935818</v>
      </c>
      <c r="AK71" s="191">
        <f t="shared" si="17"/>
        <v>0.50058591667695118</v>
      </c>
      <c r="AL71" s="191">
        <f t="shared" si="18"/>
        <v>0.81881910982932837</v>
      </c>
      <c r="AM71" s="191">
        <f t="shared" si="19"/>
        <v>1.4816129376198699</v>
      </c>
      <c r="AN71" s="191">
        <f t="shared" si="20"/>
        <v>0.10911303833244795</v>
      </c>
      <c r="AO71" s="191">
        <f t="shared" si="21"/>
        <v>0.75419493397345105</v>
      </c>
      <c r="AP71" s="191">
        <f t="shared" si="22"/>
        <v>0.19660685774773484</v>
      </c>
      <c r="BA71" s="241" t="s">
        <v>50</v>
      </c>
      <c r="BB71" s="241">
        <v>102514.08105411449</v>
      </c>
      <c r="BD71" s="241" t="s">
        <v>56</v>
      </c>
      <c r="BE71" s="241">
        <v>67.407692307692301</v>
      </c>
      <c r="BF71" s="307">
        <f>_xlfn.VAR.P(BE$3:BE70)/_xlfn.VAR.P(BE$3:BE$82)</f>
        <v>0.5858909770730828</v>
      </c>
      <c r="BG71" s="241" t="s">
        <v>60</v>
      </c>
      <c r="BH71" s="241">
        <v>441274.96347466123</v>
      </c>
      <c r="BJ71" s="241" t="s">
        <v>81</v>
      </c>
      <c r="BK71" s="241">
        <v>22638.386314138879</v>
      </c>
      <c r="BM71" s="241" t="s">
        <v>84</v>
      </c>
      <c r="BN71" s="241">
        <v>33832.357541561039</v>
      </c>
      <c r="BP71" s="241" t="s">
        <v>36</v>
      </c>
      <c r="BQ71" s="241">
        <v>2237.613892247743</v>
      </c>
      <c r="BS71" s="241" t="s">
        <v>109</v>
      </c>
      <c r="BT71" s="241">
        <v>2121.3781591602078</v>
      </c>
      <c r="BV71" s="241" t="s">
        <v>52</v>
      </c>
      <c r="BW71" s="241">
        <v>103.52307692307691</v>
      </c>
      <c r="BY71" s="241" t="s">
        <v>82</v>
      </c>
      <c r="BZ71" s="241">
        <v>3520.3909114964868</v>
      </c>
      <c r="CB71" s="241" t="s">
        <v>63</v>
      </c>
      <c r="CC71" s="241">
        <v>133455.06778659759</v>
      </c>
      <c r="CD71" s="307">
        <f>_xlfn.VAR.P(CC$3:CC70)/_xlfn.VAR.P(CC$3:CC$82)</f>
        <v>0.4470984921347283</v>
      </c>
      <c r="CE71" s="241" t="s">
        <v>22</v>
      </c>
      <c r="CF71" s="241">
        <v>6105.4671867231218</v>
      </c>
      <c r="CG71" s="241"/>
      <c r="CJ71" s="241" t="s">
        <v>80</v>
      </c>
      <c r="CK71" s="241">
        <v>33449.672957679242</v>
      </c>
      <c r="CL71" s="241">
        <v>57.161538461538456</v>
      </c>
      <c r="CM71" s="241">
        <v>149362.93840787662</v>
      </c>
      <c r="CN71" s="241">
        <v>14611.302779584787</v>
      </c>
      <c r="CO71" s="241">
        <v>19642.753020325697</v>
      </c>
      <c r="CP71" s="241">
        <v>1603.1807723938241</v>
      </c>
      <c r="CQ71" s="241">
        <v>2392.695687881615</v>
      </c>
      <c r="CR71" s="241">
        <v>101.38461538461539</v>
      </c>
      <c r="CS71" s="241">
        <v>1878.2221690656265</v>
      </c>
      <c r="CT71" s="241">
        <v>104217.86633811936</v>
      </c>
      <c r="CU71" s="241">
        <v>2863.562735790385</v>
      </c>
    </row>
    <row r="72" spans="1:99">
      <c r="A72" s="241">
        <v>71</v>
      </c>
      <c r="B72" t="s">
        <v>81</v>
      </c>
      <c r="C72">
        <v>179890.01551575429</v>
      </c>
      <c r="D72">
        <v>64.669230769230779</v>
      </c>
      <c r="E72">
        <v>557686.06480845693</v>
      </c>
      <c r="F72">
        <v>25409.270559845143</v>
      </c>
      <c r="G72">
        <v>106390.77593265986</v>
      </c>
      <c r="H72">
        <v>2374.8461849053156</v>
      </c>
      <c r="I72">
        <v>1181.9577692449836</v>
      </c>
      <c r="J72">
        <v>102.47692307692309</v>
      </c>
      <c r="K72">
        <v>10527.118066927515</v>
      </c>
      <c r="L72">
        <v>121169.14893341885</v>
      </c>
      <c r="M72">
        <v>7350.8911728100738</v>
      </c>
      <c r="AE72" s="241" t="s">
        <v>80</v>
      </c>
      <c r="AF72" s="191">
        <f t="shared" si="12"/>
        <v>0.58715990059021883</v>
      </c>
      <c r="AG72" s="191">
        <f t="shared" si="13"/>
        <v>1.4125561222569181</v>
      </c>
      <c r="AH72" s="191">
        <f t="shared" si="14"/>
        <v>0.60056529095221078</v>
      </c>
      <c r="AI72" s="191">
        <f t="shared" si="15"/>
        <v>0.48090761016858213</v>
      </c>
      <c r="AJ72" s="191">
        <f t="shared" si="16"/>
        <v>0.41047550126376825</v>
      </c>
      <c r="AK72" s="191">
        <f t="shared" si="17"/>
        <v>0.71439527574511086</v>
      </c>
      <c r="AL72" s="191">
        <f t="shared" si="18"/>
        <v>1.803568014122382</v>
      </c>
      <c r="AM72" s="191">
        <f t="shared" si="19"/>
        <v>0.90486353868880409</v>
      </c>
      <c r="AN72" s="191">
        <f t="shared" si="20"/>
        <v>0.13957115881398185</v>
      </c>
      <c r="AO72" s="191">
        <f t="shared" si="21"/>
        <v>0.19118131450587295</v>
      </c>
      <c r="AP72" s="191">
        <f t="shared" si="22"/>
        <v>0.35388941380509287</v>
      </c>
      <c r="BA72" s="241" t="s">
        <v>27</v>
      </c>
      <c r="BB72" s="241">
        <v>105854.76702152567</v>
      </c>
      <c r="BD72" s="241" t="s">
        <v>82</v>
      </c>
      <c r="BE72" s="241">
        <v>67.538461538461533</v>
      </c>
      <c r="BF72" s="307">
        <f>_xlfn.VAR.P(BE$3:BE71)/_xlfn.VAR.P(BE$3:BE$82)</f>
        <v>0.59531015218455507</v>
      </c>
      <c r="BG72" s="241" t="s">
        <v>22</v>
      </c>
      <c r="BH72" s="241">
        <v>448424.49465052213</v>
      </c>
      <c r="BJ72" s="241" t="s">
        <v>44</v>
      </c>
      <c r="BK72" s="241">
        <v>25190.104128694544</v>
      </c>
      <c r="BM72" s="241" t="s">
        <v>60</v>
      </c>
      <c r="BN72" s="241">
        <v>34751.2524448314</v>
      </c>
      <c r="BP72" s="241" t="s">
        <v>6</v>
      </c>
      <c r="BQ72" s="241">
        <v>2243.1683638982777</v>
      </c>
      <c r="BS72" s="241" t="s">
        <v>90</v>
      </c>
      <c r="BT72" s="241">
        <v>2136.8198398188297</v>
      </c>
      <c r="BV72" s="241" t="s">
        <v>60</v>
      </c>
      <c r="BW72" s="241">
        <v>103.53846153846153</v>
      </c>
      <c r="BY72" s="241" t="s">
        <v>89</v>
      </c>
      <c r="BZ72" s="241">
        <v>3599.9724037653837</v>
      </c>
      <c r="CB72" s="241" t="s">
        <v>81</v>
      </c>
      <c r="CC72" s="241">
        <v>134331.62704986578</v>
      </c>
      <c r="CD72" s="307">
        <f>_xlfn.VAR.P(CC$3:CC71)/_xlfn.VAR.P(CC$3:CC$82)</f>
        <v>0.4574514558716869</v>
      </c>
      <c r="CE72" s="241" t="s">
        <v>12</v>
      </c>
      <c r="CF72" s="241">
        <v>7118.8880483306893</v>
      </c>
      <c r="CG72" s="241"/>
      <c r="CJ72" s="241" t="s">
        <v>81</v>
      </c>
      <c r="CK72" s="241">
        <v>179890.01551575429</v>
      </c>
      <c r="CL72" s="241">
        <v>64.669230769230779</v>
      </c>
      <c r="CM72" s="241">
        <v>557686.06480845693</v>
      </c>
      <c r="CN72" s="241">
        <v>25409.270559845143</v>
      </c>
      <c r="CO72" s="241">
        <v>106390.77593265986</v>
      </c>
      <c r="CP72" s="241">
        <v>2374.8461849053156</v>
      </c>
      <c r="CQ72" s="241">
        <v>1181.9577692449836</v>
      </c>
      <c r="CR72" s="241">
        <v>102.47692307692309</v>
      </c>
      <c r="CS72" s="241">
        <v>10527.118066927515</v>
      </c>
      <c r="CT72" s="241">
        <v>121169.14893341885</v>
      </c>
      <c r="CU72" s="241">
        <v>7350.8911728100738</v>
      </c>
    </row>
    <row r="73" spans="1:99">
      <c r="A73" s="241">
        <v>72</v>
      </c>
      <c r="B73" t="s">
        <v>82</v>
      </c>
      <c r="C73">
        <v>58374.594340254334</v>
      </c>
      <c r="D73">
        <v>59.000000000000007</v>
      </c>
      <c r="E73">
        <v>199775.7685415048</v>
      </c>
      <c r="F73">
        <v>14336.554460220652</v>
      </c>
      <c r="G73">
        <v>16536.133555915887</v>
      </c>
      <c r="H73">
        <v>1814.4869276767515</v>
      </c>
      <c r="I73">
        <v>2880.198374889585</v>
      </c>
      <c r="J73">
        <v>102.66153846153844</v>
      </c>
      <c r="K73">
        <v>1777.5736579339266</v>
      </c>
      <c r="L73">
        <v>99472.646485303689</v>
      </c>
      <c r="M73">
        <v>3453.888556790791</v>
      </c>
      <c r="AE73" s="241" t="s">
        <v>81</v>
      </c>
      <c r="AF73" s="191">
        <f t="shared" si="12"/>
        <v>1.5498433591408201</v>
      </c>
      <c r="AG73" s="191">
        <f t="shared" si="13"/>
        <v>0.23810736197344878</v>
      </c>
      <c r="AH73" s="191">
        <f t="shared" si="14"/>
        <v>0.99573752624937972</v>
      </c>
      <c r="AI73" s="191">
        <f t="shared" si="15"/>
        <v>1.1211745370362449</v>
      </c>
      <c r="AJ73" s="191">
        <f t="shared" si="16"/>
        <v>5.0965306401841115</v>
      </c>
      <c r="AK73" s="191">
        <f t="shared" si="17"/>
        <v>1.6117179166490412</v>
      </c>
      <c r="AL73" s="191">
        <f t="shared" si="18"/>
        <v>0.74460503037026993</v>
      </c>
      <c r="AM73" s="191">
        <f t="shared" si="19"/>
        <v>9.3897615557679989E-2</v>
      </c>
      <c r="AN73" s="191">
        <f t="shared" si="20"/>
        <v>3.9611655957492911</v>
      </c>
      <c r="AO73" s="191">
        <f t="shared" si="21"/>
        <v>0.37625147902753353</v>
      </c>
      <c r="AP73" s="191">
        <f t="shared" si="22"/>
        <v>0.59425276433154639</v>
      </c>
      <c r="BA73" s="241" t="s">
        <v>108</v>
      </c>
      <c r="BB73" s="241">
        <v>113593.14398990628</v>
      </c>
      <c r="BD73" s="241" t="s">
        <v>5</v>
      </c>
      <c r="BE73" s="241">
        <v>67.838461538461544</v>
      </c>
      <c r="BF73" s="307">
        <f>_xlfn.VAR.P(BE$3:BE72)/_xlfn.VAR.P(BE$3:BE$82)</f>
        <v>0.60486682799574665</v>
      </c>
      <c r="BG73" s="241" t="s">
        <v>34</v>
      </c>
      <c r="BH73" s="241">
        <v>456585.53960768442</v>
      </c>
      <c r="BJ73" s="241" t="s">
        <v>60</v>
      </c>
      <c r="BK73" s="241">
        <v>25227.427479663609</v>
      </c>
      <c r="BM73" s="241" t="s">
        <v>82</v>
      </c>
      <c r="BN73" s="241">
        <v>34793.310392297135</v>
      </c>
      <c r="BP73" s="241" t="s">
        <v>109</v>
      </c>
      <c r="BQ73" s="241">
        <v>2264.3376527657151</v>
      </c>
      <c r="BR73" s="307">
        <f>_xlfn.VAR.P(BQ$3:BQ72)/_xlfn.VAR.P(BQ$3:BQ$82)</f>
        <v>0.40960710740522527</v>
      </c>
      <c r="BS73" s="241" t="s">
        <v>86</v>
      </c>
      <c r="BT73" s="241">
        <v>2139.0191009301748</v>
      </c>
      <c r="BV73" s="241" t="s">
        <v>36</v>
      </c>
      <c r="BW73" s="241">
        <v>103.65384615384619</v>
      </c>
      <c r="BY73" s="241" t="s">
        <v>24</v>
      </c>
      <c r="BZ73" s="241">
        <v>3800.6342036668016</v>
      </c>
      <c r="CB73" s="241" t="s">
        <v>60</v>
      </c>
      <c r="CC73" s="241">
        <v>137356.77489863633</v>
      </c>
      <c r="CD73" s="307">
        <f>_xlfn.VAR.P(CC$3:CC72)/_xlfn.VAR.P(CC$3:CC$82)</f>
        <v>0.46793652471303177</v>
      </c>
      <c r="CE73" s="241" t="s">
        <v>108</v>
      </c>
      <c r="CF73" s="241">
        <v>7350.8911728100738</v>
      </c>
      <c r="CG73" s="241"/>
      <c r="CJ73" s="241" t="s">
        <v>82</v>
      </c>
      <c r="CK73" s="241">
        <v>58374.594340254334</v>
      </c>
      <c r="CL73" s="241">
        <v>59.000000000000007</v>
      </c>
      <c r="CM73" s="241">
        <v>199775.7685415048</v>
      </c>
      <c r="CN73" s="241">
        <v>14336.554460220652</v>
      </c>
      <c r="CO73" s="241">
        <v>16536.133555915887</v>
      </c>
      <c r="CP73" s="241">
        <v>1814.4869276767515</v>
      </c>
      <c r="CQ73" s="241">
        <v>2880.198374889585</v>
      </c>
      <c r="CR73" s="241">
        <v>102.66153846153844</v>
      </c>
      <c r="CS73" s="241">
        <v>1777.5736579339266</v>
      </c>
      <c r="CT73" s="241">
        <v>99472.646485303689</v>
      </c>
      <c r="CU73" s="241">
        <v>3453.888556790791</v>
      </c>
    </row>
    <row r="74" spans="1:99">
      <c r="A74" s="241">
        <v>73</v>
      </c>
      <c r="B74" t="s">
        <v>83</v>
      </c>
      <c r="C74">
        <v>94949.557625215733</v>
      </c>
      <c r="D74">
        <v>69.869230769230754</v>
      </c>
      <c r="E74">
        <v>448424.49465052213</v>
      </c>
      <c r="F74">
        <v>30287.243006557514</v>
      </c>
      <c r="G74">
        <v>47104.600567416092</v>
      </c>
      <c r="H74">
        <v>2483.0811006670947</v>
      </c>
      <c r="I74">
        <v>1782.5106861907866</v>
      </c>
      <c r="J74">
        <v>102.11538461538461</v>
      </c>
      <c r="K74">
        <v>3159.5276540781551</v>
      </c>
      <c r="L74">
        <v>116161.58382339875</v>
      </c>
      <c r="M74">
        <v>6105.4671867231218</v>
      </c>
      <c r="AE74" s="241" t="s">
        <v>82</v>
      </c>
      <c r="AF74" s="191">
        <f t="shared" si="12"/>
        <v>0.22343063505685495</v>
      </c>
      <c r="AG74" s="191">
        <f t="shared" si="13"/>
        <v>1.0083465190488652</v>
      </c>
      <c r="AH74" s="191">
        <f t="shared" si="14"/>
        <v>0.40348083121365613</v>
      </c>
      <c r="AI74" s="191">
        <f t="shared" si="15"/>
        <v>0.52167170452275113</v>
      </c>
      <c r="AJ74" s="191">
        <f t="shared" si="16"/>
        <v>0.6076923587238573</v>
      </c>
      <c r="AK74" s="191">
        <f t="shared" si="17"/>
        <v>7.7432639519160934E-2</v>
      </c>
      <c r="AL74" s="191">
        <f t="shared" si="18"/>
        <v>2.8295879206850598</v>
      </c>
      <c r="AM74" s="191">
        <f t="shared" si="19"/>
        <v>0.26270231768381869</v>
      </c>
      <c r="AN74" s="191">
        <f t="shared" si="20"/>
        <v>0.1872920533378557</v>
      </c>
      <c r="AO74" s="191">
        <f t="shared" si="21"/>
        <v>0.35002436026808686</v>
      </c>
      <c r="AP74" s="191">
        <f t="shared" si="22"/>
        <v>0.22915755662341428</v>
      </c>
      <c r="BA74" s="241" t="s">
        <v>26</v>
      </c>
      <c r="BB74" s="241">
        <v>125427.49387048565</v>
      </c>
      <c r="BD74" s="241" t="s">
        <v>60</v>
      </c>
      <c r="BE74" s="241">
        <v>68.07692307692308</v>
      </c>
      <c r="BF74" s="307">
        <f>_xlfn.VAR.P(BE$3:BE73)/_xlfn.VAR.P(BE$3:BE$82)</f>
        <v>0.61577172703864969</v>
      </c>
      <c r="BG74" s="241" t="s">
        <v>4</v>
      </c>
      <c r="BH74" s="241">
        <v>458395.91199162765</v>
      </c>
      <c r="BJ74" s="241" t="s">
        <v>108</v>
      </c>
      <c r="BK74" s="241">
        <v>25409.270559845143</v>
      </c>
      <c r="BM74" s="241" t="s">
        <v>13</v>
      </c>
      <c r="BN74" s="241">
        <v>34983.072444938509</v>
      </c>
      <c r="BP74" s="241" t="s">
        <v>24</v>
      </c>
      <c r="BQ74" s="241">
        <v>2304.4334367068227</v>
      </c>
      <c r="BR74" s="307">
        <f>_xlfn.VAR.P(BQ$3:BQ73)/_xlfn.VAR.P(BQ$3:BQ$82)</f>
        <v>0.43836760747305553</v>
      </c>
      <c r="BS74" s="241" t="s">
        <v>4</v>
      </c>
      <c r="BT74" s="241">
        <v>2140.4605484258595</v>
      </c>
      <c r="BV74" s="241" t="s">
        <v>28</v>
      </c>
      <c r="BW74" s="241">
        <v>103.67692307692309</v>
      </c>
      <c r="BX74" s="307">
        <f>_xlfn.VAR.P(BW$3:BW73)/_xlfn.VAR.P(BW$3:BW$82)</f>
        <v>0.75237373709626998</v>
      </c>
      <c r="BY74" s="241" t="s">
        <v>51</v>
      </c>
      <c r="BZ74" s="241">
        <v>3897.6703376632963</v>
      </c>
      <c r="CB74" s="241" t="s">
        <v>39</v>
      </c>
      <c r="CC74" s="241">
        <v>141131.94427117938</v>
      </c>
      <c r="CD74" s="307">
        <f>_xlfn.VAR.P(CC$3:CC73)/_xlfn.VAR.P(CC$3:CC$82)</f>
        <v>0.48086470187446351</v>
      </c>
      <c r="CE74" s="241" t="s">
        <v>59</v>
      </c>
      <c r="CF74" s="241">
        <v>7629.159860826463</v>
      </c>
      <c r="CG74" s="241"/>
      <c r="CJ74" s="241" t="s">
        <v>83</v>
      </c>
      <c r="CK74" s="241">
        <v>94949.557625215733</v>
      </c>
      <c r="CL74" s="241">
        <v>69.869230769230754</v>
      </c>
      <c r="CM74" s="241">
        <v>448424.49465052213</v>
      </c>
      <c r="CN74" s="241">
        <v>30287.243006557514</v>
      </c>
      <c r="CO74" s="241">
        <v>47104.600567416092</v>
      </c>
      <c r="CP74" s="241">
        <v>2483.0811006670947</v>
      </c>
      <c r="CQ74" s="241">
        <v>1782.5106861907866</v>
      </c>
      <c r="CR74" s="241">
        <v>102.11538461538461</v>
      </c>
      <c r="CS74" s="241">
        <v>3159.5276540781551</v>
      </c>
      <c r="CT74" s="241">
        <v>116161.58382339875</v>
      </c>
      <c r="CU74" s="241">
        <v>6105.4671867231218</v>
      </c>
    </row>
    <row r="75" spans="1:99">
      <c r="A75" s="241">
        <v>74</v>
      </c>
      <c r="B75" t="s">
        <v>84</v>
      </c>
      <c r="C75">
        <v>70005.865359794712</v>
      </c>
      <c r="D75">
        <v>64.561538461538461</v>
      </c>
      <c r="E75">
        <v>292592.23498254275</v>
      </c>
      <c r="F75">
        <v>20172.197729215804</v>
      </c>
      <c r="G75">
        <v>31443.963115081777</v>
      </c>
      <c r="H75">
        <v>1747.7961863122093</v>
      </c>
      <c r="I75">
        <v>2139.0191009301748</v>
      </c>
      <c r="J75">
        <v>101.79230769230769</v>
      </c>
      <c r="K75">
        <v>8141.2984476175707</v>
      </c>
      <c r="L75">
        <v>118996.95788415041</v>
      </c>
      <c r="M75">
        <v>5533.7394229719457</v>
      </c>
      <c r="AE75" s="241" t="s">
        <v>83</v>
      </c>
      <c r="AF75" s="191">
        <f t="shared" si="12"/>
        <v>0.31030763951395673</v>
      </c>
      <c r="AG75" s="191">
        <f t="shared" si="13"/>
        <v>1.3813947752313587</v>
      </c>
      <c r="AH75" s="191">
        <f t="shared" si="14"/>
        <v>0.56858917001380049</v>
      </c>
      <c r="AI75" s="191">
        <f t="shared" si="15"/>
        <v>1.8449137378256095</v>
      </c>
      <c r="AJ75" s="191">
        <f t="shared" si="16"/>
        <v>1.3328790792799845</v>
      </c>
      <c r="AK75" s="191">
        <f t="shared" si="17"/>
        <v>1.937981944230289</v>
      </c>
      <c r="AL75" s="191">
        <f t="shared" si="18"/>
        <v>0.51934543421579016</v>
      </c>
      <c r="AM75" s="191">
        <f t="shared" si="19"/>
        <v>0.23667825943940385</v>
      </c>
      <c r="AN75" s="191">
        <f t="shared" si="20"/>
        <v>0.4679395059303264</v>
      </c>
      <c r="AO75" s="191">
        <f t="shared" si="21"/>
        <v>0.20862660207768838</v>
      </c>
      <c r="AP75" s="191">
        <f t="shared" si="22"/>
        <v>0.33110309132558163</v>
      </c>
      <c r="BA75" s="241" t="s">
        <v>22</v>
      </c>
      <c r="BB75" s="241">
        <v>133453.42889036587</v>
      </c>
      <c r="BD75" s="241" t="s">
        <v>90</v>
      </c>
      <c r="BE75" s="241">
        <v>68.223076923076945</v>
      </c>
      <c r="BF75" s="307">
        <f>_xlfn.VAR.P(BE$3:BE74)/_xlfn.VAR.P(BE$3:BE$82)</f>
        <v>0.62756494620893799</v>
      </c>
      <c r="BG75" s="241" t="s">
        <v>77</v>
      </c>
      <c r="BH75" s="241">
        <v>499024.28639073257</v>
      </c>
      <c r="BJ75" s="241" t="s">
        <v>77</v>
      </c>
      <c r="BK75" s="241">
        <v>25652.936270220431</v>
      </c>
      <c r="BM75" s="241" t="s">
        <v>44</v>
      </c>
      <c r="BN75" s="241">
        <v>38329.991591019141</v>
      </c>
      <c r="BP75" s="241" t="s">
        <v>10</v>
      </c>
      <c r="BQ75" s="241">
        <v>2325.6977562466423</v>
      </c>
      <c r="BR75" s="307">
        <f>_xlfn.VAR.P(BQ$3:BQ74)/_xlfn.VAR.P(BQ$3:BQ$82)</f>
        <v>0.47076562620447798</v>
      </c>
      <c r="BS75" s="241" t="s">
        <v>83</v>
      </c>
      <c r="BT75" s="241">
        <v>2157.9538564616919</v>
      </c>
      <c r="BU75" s="307">
        <f>_xlfn.VAR.P(BT$3:BT74)/_xlfn.VAR.P(BT$3:BT$82)</f>
        <v>0.72827420765491346</v>
      </c>
      <c r="BV75" s="241" t="s">
        <v>15</v>
      </c>
      <c r="BW75" s="241">
        <v>103.78461538461539</v>
      </c>
      <c r="BX75" s="307">
        <f>_xlfn.VAR.P(BW$3:BW74)/_xlfn.VAR.P(BW$3:BW$82)</f>
        <v>0.76873497664968293</v>
      </c>
      <c r="BY75" s="241" t="s">
        <v>23</v>
      </c>
      <c r="BZ75" s="241">
        <v>3933.9319210076251</v>
      </c>
      <c r="CB75" s="241" t="s">
        <v>82</v>
      </c>
      <c r="CC75" s="241">
        <v>142765.86305333281</v>
      </c>
      <c r="CD75" s="307">
        <f>_xlfn.VAR.P(CC$3:CC74)/_xlfn.VAR.P(CC$3:CC$82)</f>
        <v>0.4971923236777856</v>
      </c>
      <c r="CE75" s="241" t="s">
        <v>88</v>
      </c>
      <c r="CF75" s="241">
        <v>7936.7369615384869</v>
      </c>
      <c r="CG75" s="241"/>
      <c r="CJ75" s="241" t="s">
        <v>84</v>
      </c>
      <c r="CK75" s="241">
        <v>70005.865359794712</v>
      </c>
      <c r="CL75" s="241">
        <v>64.561538461538461</v>
      </c>
      <c r="CM75" s="241">
        <v>292592.23498254275</v>
      </c>
      <c r="CN75" s="241">
        <v>20172.197729215804</v>
      </c>
      <c r="CO75" s="241">
        <v>31443.963115081777</v>
      </c>
      <c r="CP75" s="241">
        <v>1747.7961863122093</v>
      </c>
      <c r="CQ75" s="241">
        <v>2139.0191009301748</v>
      </c>
      <c r="CR75" s="241">
        <v>101.79230769230769</v>
      </c>
      <c r="CS75" s="241">
        <v>8141.2984476175707</v>
      </c>
      <c r="CT75" s="241">
        <v>118996.95788415041</v>
      </c>
      <c r="CU75" s="241">
        <v>5533.7394229719457</v>
      </c>
    </row>
    <row r="76" spans="1:99">
      <c r="A76" s="241">
        <v>75</v>
      </c>
      <c r="B76" t="s">
        <v>85</v>
      </c>
      <c r="C76">
        <v>85925.145927407546</v>
      </c>
      <c r="D76">
        <v>66.869230769230768</v>
      </c>
      <c r="E76">
        <v>318727.46670378937</v>
      </c>
      <c r="F76">
        <v>22638.386314138879</v>
      </c>
      <c r="G76">
        <v>29222.358567420921</v>
      </c>
      <c r="H76">
        <v>1628.4456366321613</v>
      </c>
      <c r="I76">
        <v>1961.4135425947279</v>
      </c>
      <c r="J76">
        <v>101.49230769230768</v>
      </c>
      <c r="K76">
        <v>5329.8358607396185</v>
      </c>
      <c r="L76">
        <v>134331.62704986578</v>
      </c>
      <c r="M76">
        <v>4106.0249849809825</v>
      </c>
      <c r="AE76" s="241" t="s">
        <v>84</v>
      </c>
      <c r="AF76" s="191">
        <f t="shared" si="12"/>
        <v>5.3695549428278394E-2</v>
      </c>
      <c r="AG76" s="191">
        <f t="shared" si="13"/>
        <v>0.21442981199473229</v>
      </c>
      <c r="AH76" s="191">
        <f t="shared" si="14"/>
        <v>4.0623140128160026E-2</v>
      </c>
      <c r="AI76" s="191">
        <f t="shared" si="15"/>
        <v>0.34415602241344889</v>
      </c>
      <c r="AJ76" s="191">
        <f t="shared" si="16"/>
        <v>0.33869818923077333</v>
      </c>
      <c r="AK76" s="191">
        <f t="shared" si="17"/>
        <v>0.27846564007015789</v>
      </c>
      <c r="AL76" s="191">
        <f t="shared" si="18"/>
        <v>1.2696689506351679</v>
      </c>
      <c r="AM76" s="191">
        <f t="shared" si="19"/>
        <v>0.53208648816019533</v>
      </c>
      <c r="AN76" s="191">
        <f t="shared" si="20"/>
        <v>2.82996707998486</v>
      </c>
      <c r="AO76" s="191">
        <f t="shared" si="21"/>
        <v>0.3035388433762089</v>
      </c>
      <c r="AP76" s="191">
        <f t="shared" si="22"/>
        <v>0.21030087797472244</v>
      </c>
      <c r="BA76" s="241" t="s">
        <v>86</v>
      </c>
      <c r="BB76" s="241">
        <v>157053.28056102322</v>
      </c>
      <c r="BD76" s="241" t="s">
        <v>44</v>
      </c>
      <c r="BE76" s="241">
        <v>69.623076923076923</v>
      </c>
      <c r="BF76" s="307">
        <f>_xlfn.VAR.P(BE$3:BE75)/_xlfn.VAR.P(BE$3:BE$82)</f>
        <v>0.6395496205313379</v>
      </c>
      <c r="BG76" s="241" t="s">
        <v>108</v>
      </c>
      <c r="BH76" s="241">
        <v>557686.06480845693</v>
      </c>
      <c r="BJ76" s="241" t="s">
        <v>5</v>
      </c>
      <c r="BK76" s="241">
        <v>29330.042468148338</v>
      </c>
      <c r="BM76" s="241" t="s">
        <v>77</v>
      </c>
      <c r="BN76" s="241">
        <v>46627.098800692096</v>
      </c>
      <c r="BP76" s="241" t="s">
        <v>108</v>
      </c>
      <c r="BQ76" s="241">
        <v>2374.8461849053156</v>
      </c>
      <c r="BR76" s="307">
        <f>_xlfn.VAR.P(BQ$3:BQ75)/_xlfn.VAR.P(BQ$3:BQ$82)</f>
        <v>0.50417353885432326</v>
      </c>
      <c r="BS76" s="241" t="s">
        <v>65</v>
      </c>
      <c r="BT76" s="241">
        <v>2159.2266837300881</v>
      </c>
      <c r="BU76" s="307">
        <f>_xlfn.VAR.P(BT$3:BT75)/_xlfn.VAR.P(BT$3:BT$82)</f>
        <v>0.74896061282581694</v>
      </c>
      <c r="BV76" s="241" t="s">
        <v>32</v>
      </c>
      <c r="BW76" s="241">
        <v>103.7923076923077</v>
      </c>
      <c r="BX76" s="307">
        <f>_xlfn.VAR.P(BW$3:BW75)/_xlfn.VAR.P(BW$3:BW$82)</f>
        <v>0.78775046210033239</v>
      </c>
      <c r="BY76" s="241" t="s">
        <v>45</v>
      </c>
      <c r="BZ76" s="241">
        <v>4767.2000311904349</v>
      </c>
      <c r="CB76" s="241" t="s">
        <v>77</v>
      </c>
      <c r="CC76" s="241">
        <v>150878.26518631857</v>
      </c>
      <c r="CD76" s="307">
        <f>_xlfn.VAR.P(CC$3:CC75)/_xlfn.VAR.P(CC$3:CC$82)</f>
        <v>0.51439269673331189</v>
      </c>
      <c r="CE76" s="241" t="s">
        <v>60</v>
      </c>
      <c r="CF76" s="241">
        <v>8440.7165033156944</v>
      </c>
      <c r="CG76" s="241"/>
      <c r="CJ76" s="241" t="s">
        <v>85</v>
      </c>
      <c r="CK76" s="241">
        <v>85925.145927407546</v>
      </c>
      <c r="CL76" s="241">
        <v>66.869230769230768</v>
      </c>
      <c r="CM76" s="241">
        <v>318727.46670378937</v>
      </c>
      <c r="CN76" s="241">
        <v>22638.386314138879</v>
      </c>
      <c r="CO76" s="241">
        <v>29222.358567420921</v>
      </c>
      <c r="CP76" s="241">
        <v>1628.4456366321613</v>
      </c>
      <c r="CQ76" s="241">
        <v>1961.4135425947279</v>
      </c>
      <c r="CR76" s="241">
        <v>101.49230769230768</v>
      </c>
      <c r="CS76" s="241">
        <v>5329.8358607396185</v>
      </c>
      <c r="CT76" s="241">
        <v>134331.62704986578</v>
      </c>
      <c r="CU76" s="241">
        <v>4106.0249849809825</v>
      </c>
    </row>
    <row r="77" spans="1:99">
      <c r="A77" s="241">
        <v>76</v>
      </c>
      <c r="B77" t="s">
        <v>86</v>
      </c>
      <c r="C77">
        <v>157053.28056102322</v>
      </c>
      <c r="D77">
        <v>63.599999999999987</v>
      </c>
      <c r="E77">
        <v>252394.52780077697</v>
      </c>
      <c r="F77">
        <v>17934.483969879358</v>
      </c>
      <c r="G77">
        <v>14955.278731471442</v>
      </c>
      <c r="H77">
        <v>1708.77343876651</v>
      </c>
      <c r="I77">
        <v>2257.5320390168381</v>
      </c>
      <c r="J77">
        <v>102.79230769230769</v>
      </c>
      <c r="K77">
        <v>6907.000423305919</v>
      </c>
      <c r="L77">
        <v>118004.79716212575</v>
      </c>
      <c r="M77">
        <v>3289.7802352232143</v>
      </c>
      <c r="AE77" s="241" t="s">
        <v>85</v>
      </c>
      <c r="AF77" s="191">
        <f t="shared" si="12"/>
        <v>0.17861444023232484</v>
      </c>
      <c r="AG77" s="191">
        <f t="shared" si="13"/>
        <v>0.72180588296717973</v>
      </c>
      <c r="AH77" s="191">
        <f t="shared" si="14"/>
        <v>6.15502155487695E-2</v>
      </c>
      <c r="AI77" s="191">
        <f t="shared" si="15"/>
        <v>0.71006160612600999</v>
      </c>
      <c r="AJ77" s="191">
        <f t="shared" si="16"/>
        <v>0.19766454400060246</v>
      </c>
      <c r="AK77" s="191">
        <f t="shared" si="17"/>
        <v>0.63823670616821127</v>
      </c>
      <c r="AL77" s="191">
        <f t="shared" si="18"/>
        <v>0.89587236812449922</v>
      </c>
      <c r="AM77" s="191">
        <f t="shared" si="19"/>
        <v>0.80639412911522423</v>
      </c>
      <c r="AN77" s="191">
        <f t="shared" si="20"/>
        <v>1.4969567049912054</v>
      </c>
      <c r="AO77" s="191">
        <f t="shared" si="21"/>
        <v>0.81685658872636435</v>
      </c>
      <c r="AP77" s="191">
        <f t="shared" si="22"/>
        <v>9.1365535793051497E-2</v>
      </c>
      <c r="BA77" s="241" t="s">
        <v>81</v>
      </c>
      <c r="BB77" s="241">
        <v>179890.01551575429</v>
      </c>
      <c r="BD77" s="241" t="s">
        <v>22</v>
      </c>
      <c r="BE77" s="241">
        <v>69.869230769230754</v>
      </c>
      <c r="BF77" s="307">
        <f>_xlfn.VAR.P(BE$3:BE76)/_xlfn.VAR.P(BE$3:BE$82)</f>
        <v>0.66199390315983608</v>
      </c>
      <c r="BG77" s="241" t="s">
        <v>88</v>
      </c>
      <c r="BH77" s="241">
        <v>672316.95295234001</v>
      </c>
      <c r="BJ77" s="241" t="s">
        <v>22</v>
      </c>
      <c r="BK77" s="241">
        <v>30287.243006557514</v>
      </c>
      <c r="BL77" s="296">
        <f>_xlfn.VAR.P(BK$3:BK76)/_xlfn.VAR.P(BK$3:BK$82)</f>
        <v>0.31782807130399926</v>
      </c>
      <c r="BM77" s="241" t="s">
        <v>22</v>
      </c>
      <c r="BN77" s="241">
        <v>47104.600567416092</v>
      </c>
      <c r="BP77" s="241" t="s">
        <v>22</v>
      </c>
      <c r="BQ77" s="241">
        <v>2483.0811006670947</v>
      </c>
      <c r="BR77" s="307">
        <f>_xlfn.VAR.P(BQ$3:BQ76)/_xlfn.VAR.P(BQ$3:BQ$82)</f>
        <v>0.54264582591854515</v>
      </c>
      <c r="BS77" s="241" t="s">
        <v>78</v>
      </c>
      <c r="BT77" s="241">
        <v>2174.3549139973907</v>
      </c>
      <c r="BU77" s="307">
        <f>_xlfn.VAR.P(BT$3:BT76)/_xlfn.VAR.P(BT$3:BT$82)</f>
        <v>0.76837729101228214</v>
      </c>
      <c r="BV77" s="241" t="s">
        <v>42</v>
      </c>
      <c r="BW77" s="241">
        <v>103.82307692307693</v>
      </c>
      <c r="BX77" s="307">
        <f>_xlfn.VAR.P(BW$3:BW76)/_xlfn.VAR.P(BW$3:BW$82)</f>
        <v>0.8057401705236904</v>
      </c>
      <c r="BY77" s="241" t="s">
        <v>81</v>
      </c>
      <c r="BZ77" s="241">
        <v>5329.8358607396185</v>
      </c>
      <c r="CB77" s="241" t="s">
        <v>89</v>
      </c>
      <c r="CC77" s="241">
        <v>155540.33760721743</v>
      </c>
      <c r="CD77" s="307">
        <f>_xlfn.VAR.P(CC$3:CC76)/_xlfn.VAR.P(CC$3:CC$82)</f>
        <v>0.54106330290830418</v>
      </c>
      <c r="CE77" s="241" t="s">
        <v>90</v>
      </c>
      <c r="CF77" s="241">
        <v>8689.6717863619433</v>
      </c>
      <c r="CG77" s="241"/>
      <c r="CJ77" s="241" t="s">
        <v>86</v>
      </c>
      <c r="CK77" s="241">
        <v>157053.28056102322</v>
      </c>
      <c r="CL77" s="241">
        <v>63.599999999999987</v>
      </c>
      <c r="CM77" s="241">
        <v>252394.52780077697</v>
      </c>
      <c r="CN77" s="241">
        <v>17934.483969879358</v>
      </c>
      <c r="CO77" s="241">
        <v>14955.278731471442</v>
      </c>
      <c r="CP77" s="241">
        <v>1708.77343876651</v>
      </c>
      <c r="CQ77" s="241">
        <v>2257.5320390168381</v>
      </c>
      <c r="CR77" s="241">
        <v>102.79230769230769</v>
      </c>
      <c r="CS77" s="241">
        <v>6907.000423305919</v>
      </c>
      <c r="CT77" s="241">
        <v>118004.79716212575</v>
      </c>
      <c r="CU77" s="241">
        <v>3289.7802352232143</v>
      </c>
    </row>
    <row r="78" spans="1:99">
      <c r="A78" s="241">
        <v>77</v>
      </c>
      <c r="B78" t="s">
        <v>87</v>
      </c>
      <c r="C78">
        <v>189962.09577381451</v>
      </c>
      <c r="D78">
        <v>74.099999999999994</v>
      </c>
      <c r="E78">
        <v>672316.95295234001</v>
      </c>
      <c r="F78">
        <v>33448.169027549353</v>
      </c>
      <c r="G78">
        <v>67298.177402259054</v>
      </c>
      <c r="H78">
        <v>2073.8757246627056</v>
      </c>
      <c r="I78">
        <v>2049.4279320377955</v>
      </c>
      <c r="J78">
        <v>104.23846153846155</v>
      </c>
      <c r="K78">
        <v>1519.0217645931298</v>
      </c>
      <c r="L78">
        <v>122393.71938882412</v>
      </c>
      <c r="M78">
        <v>7936.7369615384869</v>
      </c>
      <c r="AE78" s="241" t="s">
        <v>86</v>
      </c>
      <c r="AF78" s="191">
        <f t="shared" si="12"/>
        <v>1.2165869887487597</v>
      </c>
      <c r="AG78" s="191">
        <f t="shared" si="13"/>
        <v>3.0231157562096468E-3</v>
      </c>
      <c r="AH78" s="191">
        <f t="shared" si="14"/>
        <v>0.19777248845173845</v>
      </c>
      <c r="AI78" s="191">
        <f t="shared" si="15"/>
        <v>1.2148987632217254E-2</v>
      </c>
      <c r="AJ78" s="191">
        <f t="shared" si="16"/>
        <v>0.70804942663941028</v>
      </c>
      <c r="AK78" s="191">
        <f t="shared" si="17"/>
        <v>0.39609606175005396</v>
      </c>
      <c r="AL78" s="191">
        <f t="shared" si="18"/>
        <v>1.5190965679647086</v>
      </c>
      <c r="AM78" s="191">
        <f t="shared" si="19"/>
        <v>0.38227231502319992</v>
      </c>
      <c r="AN78" s="191">
        <f t="shared" si="20"/>
        <v>2.2447442568461407</v>
      </c>
      <c r="AO78" s="191">
        <f t="shared" si="21"/>
        <v>0.2703269299432578</v>
      </c>
      <c r="AP78" s="191">
        <f t="shared" si="22"/>
        <v>0.2638325361006848</v>
      </c>
      <c r="BA78" s="241" t="s">
        <v>87</v>
      </c>
      <c r="BB78" s="241">
        <v>189962.09577381451</v>
      </c>
      <c r="BD78" s="241" t="s">
        <v>84</v>
      </c>
      <c r="BE78" s="241">
        <v>70.530769230769224</v>
      </c>
      <c r="BF78" s="307">
        <f>_xlfn.VAR.P(BE$3:BE77)/_xlfn.VAR.P(BE$3:BE$82)</f>
        <v>0.68521939675995291</v>
      </c>
      <c r="BG78" s="241" t="s">
        <v>13</v>
      </c>
      <c r="BH78" s="241">
        <v>810639.99528188992</v>
      </c>
      <c r="BJ78" s="241" t="s">
        <v>84</v>
      </c>
      <c r="BK78" s="241">
        <v>31805.661122506412</v>
      </c>
      <c r="BL78" s="306">
        <f>_xlfn.VAR.P(BK$3:BK77)/_xlfn.VAR.P(BK$3:BK$82)</f>
        <v>0.37066014898686667</v>
      </c>
      <c r="BM78" s="241" t="s">
        <v>90</v>
      </c>
      <c r="BN78" s="241">
        <v>50235.652598235574</v>
      </c>
      <c r="BO78" s="296">
        <f>_xlfn.VAR.P(BN$3:BN77)/_xlfn.VAR.P(BN$3:BN$82)</f>
        <v>0.31699907439137792</v>
      </c>
      <c r="BP78" s="241" t="s">
        <v>17</v>
      </c>
      <c r="BQ78" s="241">
        <v>2486.8676664846544</v>
      </c>
      <c r="BR78" s="307">
        <f>_xlfn.VAR.P(BQ$3:BQ77)/_xlfn.VAR.P(BQ$3:BQ$82)</f>
        <v>0.5960253284511845</v>
      </c>
      <c r="BS78" s="241" t="s">
        <v>24</v>
      </c>
      <c r="BT78" s="241">
        <v>2206.5858052867329</v>
      </c>
      <c r="BU78" s="307">
        <f>_xlfn.VAR.P(BT$3:BT77)/_xlfn.VAR.P(BT$3:BT$82)</f>
        <v>0.78775043135818279</v>
      </c>
      <c r="BV78" s="241" t="s">
        <v>14</v>
      </c>
      <c r="BW78" s="241">
        <v>103.90000000000002</v>
      </c>
      <c r="BX78" s="307">
        <f>_xlfn.VAR.P(BW$3:BW77)/_xlfn.VAR.P(BW$3:BW$82)</f>
        <v>0.82358427529473877</v>
      </c>
      <c r="BY78" s="241" t="s">
        <v>87</v>
      </c>
      <c r="BZ78" s="241">
        <v>6907.000423305919</v>
      </c>
      <c r="CA78" s="296">
        <f>_xlfn.VAR.P(BZ$3:BZ77)/_xlfn.VAR.P(BZ$3:BZ$82)</f>
        <v>0.26096637518568805</v>
      </c>
      <c r="CB78" s="241" t="s">
        <v>5</v>
      </c>
      <c r="CC78" s="241">
        <v>160323.04598985729</v>
      </c>
      <c r="CD78" s="307">
        <f>_xlfn.VAR.P(CC$3:CC77)/_xlfn.VAR.P(CC$3:CC$82)</f>
        <v>0.57293593935562481</v>
      </c>
      <c r="CE78" s="241" t="s">
        <v>4</v>
      </c>
      <c r="CF78" s="241">
        <v>8993.7923439617316</v>
      </c>
      <c r="CG78" s="241"/>
      <c r="CJ78" s="241" t="s">
        <v>87</v>
      </c>
      <c r="CK78" s="241">
        <v>189962.09577381451</v>
      </c>
      <c r="CL78" s="241">
        <v>74.099999999999994</v>
      </c>
      <c r="CM78" s="241">
        <v>672316.95295234001</v>
      </c>
      <c r="CN78" s="241">
        <v>33448.169027549353</v>
      </c>
      <c r="CO78" s="241">
        <v>67298.177402259054</v>
      </c>
      <c r="CP78" s="241">
        <v>2073.8757246627056</v>
      </c>
      <c r="CQ78" s="241">
        <v>2049.4279320377955</v>
      </c>
      <c r="CR78" s="241">
        <v>104.23846153846155</v>
      </c>
      <c r="CS78" s="241">
        <v>1519.0217645931298</v>
      </c>
      <c r="CT78" s="241">
        <v>122393.71938882412</v>
      </c>
      <c r="CU78" s="241">
        <v>7936.7369615384869</v>
      </c>
    </row>
    <row r="79" spans="1:99">
      <c r="A79" s="241">
        <v>78</v>
      </c>
      <c r="B79" t="s">
        <v>88</v>
      </c>
      <c r="C79">
        <v>299206.2020922777</v>
      </c>
      <c r="D79">
        <v>68.223076923076945</v>
      </c>
      <c r="E79">
        <v>1217903.1136752719</v>
      </c>
      <c r="F79">
        <v>32941.999661560367</v>
      </c>
      <c r="G79">
        <v>50235.652598235574</v>
      </c>
      <c r="H79">
        <v>2690.7345729196313</v>
      </c>
      <c r="I79">
        <v>2136.8198398188297</v>
      </c>
      <c r="J79">
        <v>101.55384615384615</v>
      </c>
      <c r="K79">
        <v>1638.4990556415869</v>
      </c>
      <c r="L79">
        <v>190983.52062075521</v>
      </c>
      <c r="M79">
        <v>8689.6717863619433</v>
      </c>
      <c r="AE79" s="241" t="s">
        <v>87</v>
      </c>
      <c r="AF79" s="191">
        <f t="shared" si="12"/>
        <v>1.6968251810060029</v>
      </c>
      <c r="AG79" s="191">
        <f t="shared" si="13"/>
        <v>2.3115842386808483</v>
      </c>
      <c r="AH79" s="191">
        <f t="shared" si="14"/>
        <v>1.4438767519049094</v>
      </c>
      <c r="AI79" s="191">
        <f t="shared" si="15"/>
        <v>2.3138967214684922</v>
      </c>
      <c r="AJ79" s="191">
        <f t="shared" si="16"/>
        <v>2.6148235883745903</v>
      </c>
      <c r="AK79" s="191">
        <f t="shared" si="17"/>
        <v>0.70447062172010189</v>
      </c>
      <c r="AL79" s="191">
        <f t="shared" si="18"/>
        <v>1.0811113791888032</v>
      </c>
      <c r="AM79" s="191">
        <f t="shared" si="19"/>
        <v>1.7045758150115093</v>
      </c>
      <c r="AN79" s="191">
        <f t="shared" si="20"/>
        <v>0.30988033102155821</v>
      </c>
      <c r="AO79" s="191">
        <f t="shared" si="21"/>
        <v>0.41724315210493046</v>
      </c>
      <c r="AP79" s="191">
        <f t="shared" si="22"/>
        <v>0.71803802096545877</v>
      </c>
      <c r="BA79" s="241" t="s">
        <v>88</v>
      </c>
      <c r="BB79" s="241">
        <v>299206.2020922777</v>
      </c>
      <c r="BC79" s="296">
        <f>_xlfn.VAR.P(BB$3:BB78)/_xlfn.VAR.P(BB$3:BB$82)</f>
        <v>0.24522826662929983</v>
      </c>
      <c r="BD79" s="241" t="s">
        <v>77</v>
      </c>
      <c r="BE79" s="241">
        <v>72.700000000000017</v>
      </c>
      <c r="BF79" s="307">
        <f>_xlfn.VAR.P(BE$3:BE78)/_xlfn.VAR.P(BE$3:BE$82)</f>
        <v>0.7131334047948571</v>
      </c>
      <c r="BG79" s="241" t="s">
        <v>64</v>
      </c>
      <c r="BH79" s="241">
        <v>1076499.4366411029</v>
      </c>
      <c r="BI79" s="296">
        <f>_xlfn.VAR.P(BH$3:BH78)/_xlfn.VAR.P(BH$3:BH$82)</f>
        <v>0.24507739058532765</v>
      </c>
      <c r="BJ79" s="241" t="s">
        <v>90</v>
      </c>
      <c r="BK79" s="241">
        <v>32941.999661560367</v>
      </c>
      <c r="BL79" s="307">
        <f>_xlfn.VAR.P(BK$3:BK78)/_xlfn.VAR.P(BK$3:BK$82)</f>
        <v>0.43338617762703319</v>
      </c>
      <c r="BM79" s="241" t="s">
        <v>50</v>
      </c>
      <c r="BN79" s="241">
        <v>62416.646536603112</v>
      </c>
      <c r="BO79" s="306">
        <f>_xlfn.VAR.P(BN$3:BN78)/_xlfn.VAR.P(BN$3:BN$82)</f>
        <v>0.35226821483602805</v>
      </c>
      <c r="BP79" s="241" t="s">
        <v>37</v>
      </c>
      <c r="BQ79" s="241">
        <v>2557.679314411454</v>
      </c>
      <c r="BR79" s="307">
        <f>_xlfn.VAR.P(BQ$3:BQ78)/_xlfn.VAR.P(BQ$3:BQ$82)</f>
        <v>0.64705943702504898</v>
      </c>
      <c r="BS79" s="241" t="s">
        <v>87</v>
      </c>
      <c r="BT79" s="241">
        <v>2257.5320390168381</v>
      </c>
      <c r="BU79" s="307">
        <f>_xlfn.VAR.P(BT$3:BT78)/_xlfn.VAR.P(BT$3:BT$82)</f>
        <v>0.80852955821988082</v>
      </c>
      <c r="BV79" s="241" t="s">
        <v>88</v>
      </c>
      <c r="BW79" s="241">
        <v>104.23846153846155</v>
      </c>
      <c r="BX79" s="307">
        <f>_xlfn.VAR.P(BW$3:BW78)/_xlfn.VAR.P(BW$3:BW$82)</f>
        <v>0.84295489420636194</v>
      </c>
      <c r="BY79" s="241" t="s">
        <v>86</v>
      </c>
      <c r="BZ79" s="241">
        <v>8141.2984476175707</v>
      </c>
      <c r="CA79" s="306">
        <f>_xlfn.VAR.P(BZ$3:BZ78)/_xlfn.VAR.P(BZ$3:BZ$82)</f>
        <v>0.33724506561289025</v>
      </c>
      <c r="CB79" s="241" t="s">
        <v>84</v>
      </c>
      <c r="CC79" s="241">
        <v>160398.44338828104</v>
      </c>
      <c r="CD79" s="307">
        <f>_xlfn.VAR.P(CC$3:CC78)/_xlfn.VAR.P(CC$3:CC$82)</f>
        <v>0.61040739846784497</v>
      </c>
      <c r="CE79" s="241" t="s">
        <v>13</v>
      </c>
      <c r="CF79" s="241">
        <v>14937.589781524332</v>
      </c>
      <c r="CG79" s="241"/>
      <c r="CJ79" s="241" t="s">
        <v>88</v>
      </c>
      <c r="CK79" s="241">
        <v>299206.2020922777</v>
      </c>
      <c r="CL79" s="241">
        <v>68.223076923076945</v>
      </c>
      <c r="CM79" s="241">
        <v>1217903.1136752719</v>
      </c>
      <c r="CN79" s="241">
        <v>32941.999661560367</v>
      </c>
      <c r="CO79" s="241">
        <v>50235.652598235574</v>
      </c>
      <c r="CP79" s="241">
        <v>2690.7345729196313</v>
      </c>
      <c r="CQ79" s="241">
        <v>2136.8198398188297</v>
      </c>
      <c r="CR79" s="241">
        <v>101.55384615384615</v>
      </c>
      <c r="CS79" s="241">
        <v>1638.4990556415869</v>
      </c>
      <c r="CT79" s="241">
        <v>190983.52062075521</v>
      </c>
      <c r="CU79" s="241">
        <v>8689.6717863619433</v>
      </c>
    </row>
    <row r="80" spans="1:99">
      <c r="A80" s="241">
        <v>79</v>
      </c>
      <c r="B80" t="s">
        <v>89</v>
      </c>
      <c r="C80">
        <v>67702.79045273771</v>
      </c>
      <c r="D80">
        <v>60.238461538461543</v>
      </c>
      <c r="E80">
        <v>196587.88412943293</v>
      </c>
      <c r="F80">
        <v>14759.822227352744</v>
      </c>
      <c r="G80">
        <v>13364.050845617718</v>
      </c>
      <c r="H80">
        <v>1719.4673466189174</v>
      </c>
      <c r="I80">
        <v>2159.2266837300881</v>
      </c>
      <c r="J80">
        <v>102.83846153846154</v>
      </c>
      <c r="K80">
        <v>1903.1119843969332</v>
      </c>
      <c r="L80">
        <v>84725.719080594194</v>
      </c>
      <c r="M80">
        <v>5014.671949690578</v>
      </c>
      <c r="AE80" s="241" t="s">
        <v>88</v>
      </c>
      <c r="AF80" s="191">
        <f t="shared" si="12"/>
        <v>3.2910239327357513</v>
      </c>
      <c r="AG80" s="191">
        <f t="shared" si="13"/>
        <v>1.0194665112710211</v>
      </c>
      <c r="AH80" s="191">
        <f t="shared" si="14"/>
        <v>3.576797150182351</v>
      </c>
      <c r="AI80" s="191">
        <f t="shared" si="15"/>
        <v>2.2387969507324299</v>
      </c>
      <c r="AJ80" s="191">
        <f t="shared" si="16"/>
        <v>1.5316469841155897</v>
      </c>
      <c r="AK80" s="191">
        <f t="shared" si="17"/>
        <v>2.5639339091900837</v>
      </c>
      <c r="AL80" s="191">
        <f t="shared" si="18"/>
        <v>1.2650402875731892</v>
      </c>
      <c r="AM80" s="191">
        <f t="shared" si="19"/>
        <v>0.7501258950731563</v>
      </c>
      <c r="AN80" s="191">
        <f t="shared" si="20"/>
        <v>0.25323206926375608</v>
      </c>
      <c r="AO80" s="191">
        <f t="shared" si="21"/>
        <v>2.713240655664225</v>
      </c>
      <c r="AP80" s="191">
        <f t="shared" si="22"/>
        <v>0.8771280619157884</v>
      </c>
      <c r="BA80" s="241" t="s">
        <v>90</v>
      </c>
      <c r="BB80" s="241">
        <v>304665.48465227993</v>
      </c>
      <c r="BC80" s="307">
        <f>_xlfn.VAR.P(BB$3:BB79)/_xlfn.VAR.P(BB$3:BB$82)</f>
        <v>0.40009229383241357</v>
      </c>
      <c r="BD80" s="241" t="s">
        <v>13</v>
      </c>
      <c r="BE80" s="241">
        <v>73.099999999999994</v>
      </c>
      <c r="BF80" s="307">
        <f>_xlfn.VAR.P(BE$3:BE79)/_xlfn.VAR.P(BE$3:BE$82)</f>
        <v>0.76280551842270439</v>
      </c>
      <c r="BG80" s="241" t="s">
        <v>90</v>
      </c>
      <c r="BH80" s="241">
        <v>1217903.1136752719</v>
      </c>
      <c r="BI80" s="306">
        <f>_xlfn.VAR.P(BH$3:BH79)/_xlfn.VAR.P(BH$3:BH$82)</f>
        <v>0.37659780194906711</v>
      </c>
      <c r="BJ80" s="241" t="s">
        <v>88</v>
      </c>
      <c r="BK80" s="241">
        <v>33448.169027549353</v>
      </c>
      <c r="BL80" s="307">
        <f>_xlfn.VAR.P(BK$3:BK79)/_xlfn.VAR.P(BK$3:BK$82)</f>
        <v>0.50291276713605504</v>
      </c>
      <c r="BM80" s="241" t="s">
        <v>88</v>
      </c>
      <c r="BN80" s="241">
        <v>67298.177402259054</v>
      </c>
      <c r="BO80" s="307">
        <f>_xlfn.VAR.P(BN$3:BN79)/_xlfn.VAR.P(BN$3:BN$82)</f>
        <v>0.42768305663959683</v>
      </c>
      <c r="BP80" s="241" t="s">
        <v>18</v>
      </c>
      <c r="BQ80" s="241">
        <v>2599.1060240141455</v>
      </c>
      <c r="BR80" s="307">
        <f>_xlfn.VAR.P(BQ$3:BQ79)/_xlfn.VAR.P(BQ$3:BQ$82)</f>
        <v>0.70742184630607563</v>
      </c>
      <c r="BS80" s="241" t="s">
        <v>27</v>
      </c>
      <c r="BT80" s="241">
        <v>2392.695687881615</v>
      </c>
      <c r="BU80" s="307">
        <f>_xlfn.VAR.P(BT$3:BT79)/_xlfn.VAR.P(BT$3:BT$82)</f>
        <v>0.83234746790063441</v>
      </c>
      <c r="BV80" s="241" t="s">
        <v>43</v>
      </c>
      <c r="BW80" s="241">
        <v>104.26153846153848</v>
      </c>
      <c r="BX80" s="307">
        <f>_xlfn.VAR.P(BW$3:BW79)/_xlfn.VAR.P(BW$3:BW$82)</f>
        <v>0.87430845288307613</v>
      </c>
      <c r="BY80" s="241" t="s">
        <v>77</v>
      </c>
      <c r="BZ80" s="241">
        <v>8373.5139457374062</v>
      </c>
      <c r="CA80" s="307">
        <f>_xlfn.VAR.P(BZ$3:BZ79)/_xlfn.VAR.P(BZ$3:BZ$82)</f>
        <v>0.45086008483055479</v>
      </c>
      <c r="CB80" s="241" t="s">
        <v>44</v>
      </c>
      <c r="CC80" s="241">
        <v>167973.91386936785</v>
      </c>
      <c r="CD80" s="307">
        <f>_xlfn.VAR.P(CC$3:CC79)/_xlfn.VAR.P(CC$3:CC$82)</f>
        <v>0.64587137740494638</v>
      </c>
      <c r="CE80" s="241" t="s">
        <v>5</v>
      </c>
      <c r="CF80" s="241">
        <v>21187.748541556357</v>
      </c>
      <c r="CG80" s="296">
        <f>_xlfn.VAR.P(CF$3:CF79)/_xlfn.VAR.P(CF$3:CF$82)</f>
        <v>0.21631559883693868</v>
      </c>
      <c r="CJ80" s="241" t="s">
        <v>89</v>
      </c>
      <c r="CK80" s="241">
        <v>67702.79045273771</v>
      </c>
      <c r="CL80" s="241">
        <v>60.238461538461543</v>
      </c>
      <c r="CM80" s="241">
        <v>196587.88412943293</v>
      </c>
      <c r="CN80" s="241">
        <v>14759.822227352744</v>
      </c>
      <c r="CO80" s="241">
        <v>13364.050845617718</v>
      </c>
      <c r="CP80" s="241">
        <v>1719.4673466189174</v>
      </c>
      <c r="CQ80" s="241">
        <v>2159.2266837300881</v>
      </c>
      <c r="CR80" s="241">
        <v>102.83846153846154</v>
      </c>
      <c r="CS80" s="241">
        <v>1903.1119843969332</v>
      </c>
      <c r="CT80" s="241">
        <v>84725.719080594194</v>
      </c>
      <c r="CU80" s="241">
        <v>5014.671949690578</v>
      </c>
    </row>
    <row r="81" spans="1:134">
      <c r="A81" s="241">
        <v>80</v>
      </c>
      <c r="B81" t="s">
        <v>90</v>
      </c>
      <c r="C81">
        <v>304665.48465227993</v>
      </c>
      <c r="D81">
        <v>78.33846153846153</v>
      </c>
      <c r="E81">
        <v>1076499.4366411029</v>
      </c>
      <c r="F81">
        <v>49093.308172331228</v>
      </c>
      <c r="G81">
        <v>80776.910986479517</v>
      </c>
      <c r="H81">
        <v>1925.2308836997358</v>
      </c>
      <c r="I81">
        <v>1552.9504833510987</v>
      </c>
      <c r="J81">
        <v>100.95384615384614</v>
      </c>
      <c r="K81">
        <v>107.97625388006085</v>
      </c>
      <c r="L81">
        <v>114877.25814210343</v>
      </c>
      <c r="M81">
        <v>22176.534230003872</v>
      </c>
      <c r="AE81" s="241" t="s">
        <v>89</v>
      </c>
      <c r="AF81" s="191">
        <f t="shared" si="12"/>
        <v>8.7304311179390401E-2</v>
      </c>
      <c r="AG81" s="191">
        <f t="shared" si="13"/>
        <v>0.73605469429365211</v>
      </c>
      <c r="AH81" s="191">
        <f t="shared" si="14"/>
        <v>0.41594358078349325</v>
      </c>
      <c r="AI81" s="191">
        <f t="shared" si="15"/>
        <v>0.4588719493272207</v>
      </c>
      <c r="AJ81" s="191">
        <f t="shared" si="16"/>
        <v>0.80906500538862514</v>
      </c>
      <c r="AK81" s="191">
        <f t="shared" si="17"/>
        <v>0.36386027700395218</v>
      </c>
      <c r="AL81" s="191">
        <f t="shared" si="18"/>
        <v>1.3121987310215593</v>
      </c>
      <c r="AM81" s="191">
        <f t="shared" si="19"/>
        <v>0.42447349055475087</v>
      </c>
      <c r="AN81" s="191">
        <f t="shared" si="20"/>
        <v>0.12777004781106022</v>
      </c>
      <c r="AO81" s="191">
        <f t="shared" si="21"/>
        <v>0.84366784513388893</v>
      </c>
      <c r="AP81" s="191">
        <f t="shared" si="22"/>
        <v>0.1006254281777504</v>
      </c>
      <c r="BA81" s="241" t="s">
        <v>65</v>
      </c>
      <c r="BB81" s="241">
        <v>354807.60817526159</v>
      </c>
      <c r="BC81" s="307">
        <f>_xlfn.VAR.P(BB$3:BB80)/_xlfn.VAR.P(BB$3:BB$82)</f>
        <v>0.55409929169892891</v>
      </c>
      <c r="BD81" s="241" t="s">
        <v>88</v>
      </c>
      <c r="BE81" s="241">
        <v>74.099999999999994</v>
      </c>
      <c r="BF81" s="307">
        <f>_xlfn.VAR.P(BE$3:BE80)/_xlfn.VAR.P(BE$3:BE$82)</f>
        <v>0.81455229699995657</v>
      </c>
      <c r="BG81" s="241" t="s">
        <v>5</v>
      </c>
      <c r="BH81" s="241">
        <v>1259548.6100599708</v>
      </c>
      <c r="BI81" s="307">
        <f>_xlfn.VAR.P(BH$3:BH80)/_xlfn.VAR.P(BH$3:BH$82)</f>
        <v>0.55030657252368864</v>
      </c>
      <c r="BJ81" s="241" t="s">
        <v>13</v>
      </c>
      <c r="BK81" s="241">
        <v>41675.930435133298</v>
      </c>
      <c r="BL81" s="307">
        <f>_xlfn.VAR.P(BK$3:BK80)/_xlfn.VAR.P(BK$3:BK$82)</f>
        <v>0.57339836281471723</v>
      </c>
      <c r="BM81" s="241" t="s">
        <v>64</v>
      </c>
      <c r="BN81" s="241">
        <v>80776.910986479517</v>
      </c>
      <c r="BO81" s="307">
        <f>_xlfn.VAR.P(BN$3:BN80)/_xlfn.VAR.P(BN$3:BN$82)</f>
        <v>0.51983277778471426</v>
      </c>
      <c r="BP81" s="241" t="s">
        <v>90</v>
      </c>
      <c r="BQ81" s="241">
        <v>2690.7345729196313</v>
      </c>
      <c r="BR81" s="307">
        <f>_xlfn.VAR.P(BQ$3:BQ80)/_xlfn.VAR.P(BQ$3:BQ$82)</f>
        <v>0.7719674807267255</v>
      </c>
      <c r="BS81" s="241" t="s">
        <v>10</v>
      </c>
      <c r="BT81" s="241">
        <v>2472.2129930495134</v>
      </c>
      <c r="BU81" s="307">
        <f>_xlfn.VAR.P(BT$3:BT80)/_xlfn.VAR.P(BT$3:BT$82)</f>
        <v>0.86742543916392489</v>
      </c>
      <c r="BV81" s="241" t="s">
        <v>41</v>
      </c>
      <c r="BW81" s="241">
        <v>104.34615384615384</v>
      </c>
      <c r="BX81" s="307">
        <f>_xlfn.VAR.P(BW$3:BW80)/_xlfn.VAR.P(BW$3:BW$82)</f>
        <v>0.90475673977922477</v>
      </c>
      <c r="BY81" s="241" t="s">
        <v>108</v>
      </c>
      <c r="BZ81" s="241">
        <v>10527.118066927515</v>
      </c>
      <c r="CA81" s="307">
        <f>_xlfn.VAR.P(BZ$3:BZ80)/_xlfn.VAR.P(BZ$3:BZ$82)</f>
        <v>0.56712888630663194</v>
      </c>
      <c r="CB81" s="241" t="s">
        <v>90</v>
      </c>
      <c r="CC81" s="241">
        <v>190983.52062075521</v>
      </c>
      <c r="CD81" s="307">
        <f>_xlfn.VAR.P(CC$3:CC80)/_xlfn.VAR.P(CC$3:CC$82)</f>
        <v>0.69188170048235464</v>
      </c>
      <c r="CE81" s="241" t="s">
        <v>64</v>
      </c>
      <c r="CF81" s="241">
        <v>22176.534230003872</v>
      </c>
      <c r="CG81" s="306">
        <f>_xlfn.VAR.P(CF$3:CF80)/_xlfn.VAR.P(CF$3:CF$82)</f>
        <v>0.387840485634663</v>
      </c>
      <c r="CJ81" s="241" t="s">
        <v>90</v>
      </c>
      <c r="CK81" s="241">
        <v>304665.48465227993</v>
      </c>
      <c r="CL81" s="241">
        <v>78.33846153846153</v>
      </c>
      <c r="CM81" s="241">
        <v>1076499.4366411029</v>
      </c>
      <c r="CN81" s="241">
        <v>49093.308172331228</v>
      </c>
      <c r="CO81" s="241">
        <v>80776.910986479517</v>
      </c>
      <c r="CP81" s="241">
        <v>1925.2308836997358</v>
      </c>
      <c r="CQ81" s="241">
        <v>1552.9504833510987</v>
      </c>
      <c r="CR81" s="241">
        <v>100.95384615384614</v>
      </c>
      <c r="CS81" s="241">
        <v>107.97625388006085</v>
      </c>
      <c r="CT81" s="241">
        <v>114877.25814210343</v>
      </c>
      <c r="CU81" s="241">
        <v>22176.534230003872</v>
      </c>
    </row>
    <row r="82" spans="1:134">
      <c r="AE82" s="241" t="s">
        <v>90</v>
      </c>
      <c r="AF82" s="191">
        <f t="shared" si="12"/>
        <v>3.3706912185582416</v>
      </c>
      <c r="AG82" s="191">
        <f t="shared" si="13"/>
        <v>3.2434649557002433</v>
      </c>
      <c r="AH82" s="191">
        <f t="shared" si="14"/>
        <v>3.0239920960036049</v>
      </c>
      <c r="AI82" s="191">
        <f t="shared" si="15"/>
        <v>4.635148148075924</v>
      </c>
      <c r="AJ82" s="191">
        <f t="shared" si="16"/>
        <v>3.4704911429222562</v>
      </c>
      <c r="AK82" s="191">
        <f t="shared" si="17"/>
        <v>0.25639465519471932</v>
      </c>
      <c r="AL82" s="191">
        <f t="shared" si="18"/>
        <v>3.6202788759488715E-2</v>
      </c>
      <c r="AM82" s="191">
        <f t="shared" si="19"/>
        <v>1.2987411769832014</v>
      </c>
      <c r="AN82" s="191">
        <f t="shared" si="20"/>
        <v>0.97890517031613622</v>
      </c>
      <c r="AO82" s="191">
        <f t="shared" si="21"/>
        <v>0.16563466296942395</v>
      </c>
      <c r="AP82" s="191">
        <f t="shared" si="22"/>
        <v>3.7268109663471916</v>
      </c>
      <c r="BA82" s="241" t="s">
        <v>64</v>
      </c>
      <c r="BB82" s="241">
        <v>369089.20809941844</v>
      </c>
      <c r="BC82" s="307">
        <f>_xlfn.VAR.P(BB$3:BB81)/_xlfn.VAR.P(BB$3:BB$82)</f>
        <v>0.77143465109822518</v>
      </c>
      <c r="BD82" s="241" t="s">
        <v>64</v>
      </c>
      <c r="BE82" s="241">
        <v>78.33846153846153</v>
      </c>
      <c r="BF82" s="307">
        <f>_xlfn.VAR.P(BE$3:BE81)/_xlfn.VAR.P(BE$3:BE$82)</f>
        <v>0.87610023653164237</v>
      </c>
      <c r="BG82" s="241" t="s">
        <v>84</v>
      </c>
      <c r="BH82" s="241">
        <v>1495189.3793227102</v>
      </c>
      <c r="BI82" s="307">
        <f>_xlfn.VAR.P(BH$3:BH81)/_xlfn.VAR.P(BH$3:BH$82)</f>
        <v>0.73067457546200532</v>
      </c>
      <c r="BJ82" s="241" t="s">
        <v>64</v>
      </c>
      <c r="BK82" s="241">
        <v>49093.308172331228</v>
      </c>
      <c r="BL82" s="307">
        <f>_xlfn.VAR.P(BK$3:BK81)/_xlfn.VAR.P(BK$3:BK$82)</f>
        <v>0.73377272493754908</v>
      </c>
      <c r="BM82" s="241" t="s">
        <v>108</v>
      </c>
      <c r="BN82" s="241">
        <v>106390.77593265986</v>
      </c>
      <c r="BO82" s="307">
        <f>_xlfn.VAR.P(BN$3:BN81)/_xlfn.VAR.P(BN$3:BN$82)</f>
        <v>0.67548896289229254</v>
      </c>
      <c r="BP82" s="241" t="s">
        <v>39</v>
      </c>
      <c r="BQ82" s="241">
        <v>3012.5245144471965</v>
      </c>
      <c r="BR82" s="307">
        <f>_xlfn.VAR.P(BQ$3:BQ81)/_xlfn.VAR.P(BQ$3:BQ$82)</f>
        <v>0.85054556448169072</v>
      </c>
      <c r="BS82" s="241" t="s">
        <v>26</v>
      </c>
      <c r="BT82" s="241">
        <v>2880.198374889585</v>
      </c>
      <c r="BU82" s="307">
        <f>_xlfn.VAR.P(BT$3:BT81)/_xlfn.VAR.P(BT$3:BT$82)</f>
        <v>0.9087272326820478</v>
      </c>
      <c r="BV82" s="241" t="s">
        <v>71</v>
      </c>
      <c r="BW82" s="241">
        <v>105.01538461538462</v>
      </c>
      <c r="BX82" s="307">
        <f>_xlfn.VAR.P(BW$3:BW81)/_xlfn.VAR.P(BW$3:BW$82)</f>
        <v>0.93695412798392153</v>
      </c>
      <c r="BY82" s="241" t="s">
        <v>13</v>
      </c>
      <c r="BZ82" s="241">
        <v>11304.040343304117</v>
      </c>
      <c r="CA82" s="307">
        <f>_xlfn.VAR.P(BZ$3:BZ81)/_xlfn.VAR.P(BZ$3:BZ$82)</f>
        <v>0.76933677532142064</v>
      </c>
      <c r="CB82" s="241" t="s">
        <v>13</v>
      </c>
      <c r="CC82" s="241">
        <v>235723.34428719024</v>
      </c>
      <c r="CD82" s="307">
        <f>_xlfn.VAR.P(CC$3:CC81)/_xlfn.VAR.P(CC$3:CC$82)</f>
        <v>0.7824909167300157</v>
      </c>
      <c r="CE82" s="241" t="s">
        <v>84</v>
      </c>
      <c r="CF82" s="241">
        <v>32161.267323084779</v>
      </c>
      <c r="CG82" s="307">
        <f>_xlfn.VAR.P(CF$3:CF81)/_xlfn.VAR.P(CF$3:CF$82)</f>
        <v>0.57047089287269204</v>
      </c>
    </row>
    <row r="84" spans="1:134">
      <c r="AZ84" t="s">
        <v>180</v>
      </c>
      <c r="BA84" s="241">
        <f>INT(80*BA85)</f>
        <v>3</v>
      </c>
      <c r="BB84" t="s">
        <v>185</v>
      </c>
      <c r="BC84" s="241">
        <f>_xlfn.STDEV.S(BB3:BB82)</f>
        <v>68526.026757912303</v>
      </c>
    </row>
    <row r="85" spans="1:134">
      <c r="AZ85" t="s">
        <v>181</v>
      </c>
      <c r="BA85" s="241">
        <v>4.2999999999999997E-2</v>
      </c>
      <c r="BB85" t="s">
        <v>183</v>
      </c>
      <c r="BC85" s="241">
        <f>AVERAGE(BB3:BB82)</f>
        <v>73685.408016697751</v>
      </c>
      <c r="BE85" s="241" t="s">
        <v>183</v>
      </c>
      <c r="BF85" s="241">
        <f>AVERAGE(BE3:BE82)</f>
        <v>63.586250000000007</v>
      </c>
      <c r="BH85" s="241" t="s">
        <v>183</v>
      </c>
      <c r="BI85" s="241">
        <f>AVERAGE(BH3:BH82)</f>
        <v>302983.35088022548</v>
      </c>
      <c r="BK85" s="241" t="s">
        <v>183</v>
      </c>
      <c r="BL85" s="241">
        <f>AVERAGE(BK3:BK82)</f>
        <v>17852.600292912895</v>
      </c>
      <c r="BN85" s="241" t="s">
        <v>183</v>
      </c>
      <c r="BO85" s="241">
        <f>AVERAGE(BN3:BN82)</f>
        <v>26108.687009500314</v>
      </c>
      <c r="BQ85" s="241" t="s">
        <v>183</v>
      </c>
      <c r="BR85" s="241">
        <f>AVERAGE(BQ3:BQ82)</f>
        <v>1840.1744522184556</v>
      </c>
      <c r="BT85" s="241" t="s">
        <v>183</v>
      </c>
      <c r="BU85" s="241">
        <f>AVERAGE(BT3:BT82)</f>
        <v>1535.7491048159011</v>
      </c>
      <c r="BW85" s="241" t="s">
        <v>183</v>
      </c>
      <c r="BX85" s="241">
        <f>AVERAGE(BW3:BW82)</f>
        <v>102.37423076923078</v>
      </c>
      <c r="BZ85" s="241" t="s">
        <v>183</v>
      </c>
      <c r="CA85" s="241">
        <f>AVERAGE(BZ3:BZ82)</f>
        <v>2172.592789560294</v>
      </c>
      <c r="CC85" s="241" t="s">
        <v>183</v>
      </c>
      <c r="CD85" s="241">
        <f>AVERAGE(CC3:CC82)</f>
        <v>109929.14796664423</v>
      </c>
      <c r="CF85" s="241" t="s">
        <v>183</v>
      </c>
      <c r="CG85" s="241">
        <f>AVERAGE(CF3:CF82)</f>
        <v>4538.4360477747896</v>
      </c>
    </row>
    <row r="86" spans="1:134">
      <c r="AZ86" t="s">
        <v>182</v>
      </c>
      <c r="BA86" s="241">
        <v>0.02</v>
      </c>
      <c r="BB86" t="s">
        <v>179</v>
      </c>
      <c r="BC86" s="241">
        <f>SUM(BB6:BB79)/(80-2*$BA$84)</f>
        <v>64782.262190210095</v>
      </c>
      <c r="BE86" s="241" t="s">
        <v>179</v>
      </c>
      <c r="BF86" s="241">
        <f>SUM(BE6:BE79)/(80-2*$BA$84)</f>
        <v>63.54792099792099</v>
      </c>
      <c r="BH86" s="241" t="s">
        <v>179</v>
      </c>
      <c r="BI86" s="241">
        <f>SUM(BH6:BH79)/(80-2*$BA$84)</f>
        <v>269945.25686438935</v>
      </c>
      <c r="BK86" s="241" t="s">
        <v>179</v>
      </c>
      <c r="BL86" s="241">
        <f>SUM(BK6:BK79)/(80-2*$BA$84)</f>
        <v>17205.150331230358</v>
      </c>
      <c r="BN86" s="241" t="s">
        <v>179</v>
      </c>
      <c r="BO86" s="241">
        <f>SUM(BN6:BN79)/(80-2*$BA$84)</f>
        <v>24653.369295512435</v>
      </c>
      <c r="BQ86" s="241" t="s">
        <v>179</v>
      </c>
      <c r="BR86" s="241">
        <f>SUM(BQ6:BQ79)/(80-2*$BA$84)</f>
        <v>1827.2285579489842</v>
      </c>
      <c r="BT86" s="241" t="s">
        <v>179</v>
      </c>
      <c r="BU86" s="241">
        <f>SUM(BT6:BT79)/(80-2*$BA$84)</f>
        <v>1534.9634015718711</v>
      </c>
      <c r="BW86" s="241" t="s">
        <v>179</v>
      </c>
      <c r="BX86" s="241">
        <f>SUM(BW6:BW79)/(80-2*$BA$84)</f>
        <v>102.38711018711018</v>
      </c>
      <c r="BZ86" s="241" t="s">
        <v>179</v>
      </c>
      <c r="CA86" s="241">
        <f>SUM(BZ6:BZ79)/(80-2*$BA$84)</f>
        <v>1934.9663242617557</v>
      </c>
      <c r="CC86" s="241" t="s">
        <v>179</v>
      </c>
      <c r="CD86" s="241">
        <f>SUM(CC6:CC79)/(80-2*$BA$84)</f>
        <v>108906.21419728911</v>
      </c>
      <c r="CF86" s="241" t="s">
        <v>179</v>
      </c>
      <c r="CG86" s="241">
        <f>SUM(CF6:CF79)/(80-2*$BA$84)</f>
        <v>3834.58526674718</v>
      </c>
    </row>
    <row r="87" spans="1:134">
      <c r="BC87" s="308">
        <f>ABS(BC86-BC85)/BC85</f>
        <v>0.1208264440154844</v>
      </c>
      <c r="BF87" s="308">
        <f>ABS(BF86-BF85)/BF85</f>
        <v>6.0278758503634058E-4</v>
      </c>
      <c r="BI87" s="308">
        <f>ABS(BI86-BI85)/BI85</f>
        <v>0.10904260554203409</v>
      </c>
      <c r="BK87" s="241"/>
      <c r="BL87" s="308">
        <f>ABS(BL86-BL85)/BL85</f>
        <v>3.6266423437462038E-2</v>
      </c>
      <c r="BN87" s="241"/>
      <c r="BO87" s="308">
        <f>ABS(BO86-BO85)/BO85</f>
        <v>5.5740746880849443E-2</v>
      </c>
      <c r="BQ87" s="241"/>
      <c r="BR87" s="308">
        <f>ABS(BR86-BR85)/BR85</f>
        <v>7.0351450939144669E-3</v>
      </c>
      <c r="BT87" s="241"/>
      <c r="BU87" s="308">
        <f>ABS(BU86-BU85)/BU85</f>
        <v>5.1160911737867037E-4</v>
      </c>
      <c r="BW87" s="241"/>
      <c r="BX87" s="308">
        <f>ABS(BX86-BX85)/BX85</f>
        <v>1.2580722494937488E-4</v>
      </c>
      <c r="BZ87" s="241"/>
      <c r="CA87" s="308">
        <f>ABS(CA86-CA85)/CA85</f>
        <v>0.10937459906908323</v>
      </c>
      <c r="CC87" s="241"/>
      <c r="CD87" s="308">
        <f>ABS(CD86-CD85)/CD85</f>
        <v>9.3053915933698408E-3</v>
      </c>
      <c r="CF87" s="241"/>
      <c r="CG87" s="308">
        <f>ABS(CG86-CG85)/CG85</f>
        <v>0.15508663636952866</v>
      </c>
    </row>
    <row r="88" spans="1:134">
      <c r="BB88" t="s">
        <v>184</v>
      </c>
      <c r="BC88" s="241">
        <f>SUM(BB7:BB78,BB6*$BA$84,BB79*$BA$84)/80</f>
        <v>68063.694410880184</v>
      </c>
      <c r="BE88" s="241" t="s">
        <v>184</v>
      </c>
      <c r="BF88" s="241">
        <f>SUM(BE7:BE78,BE6*$BA$84,BE79*$BA$84)/80</f>
        <v>61.982980769230764</v>
      </c>
      <c r="BH88" s="241" t="s">
        <v>184</v>
      </c>
      <c r="BI88" s="241">
        <f>SUM(BH7:BH78,BH6*$BA$84,BH79*$BA$84)/80</f>
        <v>279630.76157014945</v>
      </c>
      <c r="BK88" s="241" t="s">
        <v>184</v>
      </c>
      <c r="BL88" s="241">
        <f>SUM(BK7:BK78,BK6*$BA$84,BK79*$BA$84)/80</f>
        <v>17027.997104149061</v>
      </c>
      <c r="BN88" s="241" t="s">
        <v>184</v>
      </c>
      <c r="BO88" s="241">
        <f>SUM(BN7:BN78,BN6*$BA$84,BN79*$BA$84)/80</f>
        <v>24543.850981984971</v>
      </c>
      <c r="BQ88" s="241" t="s">
        <v>184</v>
      </c>
      <c r="BR88" s="241">
        <f>SUM(BQ7:BQ78,BQ6*$BA$84,BQ79*$BA$84)/80</f>
        <v>1788.4718340809966</v>
      </c>
      <c r="BT88" s="241" t="s">
        <v>184</v>
      </c>
      <c r="BU88" s="241">
        <f>SUM(BT7:BT78,BT6*$BA$84,BT79*$BA$84)/80</f>
        <v>1497.8938873322045</v>
      </c>
      <c r="BW88" s="241" t="s">
        <v>184</v>
      </c>
      <c r="BX88" s="241">
        <f>SUM(BW7:BW78,BW6*$BA$84,BW79*$BA$84)/80</f>
        <v>99.832499999999982</v>
      </c>
      <c r="BZ88" s="241" t="s">
        <v>184</v>
      </c>
      <c r="CA88" s="241">
        <f>SUM(BZ7:BZ78,BZ6*$BA$84,BZ79*$BA$84)/80</f>
        <v>1999.2308146665473</v>
      </c>
      <c r="CC88" s="241" t="s">
        <v>184</v>
      </c>
      <c r="CD88" s="241">
        <f>SUM(CC7:CC78,CC6*$BA$84,CC79*$BA$84)/80</f>
        <v>106356.1554238846</v>
      </c>
      <c r="CF88" s="241" t="s">
        <v>184</v>
      </c>
      <c r="CG88" s="241">
        <f>SUM(CF7:CF78,CF6*$BA$84,CF79*$BA$84)/80</f>
        <v>3961.1761839761575</v>
      </c>
    </row>
    <row r="89" spans="1:134">
      <c r="BC89" s="308">
        <f>ABS(BC88-BC85)/BC85</f>
        <v>7.6293444755624329E-2</v>
      </c>
      <c r="BE89" s="241"/>
      <c r="BF89" s="308">
        <f>ABS(BF88-BF85)/BF85</f>
        <v>2.5214086862635283E-2</v>
      </c>
      <c r="BH89" s="241"/>
      <c r="BI89" s="308">
        <f>ABS(BI88-BI85)/BI85</f>
        <v>7.7075486960693454E-2</v>
      </c>
      <c r="BK89" s="241"/>
      <c r="BL89" s="308">
        <f>ABS(BL88-BL85)/BL85</f>
        <v>4.6189528429154636E-2</v>
      </c>
      <c r="BN89" s="241"/>
      <c r="BO89" s="308">
        <f>ABS(BO88-BO85)/BO85</f>
        <v>5.9935454699270668E-2</v>
      </c>
      <c r="BQ89" s="241"/>
      <c r="BR89" s="308">
        <f>ABS(BR88-BR85)/BR85</f>
        <v>2.8096585122746372E-2</v>
      </c>
      <c r="BT89" s="241"/>
      <c r="BU89" s="308">
        <f>ABS(BU88-BU85)/BU85</f>
        <v>2.4649350186816174E-2</v>
      </c>
      <c r="BW89" s="241"/>
      <c r="BX89" s="308">
        <f>ABS(BX88-BX85)/BX85</f>
        <v>2.4827837534235512E-2</v>
      </c>
      <c r="BZ89" s="241"/>
      <c r="CA89" s="308">
        <f>ABS(CA88-CA85)/CA85</f>
        <v>7.9794969276701433E-2</v>
      </c>
      <c r="CC89" s="241"/>
      <c r="CD89" s="308">
        <f>ABS(CD88-CD85)/CD85</f>
        <v>3.2502685673901376E-2</v>
      </c>
      <c r="CF89" s="241"/>
      <c r="CG89" s="308">
        <f>ABS(CG88-CG85)/CG85</f>
        <v>0.12719356573982452</v>
      </c>
    </row>
    <row r="93" spans="1:134">
      <c r="BA93" s="241"/>
      <c r="BB93" s="241"/>
      <c r="BE93" s="241"/>
      <c r="BH93" s="241"/>
      <c r="BK93" s="241"/>
      <c r="BN93" s="241"/>
      <c r="BQ93" s="241"/>
      <c r="BT93" s="241"/>
      <c r="BW93" s="241"/>
      <c r="BZ93" s="241"/>
      <c r="CC93" s="241"/>
      <c r="CF93" s="241"/>
      <c r="CG93" s="241"/>
      <c r="CH93" s="241"/>
      <c r="CI93" s="241"/>
      <c r="CJ93" s="241"/>
      <c r="CK93" s="241"/>
      <c r="CL93" s="241"/>
      <c r="CM93" s="241"/>
      <c r="CN93" s="241"/>
      <c r="CO93" s="241"/>
      <c r="CP93" s="241"/>
      <c r="CQ93" s="241"/>
      <c r="CR93" s="241"/>
      <c r="CS93" s="241"/>
      <c r="CT93" s="241"/>
      <c r="CU93" s="241"/>
      <c r="CV93" s="241"/>
      <c r="CW93" s="241"/>
      <c r="CX93" s="241"/>
      <c r="CY93" s="241"/>
      <c r="CZ93" s="241"/>
      <c r="DA93" s="241"/>
      <c r="DB93" s="241"/>
      <c r="DC93" s="241"/>
      <c r="DD93" s="241"/>
      <c r="DE93" s="241"/>
      <c r="DF93" s="241"/>
      <c r="DG93" s="241"/>
      <c r="DH93" s="241"/>
      <c r="DI93" s="241"/>
      <c r="DJ93" s="241"/>
      <c r="DK93" s="241"/>
      <c r="DL93" s="241"/>
      <c r="DM93" s="241"/>
      <c r="DN93" s="241"/>
      <c r="DO93" s="241"/>
      <c r="DP93" s="241"/>
      <c r="DQ93" s="241"/>
      <c r="DR93" s="241"/>
      <c r="DS93" s="241"/>
      <c r="DT93" s="241"/>
      <c r="DU93" s="241"/>
      <c r="DV93" s="241"/>
      <c r="DW93" s="241"/>
      <c r="DX93" s="241"/>
      <c r="DY93" s="241"/>
      <c r="DZ93" s="241"/>
      <c r="EA93" s="241"/>
      <c r="EB93" s="241"/>
    </row>
    <row r="94" spans="1:134">
      <c r="BA94" s="241"/>
      <c r="BB94" s="241"/>
      <c r="BE94" s="241"/>
      <c r="BH94" s="241"/>
      <c r="BK94" s="241"/>
      <c r="BN94" s="241"/>
      <c r="BQ94" s="241"/>
      <c r="BT94" s="241"/>
      <c r="BW94" s="241"/>
      <c r="BZ94" s="241"/>
      <c r="CC94" s="241"/>
      <c r="CF94" s="241"/>
      <c r="CG94" s="241"/>
      <c r="CH94" s="241"/>
      <c r="CI94" s="241"/>
      <c r="CJ94" s="241"/>
      <c r="CK94" s="241"/>
      <c r="CL94" s="241"/>
      <c r="CM94" s="241"/>
      <c r="CN94" s="241"/>
      <c r="CO94" s="241"/>
      <c r="CP94" s="241"/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  <c r="DB94" s="241"/>
      <c r="DC94" s="241"/>
      <c r="DD94" s="241"/>
      <c r="DE94" s="241"/>
      <c r="DF94" s="241"/>
      <c r="DG94" s="241"/>
      <c r="DH94" s="241"/>
      <c r="DI94" s="241"/>
      <c r="DJ94" s="241"/>
      <c r="DK94" s="241"/>
      <c r="DL94" s="241"/>
      <c r="DM94" s="241"/>
      <c r="DN94" s="241"/>
      <c r="DO94" s="241"/>
      <c r="DP94" s="241"/>
      <c r="DQ94" s="241"/>
      <c r="DR94" s="241"/>
      <c r="DS94" s="241"/>
      <c r="DT94" s="241"/>
      <c r="DU94" s="241"/>
      <c r="DV94" s="241"/>
      <c r="DW94" s="241"/>
      <c r="DX94" s="241"/>
      <c r="DY94" s="241"/>
      <c r="DZ94" s="241"/>
      <c r="EA94" s="241"/>
      <c r="EB94" s="241"/>
    </row>
    <row r="95" spans="1:134">
      <c r="BA95" s="241"/>
      <c r="BB95" s="241"/>
      <c r="BE95" s="241"/>
      <c r="BH95" s="241"/>
      <c r="BK95" s="241"/>
      <c r="BN95" s="241"/>
      <c r="BQ95" s="241"/>
      <c r="BT95" s="241"/>
      <c r="BW95" s="241"/>
      <c r="BZ95" s="241"/>
      <c r="CC95" s="241"/>
      <c r="CF95" s="241"/>
      <c r="CG95" s="241"/>
      <c r="CH95" s="241"/>
      <c r="CI95" s="241"/>
      <c r="CJ95" s="241"/>
      <c r="CK95" s="241"/>
      <c r="CL95" s="241"/>
      <c r="CM95" s="241"/>
      <c r="CN95" s="241"/>
      <c r="CO95" s="241"/>
      <c r="CP95" s="241"/>
      <c r="CQ95" s="241"/>
      <c r="CR95" s="241"/>
      <c r="CS95" s="241"/>
      <c r="CT95" s="241"/>
      <c r="CU95" s="241"/>
      <c r="CV95" s="241"/>
      <c r="CW95" s="241"/>
      <c r="CX95" s="241"/>
      <c r="CY95" s="241"/>
      <c r="CZ95" s="241"/>
      <c r="DA95" s="241"/>
      <c r="DB95" s="241"/>
      <c r="DC95" s="241"/>
      <c r="DD95" s="241"/>
      <c r="DE95" s="241"/>
      <c r="DF95" s="241"/>
      <c r="DG95" s="241"/>
      <c r="DH95" s="241"/>
      <c r="DI95" s="241"/>
      <c r="DJ95" s="241"/>
      <c r="DK95" s="241"/>
      <c r="DL95" s="241"/>
      <c r="DM95" s="241"/>
      <c r="DN95" s="241"/>
      <c r="DO95" s="241"/>
      <c r="DP95" s="241"/>
      <c r="DQ95" s="241"/>
      <c r="DR95" s="241"/>
      <c r="DS95" s="241"/>
      <c r="DT95" s="241"/>
      <c r="DU95" s="241"/>
      <c r="DV95" s="241"/>
      <c r="DW95" s="241"/>
      <c r="DX95" s="241"/>
    </row>
    <row r="96" spans="1:134">
      <c r="BE96" s="241"/>
      <c r="BH96" s="241"/>
      <c r="BK96" s="241"/>
      <c r="BN96" s="241"/>
      <c r="BQ96" s="241"/>
      <c r="BT96" s="241"/>
      <c r="BW96" s="241"/>
      <c r="BZ96" s="241"/>
      <c r="CC96" s="241"/>
      <c r="CF96" s="241"/>
      <c r="CG96" s="241"/>
      <c r="CH96" s="241"/>
      <c r="CI96" s="241"/>
      <c r="CJ96" s="241"/>
      <c r="CK96" s="241"/>
      <c r="CL96" s="241"/>
      <c r="CM96" s="241"/>
      <c r="CN96" s="241"/>
      <c r="CO96" s="241"/>
      <c r="CP96" s="241"/>
      <c r="CQ96" s="241"/>
      <c r="CR96" s="241"/>
      <c r="CS96" s="241"/>
      <c r="CT96" s="241"/>
      <c r="CU96" s="241"/>
      <c r="CV96" s="241"/>
      <c r="CW96" s="241"/>
      <c r="CX96" s="241"/>
      <c r="CY96" s="241"/>
      <c r="CZ96" s="241"/>
      <c r="DA96" s="241"/>
      <c r="DB96" s="241"/>
      <c r="DC96" s="241"/>
      <c r="DD96" s="241"/>
      <c r="DE96" s="241"/>
      <c r="DF96" s="241"/>
      <c r="DG96" s="241"/>
      <c r="DH96" s="241"/>
      <c r="DI96" s="241"/>
      <c r="DJ96" s="241"/>
      <c r="DK96" s="241"/>
      <c r="DL96" s="241"/>
      <c r="DM96" s="241"/>
      <c r="DN96" s="241"/>
      <c r="DO96" s="241"/>
      <c r="DP96" s="241"/>
      <c r="DQ96" s="241"/>
      <c r="DR96" s="241"/>
      <c r="DS96" s="241"/>
      <c r="DT96" s="241"/>
      <c r="DU96" s="241"/>
      <c r="DV96" s="241"/>
      <c r="DW96" s="241"/>
      <c r="DX96" s="241"/>
      <c r="DY96" s="241"/>
      <c r="DZ96" s="241"/>
      <c r="EA96" s="241"/>
      <c r="EB96" s="241"/>
      <c r="EC96" s="241"/>
      <c r="ED96" s="241"/>
    </row>
    <row r="97" spans="53:134">
      <c r="BA97" s="241"/>
      <c r="BB97" s="241"/>
      <c r="BE97" s="241"/>
      <c r="BH97" s="241"/>
      <c r="BK97" s="241"/>
      <c r="BN97" s="241"/>
      <c r="BQ97" s="241"/>
      <c r="BT97" s="241"/>
      <c r="BW97" s="241"/>
      <c r="BZ97" s="241"/>
      <c r="CC97" s="241"/>
      <c r="CF97" s="241"/>
      <c r="CG97" s="241"/>
      <c r="CH97" s="241"/>
      <c r="CI97" s="241"/>
      <c r="CJ97" s="241"/>
      <c r="CK97" s="241"/>
      <c r="CL97" s="241"/>
      <c r="CM97" s="241"/>
      <c r="CN97" s="241"/>
      <c r="CO97" s="241"/>
      <c r="CP97" s="241"/>
      <c r="CQ97" s="241"/>
      <c r="CR97" s="241"/>
      <c r="CS97" s="241"/>
      <c r="CT97" s="241"/>
      <c r="CU97" s="241"/>
      <c r="CV97" s="241"/>
      <c r="CW97" s="241"/>
      <c r="CX97" s="241"/>
      <c r="CY97" s="241"/>
      <c r="CZ97" s="241"/>
      <c r="DA97" s="241"/>
      <c r="DB97" s="241"/>
      <c r="DC97" s="241"/>
      <c r="DD97" s="241"/>
      <c r="DE97" s="241"/>
      <c r="DF97" s="241"/>
      <c r="DG97" s="241"/>
      <c r="DH97" s="241"/>
      <c r="DI97" s="241"/>
      <c r="DJ97" s="241"/>
      <c r="DK97" s="241"/>
      <c r="DL97" s="241"/>
      <c r="DM97" s="241"/>
      <c r="DN97" s="241"/>
      <c r="DO97" s="241"/>
      <c r="DP97" s="241"/>
      <c r="DQ97" s="241"/>
      <c r="DR97" s="241"/>
      <c r="DS97" s="241"/>
      <c r="DT97" s="241"/>
      <c r="DU97" s="241"/>
      <c r="DV97" s="241"/>
      <c r="DW97" s="241"/>
      <c r="DX97" s="241"/>
      <c r="DY97" s="241"/>
      <c r="DZ97" s="241"/>
      <c r="EA97" s="241"/>
      <c r="EB97" s="241"/>
      <c r="EC97" s="241"/>
      <c r="ED97" s="241"/>
    </row>
    <row r="98" spans="53:134">
      <c r="BA98" s="241"/>
      <c r="BB98" s="241"/>
      <c r="BE98" s="241"/>
      <c r="BH98" s="241"/>
      <c r="BK98" s="241"/>
      <c r="BN98" s="241"/>
      <c r="BQ98" s="241"/>
      <c r="BT98" s="241"/>
      <c r="BW98" s="241"/>
      <c r="BZ98" s="241"/>
      <c r="CC98" s="241"/>
      <c r="CF98" s="241"/>
      <c r="CG98" s="241"/>
      <c r="CH98" s="241"/>
      <c r="CI98" s="241"/>
      <c r="CJ98" s="241"/>
      <c r="CK98" s="241"/>
      <c r="CL98" s="241"/>
      <c r="CM98" s="241"/>
      <c r="CN98" s="241"/>
      <c r="CO98" s="241"/>
      <c r="CP98" s="241"/>
      <c r="CQ98" s="241"/>
      <c r="CR98" s="241"/>
      <c r="CS98" s="241"/>
      <c r="CT98" s="241"/>
      <c r="CU98" s="241"/>
      <c r="CV98" s="241"/>
      <c r="CW98" s="241"/>
      <c r="CX98" s="241"/>
      <c r="CY98" s="241"/>
      <c r="CZ98" s="241"/>
      <c r="DA98" s="241"/>
      <c r="DB98" s="241"/>
      <c r="DC98" s="241"/>
      <c r="DD98" s="241"/>
      <c r="DE98" s="241"/>
      <c r="DF98" s="241"/>
      <c r="DG98" s="241"/>
      <c r="DH98" s="241"/>
      <c r="DI98" s="241"/>
      <c r="DJ98" s="241"/>
      <c r="DK98" s="241"/>
      <c r="DL98" s="241"/>
      <c r="DM98" s="241"/>
      <c r="DN98" s="241"/>
      <c r="DO98" s="241"/>
      <c r="DP98" s="241"/>
      <c r="DQ98" s="241"/>
      <c r="DR98" s="241"/>
      <c r="DS98" s="241"/>
      <c r="DT98" s="241"/>
      <c r="DU98" s="241"/>
      <c r="DV98" s="241"/>
      <c r="DW98" s="241"/>
      <c r="DX98" s="241"/>
      <c r="DY98" s="241"/>
      <c r="DZ98" s="241"/>
      <c r="EA98" s="241"/>
      <c r="EB98" s="241"/>
      <c r="EC98" s="241"/>
      <c r="ED98" s="241"/>
    </row>
    <row r="99" spans="53:134">
      <c r="BA99" s="241"/>
      <c r="BB99" s="241"/>
      <c r="BE99" s="241"/>
      <c r="BH99" s="241"/>
      <c r="BK99" s="241"/>
      <c r="BN99" s="241"/>
      <c r="BQ99" s="241"/>
      <c r="BT99" s="241"/>
      <c r="BW99" s="241"/>
      <c r="BZ99" s="241"/>
      <c r="CC99" s="241"/>
      <c r="CF99" s="241"/>
      <c r="CG99" s="241"/>
      <c r="CH99" s="241"/>
      <c r="CI99" s="241"/>
      <c r="CJ99" s="241"/>
      <c r="CK99" s="241"/>
      <c r="CL99" s="241"/>
      <c r="CM99" s="241"/>
      <c r="CN99" s="241"/>
      <c r="CO99" s="241"/>
      <c r="CP99" s="241"/>
      <c r="CQ99" s="241"/>
      <c r="CR99" s="241"/>
      <c r="CS99" s="241"/>
      <c r="CT99" s="241"/>
      <c r="CU99" s="241"/>
      <c r="CV99" s="241"/>
      <c r="CW99" s="241"/>
      <c r="CX99" s="241"/>
      <c r="CY99" s="241"/>
      <c r="CZ99" s="241"/>
      <c r="DA99" s="241"/>
      <c r="DB99" s="241"/>
      <c r="DC99" s="241"/>
      <c r="DD99" s="241"/>
      <c r="DE99" s="241"/>
      <c r="DF99" s="241"/>
      <c r="DG99" s="241"/>
      <c r="DH99" s="241"/>
      <c r="DI99" s="241"/>
      <c r="DJ99" s="241"/>
      <c r="DK99" s="241"/>
      <c r="DL99" s="241"/>
      <c r="DM99" s="241"/>
      <c r="DN99" s="241"/>
      <c r="DO99" s="241"/>
      <c r="DP99" s="241"/>
      <c r="DQ99" s="241"/>
      <c r="DR99" s="241"/>
      <c r="DS99" s="241"/>
      <c r="DT99" s="241"/>
      <c r="DU99" s="241"/>
      <c r="DV99" s="241"/>
      <c r="DW99" s="241"/>
      <c r="DX99" s="241"/>
      <c r="DY99" s="241"/>
      <c r="DZ99" s="241"/>
      <c r="EA99" s="241"/>
      <c r="EB99" s="241"/>
      <c r="EC99" s="241"/>
      <c r="ED99" s="241"/>
    </row>
    <row r="100" spans="53:134">
      <c r="BA100" s="241"/>
      <c r="BB100" s="241"/>
      <c r="BE100" s="241"/>
      <c r="BH100" s="241"/>
      <c r="BK100" s="241"/>
      <c r="BN100" s="241"/>
      <c r="BQ100" s="241"/>
      <c r="BT100" s="241"/>
      <c r="BW100" s="241"/>
      <c r="BZ100" s="241"/>
      <c r="CC100" s="241"/>
      <c r="CF100" s="241"/>
      <c r="CG100" s="241"/>
      <c r="CH100" s="241"/>
      <c r="CI100" s="241"/>
      <c r="CJ100" s="241"/>
      <c r="CK100" s="241"/>
      <c r="CL100" s="241"/>
      <c r="CM100" s="241"/>
      <c r="CN100" s="241"/>
      <c r="CO100" s="241"/>
      <c r="CP100" s="241"/>
      <c r="CQ100" s="241"/>
      <c r="CR100" s="241"/>
      <c r="CS100" s="241"/>
      <c r="CT100" s="241"/>
      <c r="CU100" s="241"/>
      <c r="CV100" s="241"/>
      <c r="CW100" s="241"/>
      <c r="CX100" s="241"/>
      <c r="CY100" s="241"/>
      <c r="CZ100" s="241"/>
      <c r="DA100" s="241"/>
      <c r="DB100" s="241"/>
      <c r="DC100" s="241"/>
      <c r="DD100" s="241"/>
      <c r="DE100" s="241"/>
      <c r="DF100" s="241"/>
      <c r="DG100" s="241"/>
      <c r="DH100" s="241"/>
      <c r="DI100" s="241"/>
      <c r="DJ100" s="241"/>
      <c r="DK100" s="241"/>
      <c r="DL100" s="241"/>
      <c r="DM100" s="241"/>
      <c r="DN100" s="241"/>
      <c r="DO100" s="241"/>
      <c r="DP100" s="241"/>
      <c r="DQ100" s="241"/>
      <c r="DR100" s="241"/>
      <c r="DS100" s="241"/>
      <c r="DT100" s="241"/>
      <c r="DU100" s="241"/>
      <c r="DV100" s="241"/>
      <c r="DW100" s="241"/>
      <c r="DX100" s="241"/>
      <c r="DY100" s="241"/>
      <c r="DZ100" s="241"/>
      <c r="EA100" s="241"/>
      <c r="EB100" s="241"/>
      <c r="EC100" s="241"/>
      <c r="ED100" s="241"/>
    </row>
    <row r="101" spans="53:134">
      <c r="BA101" s="241"/>
      <c r="BB101" s="241"/>
      <c r="BE101" s="241"/>
      <c r="BH101" s="241"/>
      <c r="BK101" s="241"/>
      <c r="BN101" s="241"/>
      <c r="BQ101" s="241"/>
      <c r="BT101" s="241"/>
      <c r="BW101" s="241"/>
      <c r="BZ101" s="241"/>
      <c r="CC101" s="241"/>
      <c r="CF101" s="241"/>
      <c r="CG101" s="241"/>
      <c r="CH101" s="241"/>
      <c r="CI101" s="241"/>
      <c r="CJ101" s="241"/>
      <c r="CK101" s="241"/>
      <c r="CL101" s="241"/>
      <c r="CM101" s="241"/>
      <c r="CN101" s="241"/>
      <c r="CO101" s="241"/>
      <c r="CP101" s="241"/>
      <c r="CQ101" s="241"/>
      <c r="CR101" s="241"/>
      <c r="CS101" s="241"/>
      <c r="CT101" s="241"/>
      <c r="CU101" s="241"/>
      <c r="CV101" s="241"/>
      <c r="CW101" s="241"/>
      <c r="CX101" s="241"/>
      <c r="CY101" s="241"/>
      <c r="CZ101" s="241"/>
      <c r="DA101" s="241"/>
      <c r="DB101" s="241"/>
      <c r="DC101" s="241"/>
      <c r="DD101" s="241"/>
      <c r="DE101" s="241"/>
      <c r="DF101" s="241"/>
      <c r="DG101" s="241"/>
      <c r="DH101" s="241"/>
      <c r="DI101" s="241"/>
      <c r="DJ101" s="241"/>
      <c r="DK101" s="241"/>
      <c r="DL101" s="241"/>
      <c r="DM101" s="241"/>
      <c r="DN101" s="241"/>
      <c r="DO101" s="241"/>
      <c r="DP101" s="241"/>
      <c r="DQ101" s="241"/>
      <c r="DR101" s="241"/>
      <c r="DS101" s="241"/>
      <c r="DT101" s="241"/>
      <c r="DU101" s="241"/>
      <c r="DV101" s="241"/>
      <c r="DW101" s="241"/>
      <c r="DX101" s="241"/>
      <c r="DY101" s="241"/>
      <c r="DZ101" s="241"/>
      <c r="EA101" s="241"/>
      <c r="EB101" s="241"/>
      <c r="EC101" s="241"/>
      <c r="ED101" s="241"/>
    </row>
    <row r="102" spans="53:134">
      <c r="BA102" s="241"/>
      <c r="BB102" s="241"/>
      <c r="BE102" s="241"/>
      <c r="BH102" s="241"/>
      <c r="BK102" s="241"/>
      <c r="BN102" s="241"/>
      <c r="BQ102" s="241"/>
      <c r="BT102" s="241"/>
      <c r="BW102" s="241"/>
      <c r="BZ102" s="241"/>
      <c r="CC102" s="241"/>
      <c r="CF102" s="241"/>
      <c r="CG102" s="241"/>
      <c r="CH102" s="241"/>
      <c r="CI102" s="241"/>
      <c r="CJ102" s="241"/>
      <c r="CK102" s="241"/>
      <c r="CL102" s="241"/>
      <c r="CM102" s="241"/>
      <c r="CN102" s="241"/>
      <c r="CO102" s="241"/>
      <c r="CP102" s="241"/>
      <c r="CQ102" s="241"/>
      <c r="CR102" s="241"/>
      <c r="CS102" s="241"/>
      <c r="CT102" s="241"/>
      <c r="CU102" s="241"/>
      <c r="CV102" s="241"/>
      <c r="CW102" s="241"/>
      <c r="CX102" s="241"/>
      <c r="CY102" s="241"/>
      <c r="CZ102" s="241"/>
      <c r="DA102" s="241"/>
      <c r="DB102" s="241"/>
      <c r="DC102" s="241"/>
      <c r="DD102" s="241"/>
      <c r="DE102" s="241"/>
      <c r="DF102" s="241"/>
      <c r="DG102" s="241"/>
      <c r="DH102" s="241"/>
      <c r="DI102" s="241"/>
      <c r="DJ102" s="241"/>
      <c r="DK102" s="241"/>
      <c r="DL102" s="241"/>
      <c r="DM102" s="241"/>
      <c r="DN102" s="241"/>
      <c r="DO102" s="241"/>
      <c r="DP102" s="241"/>
      <c r="DQ102" s="241"/>
      <c r="DR102" s="241"/>
      <c r="DS102" s="241"/>
      <c r="DT102" s="241"/>
      <c r="DU102" s="241"/>
      <c r="DV102" s="241"/>
      <c r="DW102" s="241"/>
      <c r="DX102" s="241"/>
      <c r="DY102" s="241"/>
      <c r="DZ102" s="241"/>
      <c r="EA102" s="241"/>
      <c r="EB102" s="241"/>
    </row>
    <row r="103" spans="53:134">
      <c r="BA103" s="241"/>
      <c r="BB103" s="241"/>
      <c r="BE103" s="241"/>
      <c r="BH103" s="241"/>
      <c r="BK103" s="241"/>
      <c r="BN103" s="241"/>
      <c r="BQ103" s="241"/>
      <c r="BT103" s="241"/>
      <c r="BW103" s="241"/>
      <c r="BZ103" s="241"/>
      <c r="CC103" s="241"/>
      <c r="CF103" s="241"/>
      <c r="CG103" s="241"/>
      <c r="CH103" s="241"/>
      <c r="CI103" s="241"/>
      <c r="CJ103" s="241"/>
      <c r="CK103" s="241"/>
      <c r="CL103" s="241"/>
      <c r="CM103" s="241"/>
      <c r="CN103" s="241"/>
      <c r="CO103" s="241"/>
      <c r="CP103" s="241"/>
      <c r="CQ103" s="241"/>
      <c r="CR103" s="241"/>
      <c r="CS103" s="241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241"/>
      <c r="DR103" s="241"/>
      <c r="DS103" s="241"/>
      <c r="DT103" s="241"/>
      <c r="DU103" s="241"/>
      <c r="DV103" s="241"/>
      <c r="DW103" s="241"/>
      <c r="DX103" s="241"/>
      <c r="DY103" s="241"/>
      <c r="DZ103" s="241"/>
      <c r="EA103" s="241"/>
      <c r="EB103" s="241"/>
    </row>
    <row r="104" spans="53:134">
      <c r="BA104" s="309"/>
      <c r="BB104" s="241"/>
      <c r="BE104" s="241"/>
      <c r="BH104" s="241"/>
      <c r="BK104" s="241"/>
      <c r="BN104" s="241"/>
      <c r="BQ104" s="241"/>
      <c r="BT104" s="241"/>
      <c r="BW104" s="241"/>
      <c r="BZ104" s="241"/>
      <c r="CC104" s="241"/>
      <c r="CF104" s="241"/>
      <c r="CG104" s="241"/>
      <c r="CH104" s="241"/>
      <c r="CI104" s="241"/>
      <c r="CJ104" s="241"/>
      <c r="CK104" s="241"/>
      <c r="CL104" s="241"/>
      <c r="CM104" s="241"/>
      <c r="CN104" s="241"/>
      <c r="CO104" s="241"/>
      <c r="CP104" s="241"/>
      <c r="CQ104" s="241"/>
      <c r="CR104" s="241"/>
      <c r="CS104" s="241"/>
      <c r="CT104" s="241"/>
      <c r="CU104" s="241"/>
      <c r="CV104" s="241"/>
      <c r="CW104" s="241"/>
      <c r="CX104" s="241"/>
      <c r="CY104" s="241"/>
      <c r="CZ104" s="241"/>
      <c r="DA104" s="241"/>
      <c r="DB104" s="241"/>
      <c r="DC104" s="241"/>
      <c r="DD104" s="241"/>
      <c r="DE104" s="241"/>
      <c r="DF104" s="241"/>
      <c r="DG104" s="241"/>
      <c r="DH104" s="241"/>
      <c r="DI104" s="241"/>
      <c r="DJ104" s="241"/>
      <c r="DK104" s="241"/>
      <c r="DL104" s="241"/>
      <c r="DM104" s="241"/>
      <c r="DN104" s="241"/>
      <c r="DO104" s="241"/>
      <c r="DP104" s="241"/>
      <c r="DQ104" s="241"/>
      <c r="DR104" s="241"/>
      <c r="DS104" s="241"/>
      <c r="DT104" s="241"/>
      <c r="DU104" s="241"/>
      <c r="DV104" s="241"/>
    </row>
    <row r="105" spans="53:134">
      <c r="BA105" s="241"/>
      <c r="BB105" s="241"/>
      <c r="BE105" s="241"/>
      <c r="BH105" s="241"/>
      <c r="BK105" s="241"/>
      <c r="BN105" s="241"/>
      <c r="BQ105" s="241"/>
      <c r="BT105" s="241"/>
      <c r="BW105" s="241"/>
      <c r="BZ105" s="241"/>
      <c r="CC105" s="241"/>
      <c r="CF105" s="241"/>
      <c r="CG105" s="241"/>
      <c r="CH105" s="241"/>
      <c r="CI105" s="241"/>
      <c r="CJ105" s="241"/>
      <c r="CK105" s="241"/>
      <c r="CL105" s="241"/>
      <c r="CM105" s="241"/>
      <c r="CN105" s="241"/>
      <c r="CO105" s="241"/>
      <c r="CP105" s="241"/>
      <c r="CQ105" s="241"/>
      <c r="CR105" s="241"/>
      <c r="CS105" s="241"/>
      <c r="CT105" s="241"/>
      <c r="CU105" s="241"/>
      <c r="CV105" s="241"/>
      <c r="CW105" s="241"/>
      <c r="CX105" s="241"/>
      <c r="CY105" s="241"/>
      <c r="CZ105" s="241"/>
      <c r="DA105" s="241"/>
      <c r="DB105" s="241"/>
      <c r="DC105" s="241"/>
      <c r="DD105" s="241"/>
      <c r="DE105" s="241"/>
      <c r="DF105" s="241"/>
      <c r="DG105" s="241"/>
      <c r="DH105" s="241"/>
      <c r="DI105" s="241"/>
      <c r="DJ105" s="241"/>
      <c r="DK105" s="241"/>
      <c r="DL105" s="241"/>
      <c r="DM105" s="241"/>
      <c r="DN105" s="241"/>
      <c r="DO105" s="241"/>
      <c r="DP105" s="241"/>
      <c r="DQ105" s="241"/>
      <c r="DR105" s="241"/>
      <c r="DS105" s="241"/>
      <c r="DT105" s="241"/>
      <c r="DU105" s="241"/>
      <c r="DV105" s="241"/>
      <c r="DW105" s="241"/>
      <c r="DX105" s="241"/>
      <c r="DY105" s="241"/>
      <c r="DZ105" s="241"/>
      <c r="EA105" s="241"/>
      <c r="EB105" s="241"/>
    </row>
    <row r="106" spans="53:134">
      <c r="BA106" s="241"/>
      <c r="BB106" s="241"/>
      <c r="BE106" s="241"/>
      <c r="BH106" s="241"/>
      <c r="BK106" s="241"/>
      <c r="BN106" s="241"/>
      <c r="BQ106" s="241"/>
      <c r="BT106" s="241"/>
      <c r="BW106" s="241"/>
      <c r="BZ106" s="241"/>
      <c r="CC106" s="241"/>
      <c r="CF106" s="241"/>
      <c r="CG106" s="241"/>
      <c r="CH106" s="241"/>
      <c r="CI106" s="241"/>
      <c r="CJ106" s="241"/>
      <c r="CK106" s="241"/>
      <c r="CL106" s="241"/>
      <c r="CM106" s="241"/>
      <c r="CN106" s="241"/>
      <c r="CO106" s="241"/>
      <c r="CP106" s="241"/>
      <c r="CQ106" s="241"/>
      <c r="CR106" s="241"/>
      <c r="CS106" s="241"/>
      <c r="CT106" s="241"/>
      <c r="CU106" s="241"/>
      <c r="CV106" s="241"/>
      <c r="CW106" s="241"/>
      <c r="CX106" s="241"/>
      <c r="CY106" s="241"/>
      <c r="CZ106" s="241"/>
      <c r="DA106" s="241"/>
      <c r="DB106" s="241"/>
      <c r="DC106" s="241"/>
      <c r="DD106" s="241"/>
      <c r="DE106" s="241"/>
      <c r="DF106" s="241"/>
      <c r="DG106" s="241"/>
      <c r="DH106" s="241"/>
      <c r="DI106" s="241"/>
      <c r="DJ106" s="241"/>
      <c r="DK106" s="241"/>
      <c r="DL106" s="241"/>
      <c r="DM106" s="241"/>
      <c r="DN106" s="241"/>
      <c r="DO106" s="241"/>
      <c r="DP106" s="241"/>
      <c r="DQ106" s="241"/>
      <c r="DR106" s="241"/>
      <c r="DS106" s="241"/>
      <c r="DT106" s="241"/>
      <c r="DU106" s="241"/>
      <c r="DV106" s="241"/>
      <c r="DW106" s="241"/>
      <c r="DX106" s="241"/>
      <c r="DY106" s="241"/>
      <c r="DZ106" s="241"/>
      <c r="EA106" s="241"/>
      <c r="EB106" s="241"/>
    </row>
    <row r="107" spans="53:134">
      <c r="BA107" s="309"/>
      <c r="BB107" s="241"/>
      <c r="BE107" s="241"/>
      <c r="BH107" s="241"/>
      <c r="BK107" s="241"/>
      <c r="BN107" s="241"/>
      <c r="BQ107" s="241"/>
      <c r="BT107" s="241"/>
      <c r="BW107" s="241"/>
      <c r="BZ107" s="241"/>
      <c r="CC107" s="241"/>
      <c r="CF107" s="241"/>
      <c r="CG107" s="241"/>
      <c r="CH107" s="241"/>
      <c r="CI107" s="241"/>
      <c r="CJ107" s="241"/>
      <c r="CK107" s="241"/>
      <c r="CL107" s="241"/>
      <c r="CM107" s="241"/>
      <c r="CN107" s="241"/>
      <c r="CO107" s="241"/>
      <c r="CP107" s="241"/>
      <c r="CQ107" s="241"/>
      <c r="CR107" s="241"/>
      <c r="CS107" s="241"/>
      <c r="CT107" s="241"/>
      <c r="CU107" s="241"/>
      <c r="CV107" s="241"/>
      <c r="CW107" s="241"/>
      <c r="CX107" s="241"/>
      <c r="CY107" s="241"/>
      <c r="CZ107" s="241"/>
      <c r="DA107" s="241"/>
      <c r="DB107" s="241"/>
      <c r="DC107" s="241"/>
      <c r="DD107" s="241"/>
      <c r="DE107" s="241"/>
      <c r="DF107" s="241"/>
      <c r="DG107" s="241"/>
      <c r="DH107" s="241"/>
      <c r="DI107" s="241"/>
      <c r="DJ107" s="241"/>
      <c r="DK107" s="241"/>
      <c r="DL107" s="241"/>
      <c r="DM107" s="241"/>
      <c r="DN107" s="241"/>
      <c r="DO107" s="241"/>
      <c r="DP107" s="241"/>
      <c r="DQ107" s="241"/>
      <c r="DR107" s="241"/>
      <c r="DS107" s="241"/>
      <c r="DT107" s="241"/>
      <c r="DU107" s="241"/>
      <c r="DV107" s="241"/>
      <c r="DW107" s="241"/>
    </row>
    <row r="108" spans="53:134">
      <c r="BA108" s="241"/>
      <c r="BB108" s="241"/>
      <c r="BE108" s="241"/>
      <c r="BH108" s="241"/>
      <c r="BK108" s="241"/>
      <c r="BN108" s="241"/>
      <c r="BQ108" s="241"/>
      <c r="BT108" s="241"/>
      <c r="BW108" s="241"/>
      <c r="BZ108" s="241"/>
      <c r="CC108" s="241"/>
      <c r="CF108" s="241"/>
      <c r="CG108" s="241"/>
      <c r="CH108" s="241"/>
      <c r="CI108" s="241"/>
      <c r="CJ108" s="241"/>
      <c r="CK108" s="241"/>
      <c r="CL108" s="241"/>
      <c r="CM108" s="241"/>
      <c r="CN108" s="241"/>
      <c r="CO108" s="241"/>
      <c r="CP108" s="241"/>
      <c r="CQ108" s="241"/>
      <c r="CR108" s="241"/>
      <c r="CS108" s="241"/>
      <c r="CT108" s="241"/>
      <c r="CU108" s="241"/>
      <c r="CV108" s="241"/>
      <c r="CW108" s="241"/>
      <c r="CX108" s="241"/>
      <c r="CY108" s="241"/>
      <c r="CZ108" s="241"/>
      <c r="DA108" s="241"/>
      <c r="DB108" s="241"/>
      <c r="DC108" s="241"/>
      <c r="DD108" s="241"/>
      <c r="DE108" s="241"/>
      <c r="DF108" s="241"/>
      <c r="DG108" s="241"/>
      <c r="DH108" s="241"/>
      <c r="DI108" s="241"/>
      <c r="DJ108" s="241"/>
      <c r="DK108" s="241"/>
      <c r="DL108" s="241"/>
      <c r="DM108" s="241"/>
      <c r="DN108" s="241"/>
      <c r="DO108" s="241"/>
      <c r="DP108" s="241"/>
      <c r="DQ108" s="241"/>
      <c r="DR108" s="241"/>
      <c r="DS108" s="241"/>
      <c r="DT108" s="241"/>
      <c r="DU108" s="241"/>
      <c r="DV108" s="241"/>
      <c r="DW108" s="241"/>
      <c r="DX108" s="241"/>
      <c r="DY108" s="241"/>
      <c r="DZ108" s="241"/>
      <c r="EA108" s="241"/>
      <c r="EB108" s="241"/>
    </row>
    <row r="109" spans="53:134">
      <c r="BA109" s="241"/>
      <c r="BB109" s="241"/>
      <c r="BE109" s="241"/>
      <c r="BH109" s="241"/>
      <c r="BK109" s="241"/>
      <c r="BN109" s="241"/>
      <c r="BQ109" s="241"/>
      <c r="BT109" s="241"/>
      <c r="BW109" s="241"/>
      <c r="BZ109" s="241"/>
      <c r="CC109" s="241"/>
      <c r="CF109" s="241"/>
      <c r="CG109" s="241"/>
      <c r="CH109" s="241"/>
      <c r="CI109" s="241"/>
      <c r="CJ109" s="241"/>
      <c r="CK109" s="241"/>
      <c r="CL109" s="241"/>
      <c r="CM109" s="241"/>
      <c r="CN109" s="241"/>
      <c r="CO109" s="241"/>
      <c r="CP109" s="241"/>
      <c r="CQ109" s="241"/>
      <c r="CR109" s="241"/>
      <c r="CS109" s="241"/>
      <c r="CT109" s="241"/>
      <c r="CU109" s="241"/>
      <c r="CV109" s="241"/>
      <c r="CW109" s="241"/>
      <c r="CX109" s="241"/>
      <c r="CY109" s="241"/>
      <c r="CZ109" s="241"/>
      <c r="DA109" s="241"/>
      <c r="DB109" s="241"/>
      <c r="DC109" s="241"/>
      <c r="DD109" s="241"/>
      <c r="DE109" s="241"/>
      <c r="DF109" s="241"/>
      <c r="DG109" s="241"/>
      <c r="DH109" s="241"/>
      <c r="DI109" s="241"/>
      <c r="DJ109" s="241"/>
      <c r="DK109" s="241"/>
      <c r="DL109" s="241"/>
      <c r="DM109" s="241"/>
      <c r="DN109" s="241"/>
      <c r="DO109" s="241"/>
      <c r="DP109" s="241"/>
      <c r="DQ109" s="241"/>
      <c r="DR109" s="241"/>
      <c r="DS109" s="241"/>
      <c r="DT109" s="241"/>
      <c r="DU109" s="241"/>
      <c r="DV109" s="241"/>
      <c r="DW109" s="241"/>
      <c r="DX109" s="241"/>
      <c r="DY109" s="241"/>
      <c r="DZ109" s="241"/>
      <c r="EA109" s="241"/>
      <c r="EB109" s="241"/>
    </row>
    <row r="110" spans="53:134">
      <c r="BA110" s="309"/>
      <c r="BB110" s="241"/>
      <c r="BE110" s="241"/>
      <c r="BH110" s="241"/>
      <c r="BK110" s="241"/>
      <c r="BN110" s="241"/>
      <c r="BQ110" s="241"/>
      <c r="BT110" s="241"/>
      <c r="BW110" s="241"/>
      <c r="BZ110" s="241"/>
      <c r="CC110" s="241"/>
      <c r="CF110" s="241"/>
      <c r="CG110" s="241"/>
      <c r="CH110" s="241"/>
      <c r="CI110" s="241"/>
      <c r="CJ110" s="241"/>
      <c r="CK110" s="241"/>
      <c r="CL110" s="241"/>
      <c r="CM110" s="241"/>
      <c r="CN110" s="241"/>
      <c r="CO110" s="241"/>
      <c r="CP110" s="241"/>
      <c r="CQ110" s="241"/>
      <c r="CR110" s="241"/>
      <c r="CS110" s="241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241"/>
      <c r="DR110" s="241"/>
    </row>
    <row r="111" spans="53:134">
      <c r="BA111" s="241"/>
      <c r="BB111" s="241"/>
      <c r="BE111" s="241"/>
      <c r="BH111" s="241"/>
      <c r="BK111" s="241"/>
      <c r="BN111" s="241"/>
      <c r="BQ111" s="241"/>
      <c r="BT111" s="241"/>
      <c r="BW111" s="241"/>
      <c r="BZ111" s="241"/>
      <c r="CC111" s="241"/>
      <c r="CF111" s="241"/>
      <c r="CG111" s="241"/>
      <c r="CH111" s="241"/>
      <c r="CI111" s="241"/>
      <c r="CJ111" s="241"/>
      <c r="CK111" s="241"/>
      <c r="CL111" s="241"/>
      <c r="CM111" s="241"/>
      <c r="CN111" s="241"/>
      <c r="CO111" s="241"/>
      <c r="CP111" s="241"/>
      <c r="CQ111" s="241"/>
      <c r="CR111" s="241"/>
      <c r="CS111" s="241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241"/>
      <c r="DR111" s="241"/>
      <c r="DS111" s="241"/>
      <c r="DT111" s="241"/>
      <c r="DU111" s="241"/>
      <c r="DV111" s="241"/>
      <c r="DW111" s="241"/>
      <c r="DX111" s="241"/>
      <c r="DY111" s="241"/>
      <c r="DZ111" s="241"/>
      <c r="EA111" s="241"/>
      <c r="EB111" s="241"/>
    </row>
    <row r="112" spans="53:134">
      <c r="BA112" s="241"/>
      <c r="BB112" s="241"/>
      <c r="BE112" s="241"/>
      <c r="BH112" s="241"/>
      <c r="BK112" s="241"/>
      <c r="BN112" s="241"/>
      <c r="BQ112" s="241"/>
      <c r="BT112" s="241"/>
      <c r="BW112" s="241"/>
      <c r="BZ112" s="241"/>
      <c r="CC112" s="241"/>
      <c r="CF112" s="241"/>
      <c r="CG112" s="241"/>
      <c r="CH112" s="241"/>
      <c r="CI112" s="241"/>
      <c r="CJ112" s="241"/>
      <c r="CK112" s="241"/>
      <c r="CL112" s="241"/>
      <c r="CM112" s="241"/>
      <c r="CN112" s="241"/>
      <c r="CO112" s="241"/>
      <c r="CP112" s="241"/>
      <c r="CQ112" s="241"/>
      <c r="CR112" s="241"/>
      <c r="CS112" s="241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241"/>
      <c r="DR112" s="241"/>
      <c r="DS112" s="241"/>
      <c r="DT112" s="241"/>
      <c r="DU112" s="241"/>
      <c r="DV112" s="241"/>
      <c r="DW112" s="241"/>
      <c r="DX112" s="241"/>
      <c r="DY112" s="241"/>
      <c r="DZ112" s="241"/>
      <c r="EA112" s="241"/>
      <c r="EB112" s="241"/>
    </row>
    <row r="113" spans="53:132">
      <c r="BA113" s="309"/>
      <c r="BB113" s="241"/>
      <c r="BE113" s="241"/>
      <c r="BH113" s="241"/>
      <c r="BK113" s="241"/>
      <c r="BN113" s="241"/>
      <c r="BQ113" s="241"/>
      <c r="BT113" s="241"/>
      <c r="BW113" s="241"/>
      <c r="BZ113" s="241"/>
      <c r="CC113" s="241"/>
      <c r="CF113" s="241"/>
      <c r="CG113" s="241"/>
      <c r="CH113" s="241"/>
      <c r="CI113" s="241"/>
      <c r="CJ113" s="241"/>
      <c r="CK113" s="241"/>
      <c r="CL113" s="241"/>
      <c r="CM113" s="241"/>
      <c r="CN113" s="241"/>
      <c r="CO113" s="241"/>
      <c r="CP113" s="241"/>
      <c r="CQ113" s="241"/>
      <c r="CR113" s="241"/>
      <c r="CS113" s="241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241"/>
      <c r="DR113" s="241"/>
      <c r="DS113" s="241"/>
      <c r="DT113" s="241"/>
    </row>
    <row r="114" spans="53:132">
      <c r="BA114" s="241"/>
      <c r="BB114" s="241"/>
      <c r="BE114" s="241"/>
      <c r="BH114" s="241"/>
      <c r="BK114" s="241"/>
      <c r="BN114" s="241"/>
      <c r="BQ114" s="241"/>
      <c r="BT114" s="241"/>
      <c r="BW114" s="241"/>
      <c r="BZ114" s="241"/>
      <c r="CC114" s="241"/>
      <c r="CF114" s="241"/>
      <c r="CG114" s="241"/>
      <c r="CH114" s="241"/>
      <c r="CI114" s="241"/>
      <c r="CJ114" s="241"/>
      <c r="CK114" s="241"/>
      <c r="CL114" s="241"/>
      <c r="CM114" s="241"/>
      <c r="CN114" s="241"/>
      <c r="CO114" s="241"/>
      <c r="CP114" s="241"/>
      <c r="CQ114" s="241"/>
      <c r="CR114" s="241"/>
      <c r="CS114" s="241"/>
      <c r="CT114" s="241"/>
      <c r="CU114" s="241"/>
      <c r="CV114" s="241"/>
      <c r="CW114" s="241"/>
      <c r="CX114" s="241"/>
      <c r="CY114" s="241"/>
      <c r="CZ114" s="241"/>
      <c r="DA114" s="241"/>
      <c r="DB114" s="241"/>
      <c r="DC114" s="241"/>
      <c r="DD114" s="241"/>
      <c r="DE114" s="241"/>
      <c r="DF114" s="241"/>
      <c r="DG114" s="241"/>
      <c r="DH114" s="241"/>
      <c r="DI114" s="241"/>
      <c r="DJ114" s="241"/>
      <c r="DK114" s="241"/>
      <c r="DL114" s="241"/>
      <c r="DM114" s="241"/>
      <c r="DN114" s="241"/>
      <c r="DO114" s="241"/>
      <c r="DP114" s="241"/>
      <c r="DQ114" s="241"/>
      <c r="DR114" s="241"/>
      <c r="DS114" s="241"/>
      <c r="DT114" s="241"/>
      <c r="DU114" s="241"/>
      <c r="DV114" s="241"/>
      <c r="DW114" s="241"/>
      <c r="DX114" s="241"/>
      <c r="DY114" s="241"/>
      <c r="DZ114" s="241"/>
      <c r="EA114" s="241"/>
      <c r="EB114" s="241"/>
    </row>
    <row r="115" spans="53:132">
      <c r="BA115" s="241"/>
      <c r="BB115" s="241"/>
      <c r="BE115" s="241"/>
      <c r="BH115" s="241"/>
      <c r="BK115" s="241"/>
      <c r="BN115" s="241"/>
      <c r="BQ115" s="241"/>
      <c r="BT115" s="241"/>
      <c r="BW115" s="241"/>
      <c r="BZ115" s="241"/>
      <c r="CC115" s="241"/>
      <c r="CF115" s="241"/>
      <c r="CG115" s="241"/>
      <c r="CH115" s="241"/>
      <c r="CI115" s="241"/>
      <c r="CJ115" s="241"/>
      <c r="CK115" s="241"/>
      <c r="CL115" s="241"/>
      <c r="CM115" s="241"/>
      <c r="CN115" s="241"/>
      <c r="CO115" s="241"/>
      <c r="CP115" s="241"/>
      <c r="CQ115" s="241"/>
      <c r="CR115" s="241"/>
      <c r="CS115" s="241"/>
      <c r="CT115" s="241"/>
      <c r="CU115" s="241"/>
      <c r="CV115" s="241"/>
      <c r="CW115" s="241"/>
      <c r="CX115" s="241"/>
      <c r="CY115" s="241"/>
      <c r="CZ115" s="241"/>
      <c r="DA115" s="241"/>
      <c r="DB115" s="241"/>
      <c r="DC115" s="241"/>
      <c r="DD115" s="241"/>
      <c r="DE115" s="241"/>
      <c r="DF115" s="241"/>
      <c r="DG115" s="241"/>
      <c r="DH115" s="241"/>
      <c r="DI115" s="241"/>
      <c r="DJ115" s="241"/>
      <c r="DK115" s="241"/>
      <c r="DL115" s="241"/>
      <c r="DM115" s="241"/>
      <c r="DN115" s="241"/>
      <c r="DO115" s="241"/>
      <c r="DP115" s="241"/>
      <c r="DQ115" s="241"/>
      <c r="DR115" s="241"/>
      <c r="DS115" s="241"/>
      <c r="DT115" s="241"/>
      <c r="DU115" s="241"/>
      <c r="DV115" s="241"/>
      <c r="DW115" s="241"/>
      <c r="DX115" s="241"/>
      <c r="DY115" s="241"/>
      <c r="DZ115" s="241"/>
      <c r="EA115" s="241"/>
      <c r="EB115" s="241"/>
    </row>
    <row r="116" spans="53:132">
      <c r="BA116" s="309"/>
      <c r="BB116" s="241"/>
      <c r="BE116" s="241"/>
      <c r="BH116" s="241"/>
      <c r="BK116" s="241"/>
      <c r="BN116" s="241"/>
      <c r="BQ116" s="241"/>
      <c r="BT116" s="241"/>
      <c r="BW116" s="241"/>
      <c r="BZ116" s="241"/>
      <c r="CC116" s="241"/>
      <c r="CF116" s="241"/>
      <c r="CG116" s="241"/>
      <c r="CH116" s="241"/>
      <c r="CI116" s="241"/>
      <c r="CJ116" s="241"/>
      <c r="CK116" s="241"/>
      <c r="CL116" s="241"/>
      <c r="CM116" s="241"/>
      <c r="CN116" s="241"/>
      <c r="CO116" s="241"/>
      <c r="CP116" s="241"/>
      <c r="CQ116" s="241"/>
      <c r="CR116" s="241"/>
      <c r="CS116" s="241"/>
      <c r="CT116" s="241"/>
      <c r="CU116" s="241"/>
      <c r="CV116" s="241"/>
      <c r="CW116" s="241"/>
      <c r="CX116" s="241"/>
      <c r="CY116" s="241"/>
      <c r="CZ116" s="241"/>
      <c r="DA116" s="241"/>
      <c r="DB116" s="241"/>
      <c r="DC116" s="241"/>
      <c r="DD116" s="241"/>
      <c r="DE116" s="241"/>
      <c r="DF116" s="241"/>
      <c r="DG116" s="241"/>
      <c r="DH116" s="241"/>
      <c r="DI116" s="241"/>
      <c r="DJ116" s="241"/>
      <c r="DK116" s="241"/>
      <c r="DL116" s="241"/>
      <c r="DM116" s="241"/>
      <c r="DN116" s="241"/>
      <c r="DO116" s="241"/>
      <c r="DP116" s="241"/>
      <c r="DQ116" s="241"/>
      <c r="DR116" s="241"/>
      <c r="DS116" s="241"/>
    </row>
    <row r="117" spans="53:132">
      <c r="BA117" s="241"/>
      <c r="BB117" s="241"/>
      <c r="BE117" s="241"/>
      <c r="BH117" s="241"/>
      <c r="BK117" s="241"/>
      <c r="BN117" s="241"/>
      <c r="BQ117" s="241"/>
      <c r="BT117" s="241"/>
      <c r="BW117" s="241"/>
      <c r="BZ117" s="241"/>
      <c r="CC117" s="241"/>
      <c r="CF117" s="241"/>
      <c r="CG117" s="241"/>
      <c r="CH117" s="241"/>
      <c r="CI117" s="241"/>
      <c r="CJ117" s="241"/>
      <c r="CK117" s="241"/>
      <c r="CL117" s="241"/>
      <c r="CM117" s="241"/>
      <c r="CN117" s="241"/>
      <c r="CO117" s="241"/>
      <c r="CP117" s="241"/>
      <c r="CQ117" s="241"/>
      <c r="CR117" s="241"/>
      <c r="CS117" s="241"/>
      <c r="CT117" s="241"/>
      <c r="CU117" s="241"/>
      <c r="CV117" s="241"/>
      <c r="CW117" s="241"/>
      <c r="CX117" s="241"/>
      <c r="CY117" s="241"/>
      <c r="CZ117" s="241"/>
      <c r="DA117" s="241"/>
      <c r="DB117" s="241"/>
      <c r="DC117" s="241"/>
      <c r="DD117" s="241"/>
      <c r="DE117" s="241"/>
      <c r="DF117" s="241"/>
      <c r="DG117" s="241"/>
      <c r="DH117" s="241"/>
      <c r="DI117" s="241"/>
      <c r="DJ117" s="241"/>
      <c r="DK117" s="241"/>
      <c r="DL117" s="241"/>
      <c r="DM117" s="241"/>
      <c r="DN117" s="241"/>
      <c r="DO117" s="241"/>
      <c r="DP117" s="241"/>
      <c r="DQ117" s="241"/>
      <c r="DR117" s="241"/>
      <c r="DS117" s="241"/>
      <c r="DT117" s="241"/>
      <c r="DU117" s="241"/>
      <c r="DV117" s="241"/>
      <c r="DW117" s="241"/>
      <c r="DX117" s="241"/>
      <c r="DY117" s="241"/>
      <c r="DZ117" s="241"/>
      <c r="EA117" s="241"/>
      <c r="EB117" s="241"/>
    </row>
    <row r="118" spans="53:132">
      <c r="BA118" s="241"/>
      <c r="BB118" s="241"/>
      <c r="BE118" s="241"/>
      <c r="BH118" s="241"/>
      <c r="BK118" s="241"/>
      <c r="BN118" s="241"/>
      <c r="BQ118" s="241"/>
      <c r="BT118" s="241"/>
      <c r="BW118" s="241"/>
      <c r="BZ118" s="241"/>
      <c r="CC118" s="241"/>
      <c r="CF118" s="241"/>
      <c r="CG118" s="241"/>
      <c r="CH118" s="241"/>
      <c r="CI118" s="241"/>
      <c r="CJ118" s="241"/>
      <c r="CK118" s="241"/>
      <c r="CL118" s="241"/>
      <c r="CM118" s="241"/>
      <c r="CN118" s="241"/>
      <c r="CO118" s="241"/>
      <c r="CP118" s="241"/>
      <c r="CQ118" s="241"/>
      <c r="CR118" s="241"/>
      <c r="CS118" s="241"/>
      <c r="CT118" s="241"/>
      <c r="CU118" s="241"/>
      <c r="CV118" s="241"/>
      <c r="CW118" s="241"/>
      <c r="CX118" s="241"/>
      <c r="CY118" s="241"/>
      <c r="CZ118" s="241"/>
      <c r="DA118" s="241"/>
      <c r="DB118" s="241"/>
      <c r="DC118" s="241"/>
      <c r="DD118" s="241"/>
      <c r="DE118" s="241"/>
      <c r="DF118" s="241"/>
      <c r="DG118" s="241"/>
      <c r="DH118" s="241"/>
      <c r="DI118" s="241"/>
      <c r="DJ118" s="241"/>
      <c r="DK118" s="241"/>
      <c r="DL118" s="241"/>
      <c r="DM118" s="241"/>
      <c r="DN118" s="241"/>
      <c r="DO118" s="241"/>
      <c r="DP118" s="241"/>
      <c r="DQ118" s="241"/>
      <c r="DR118" s="241"/>
      <c r="DS118" s="241"/>
      <c r="DT118" s="241"/>
      <c r="DU118" s="241"/>
      <c r="DV118" s="241"/>
      <c r="DW118" s="241"/>
      <c r="DX118" s="241"/>
      <c r="DY118" s="241"/>
      <c r="DZ118" s="241"/>
      <c r="EA118" s="241"/>
      <c r="EB118" s="241"/>
    </row>
    <row r="119" spans="53:132">
      <c r="BA119" s="309"/>
      <c r="BB119" s="241"/>
      <c r="BE119" s="241"/>
      <c r="BH119" s="241"/>
      <c r="BK119" s="241"/>
      <c r="BN119" s="241"/>
      <c r="BQ119" s="241"/>
      <c r="BT119" s="241"/>
      <c r="BW119" s="241"/>
      <c r="BZ119" s="241"/>
      <c r="CC119" s="241"/>
      <c r="CF119" s="241"/>
      <c r="CG119" s="241"/>
      <c r="CH119" s="241"/>
      <c r="CI119" s="241"/>
      <c r="CJ119" s="241"/>
      <c r="CK119" s="241"/>
      <c r="CL119" s="241"/>
      <c r="CM119" s="241"/>
      <c r="CN119" s="241"/>
      <c r="CO119" s="241"/>
      <c r="CP119" s="241"/>
      <c r="CQ119" s="241"/>
      <c r="CR119" s="241"/>
      <c r="CS119" s="241"/>
      <c r="CT119" s="241"/>
      <c r="CU119" s="241"/>
      <c r="CV119" s="241"/>
      <c r="CW119" s="241"/>
      <c r="CX119" s="241"/>
      <c r="CY119" s="241"/>
      <c r="CZ119" s="241"/>
      <c r="DA119" s="241"/>
      <c r="DB119" s="241"/>
      <c r="DC119" s="241"/>
      <c r="DD119" s="241"/>
      <c r="DE119" s="241"/>
      <c r="DF119" s="241"/>
      <c r="DG119" s="241"/>
      <c r="DH119" s="241"/>
      <c r="DI119" s="241"/>
      <c r="DJ119" s="241"/>
      <c r="DK119" s="241"/>
      <c r="DL119" s="241"/>
      <c r="DM119" s="241"/>
      <c r="DN119" s="241"/>
      <c r="DO119" s="241"/>
      <c r="DP119" s="241"/>
      <c r="DQ119" s="241"/>
      <c r="DR119" s="241"/>
      <c r="DS119" s="241"/>
      <c r="DT119" s="241"/>
      <c r="DU119" s="241"/>
      <c r="DV119" s="241"/>
      <c r="DW119" s="241"/>
    </row>
    <row r="120" spans="53:132">
      <c r="BA120" s="241"/>
      <c r="BB120" s="241"/>
      <c r="BE120" s="241"/>
      <c r="BH120" s="241"/>
      <c r="BK120" s="241"/>
      <c r="BN120" s="241"/>
      <c r="BQ120" s="241"/>
      <c r="BT120" s="241"/>
      <c r="BW120" s="241"/>
      <c r="BZ120" s="241"/>
      <c r="CC120" s="241"/>
      <c r="CF120" s="241"/>
      <c r="CG120" s="241"/>
      <c r="CH120" s="241"/>
      <c r="CI120" s="241"/>
      <c r="CJ120" s="241"/>
      <c r="CK120" s="241"/>
      <c r="CL120" s="241"/>
      <c r="CM120" s="241"/>
      <c r="CN120" s="241"/>
      <c r="CO120" s="241"/>
      <c r="CP120" s="241"/>
      <c r="CQ120" s="241"/>
      <c r="CR120" s="241"/>
      <c r="CS120" s="241"/>
      <c r="CT120" s="241"/>
      <c r="CU120" s="241"/>
      <c r="CV120" s="241"/>
      <c r="CW120" s="241"/>
      <c r="CX120" s="241"/>
      <c r="CY120" s="241"/>
      <c r="CZ120" s="241"/>
      <c r="DA120" s="241"/>
      <c r="DB120" s="241"/>
      <c r="DC120" s="241"/>
      <c r="DD120" s="241"/>
      <c r="DE120" s="241"/>
      <c r="DF120" s="241"/>
      <c r="DG120" s="241"/>
      <c r="DH120" s="241"/>
      <c r="DI120" s="241"/>
      <c r="DJ120" s="241"/>
      <c r="DK120" s="241"/>
      <c r="DL120" s="241"/>
      <c r="DM120" s="241"/>
      <c r="DN120" s="241"/>
      <c r="DO120" s="241"/>
      <c r="DP120" s="241"/>
      <c r="DQ120" s="241"/>
      <c r="DR120" s="241"/>
      <c r="DS120" s="241"/>
      <c r="DT120" s="241"/>
      <c r="DU120" s="241"/>
      <c r="DV120" s="241"/>
      <c r="DW120" s="241"/>
      <c r="DX120" s="241"/>
      <c r="DY120" s="241"/>
      <c r="DZ120" s="241"/>
      <c r="EA120" s="241"/>
      <c r="EB120" s="241"/>
    </row>
    <row r="121" spans="53:132">
      <c r="BA121" s="241"/>
      <c r="BB121" s="241"/>
      <c r="BE121" s="241"/>
      <c r="BH121" s="241"/>
      <c r="BK121" s="241"/>
      <c r="BN121" s="241"/>
      <c r="BQ121" s="241"/>
      <c r="BT121" s="241"/>
      <c r="BW121" s="241"/>
      <c r="BZ121" s="241"/>
      <c r="CC121" s="241"/>
      <c r="CF121" s="241"/>
      <c r="CG121" s="241"/>
      <c r="CH121" s="241"/>
      <c r="CI121" s="241"/>
      <c r="CJ121" s="241"/>
      <c r="CK121" s="241"/>
      <c r="CL121" s="241"/>
      <c r="CM121" s="241"/>
      <c r="CN121" s="241"/>
      <c r="CO121" s="241"/>
      <c r="CP121" s="241"/>
      <c r="CQ121" s="241"/>
      <c r="CR121" s="241"/>
      <c r="CS121" s="241"/>
      <c r="CT121" s="241"/>
      <c r="CU121" s="241"/>
      <c r="CV121" s="241"/>
      <c r="CW121" s="241"/>
      <c r="CX121" s="241"/>
      <c r="CY121" s="241"/>
      <c r="CZ121" s="241"/>
      <c r="DA121" s="241"/>
      <c r="DB121" s="241"/>
      <c r="DC121" s="241"/>
      <c r="DD121" s="241"/>
      <c r="DE121" s="241"/>
      <c r="DF121" s="241"/>
      <c r="DG121" s="241"/>
      <c r="DH121" s="241"/>
      <c r="DI121" s="241"/>
      <c r="DJ121" s="241"/>
      <c r="DK121" s="241"/>
      <c r="DL121" s="241"/>
      <c r="DM121" s="241"/>
      <c r="DN121" s="241"/>
      <c r="DO121" s="241"/>
      <c r="DP121" s="241"/>
      <c r="DQ121" s="241"/>
      <c r="DR121" s="241"/>
      <c r="DS121" s="241"/>
      <c r="DT121" s="241"/>
      <c r="DU121" s="241"/>
      <c r="DV121" s="241"/>
      <c r="DW121" s="241"/>
      <c r="DX121" s="241"/>
      <c r="DY121" s="241"/>
      <c r="DZ121" s="241"/>
      <c r="EA121" s="241"/>
      <c r="EB121" s="241"/>
    </row>
    <row r="122" spans="53:132">
      <c r="BA122" s="309"/>
      <c r="BB122" s="241"/>
      <c r="BE122" s="241"/>
      <c r="BH122" s="241"/>
      <c r="BK122" s="241"/>
      <c r="BN122" s="241"/>
      <c r="BQ122" s="241"/>
      <c r="BT122" s="241"/>
      <c r="BW122" s="241"/>
      <c r="BZ122" s="241"/>
      <c r="CC122" s="241"/>
      <c r="CF122" s="241"/>
      <c r="CG122" s="241"/>
      <c r="CH122" s="241"/>
      <c r="CI122" s="241"/>
      <c r="CJ122" s="241"/>
      <c r="CK122" s="241"/>
      <c r="CL122" s="241"/>
      <c r="CM122" s="241"/>
      <c r="CN122" s="241"/>
      <c r="CO122" s="241"/>
      <c r="CP122" s="241"/>
      <c r="CQ122" s="241"/>
      <c r="CR122" s="241"/>
      <c r="CS122" s="241"/>
      <c r="CT122" s="241"/>
      <c r="CU122" s="241"/>
      <c r="CV122" s="241"/>
      <c r="CW122" s="241"/>
      <c r="CX122" s="241"/>
      <c r="CY122" s="241"/>
      <c r="CZ122" s="241"/>
      <c r="DA122" s="241"/>
      <c r="DB122" s="241"/>
      <c r="DC122" s="241"/>
      <c r="DD122" s="241"/>
      <c r="DE122" s="241"/>
      <c r="DF122" s="241"/>
      <c r="DG122" s="241"/>
      <c r="DH122" s="241"/>
      <c r="DI122" s="241"/>
      <c r="DJ122" s="241"/>
      <c r="DK122" s="241"/>
      <c r="DL122" s="241"/>
      <c r="DM122" s="241"/>
      <c r="DN122" s="241"/>
      <c r="DO122" s="241"/>
      <c r="DP122" s="241"/>
    </row>
    <row r="123" spans="53:132">
      <c r="BA123" s="241"/>
      <c r="BB123" s="241"/>
      <c r="BE123" s="241"/>
      <c r="BH123" s="241"/>
      <c r="BK123" s="241"/>
      <c r="BN123" s="241"/>
      <c r="BQ123" s="241"/>
      <c r="BT123" s="241"/>
      <c r="BW123" s="241"/>
      <c r="BZ123" s="241"/>
      <c r="CC123" s="241"/>
      <c r="CF123" s="241"/>
      <c r="CG123" s="241"/>
      <c r="CH123" s="241"/>
      <c r="CI123" s="241"/>
      <c r="CJ123" s="241"/>
      <c r="CK123" s="241"/>
      <c r="CL123" s="241"/>
      <c r="CM123" s="241"/>
      <c r="CN123" s="241"/>
      <c r="CO123" s="241"/>
      <c r="CP123" s="241"/>
      <c r="CQ123" s="241"/>
      <c r="CR123" s="241"/>
      <c r="CS123" s="241"/>
      <c r="CT123" s="241"/>
      <c r="CU123" s="241"/>
      <c r="CV123" s="241"/>
      <c r="CW123" s="241"/>
      <c r="CX123" s="241"/>
      <c r="CY123" s="241"/>
      <c r="CZ123" s="241"/>
      <c r="DA123" s="241"/>
      <c r="DB123" s="241"/>
      <c r="DC123" s="241"/>
      <c r="DD123" s="241"/>
      <c r="DE123" s="241"/>
      <c r="DF123" s="241"/>
      <c r="DG123" s="241"/>
      <c r="DH123" s="241"/>
      <c r="DI123" s="241"/>
      <c r="DJ123" s="241"/>
      <c r="DK123" s="241"/>
      <c r="DL123" s="241"/>
      <c r="DM123" s="241"/>
      <c r="DN123" s="241"/>
      <c r="DO123" s="241"/>
      <c r="DP123" s="241"/>
      <c r="DQ123" s="241"/>
      <c r="DR123" s="241"/>
      <c r="DS123" s="241"/>
      <c r="DT123" s="241"/>
      <c r="DU123" s="241"/>
      <c r="DV123" s="241"/>
      <c r="DW123" s="241"/>
      <c r="DX123" s="241"/>
      <c r="DY123" s="241"/>
      <c r="DZ123" s="241"/>
      <c r="EA123" s="241"/>
      <c r="EB123" s="241"/>
    </row>
    <row r="124" spans="53:132">
      <c r="BA124" s="241"/>
      <c r="BB124" s="241"/>
      <c r="BE124" s="241"/>
      <c r="BH124" s="241"/>
      <c r="BK124" s="241"/>
      <c r="BN124" s="241"/>
      <c r="BQ124" s="241"/>
      <c r="BT124" s="241"/>
      <c r="BW124" s="241"/>
      <c r="BZ124" s="241"/>
      <c r="CC124" s="241"/>
      <c r="CF124" s="241"/>
      <c r="CG124" s="241"/>
      <c r="CH124" s="241"/>
      <c r="CI124" s="241"/>
      <c r="CJ124" s="241"/>
      <c r="CK124" s="241"/>
      <c r="CL124" s="241"/>
      <c r="CM124" s="241"/>
      <c r="CN124" s="241"/>
      <c r="CO124" s="241"/>
      <c r="CP124" s="241"/>
      <c r="CQ124" s="241"/>
      <c r="CR124" s="241"/>
      <c r="CS124" s="241"/>
      <c r="CT124" s="241"/>
      <c r="CU124" s="241"/>
      <c r="CV124" s="241"/>
      <c r="CW124" s="241"/>
      <c r="CX124" s="241"/>
      <c r="CY124" s="241"/>
      <c r="CZ124" s="241"/>
      <c r="DA124" s="241"/>
      <c r="DB124" s="241"/>
      <c r="DC124" s="241"/>
      <c r="DD124" s="241"/>
      <c r="DE124" s="241"/>
      <c r="DF124" s="241"/>
      <c r="DG124" s="241"/>
      <c r="DH124" s="241"/>
      <c r="DI124" s="241"/>
      <c r="DJ124" s="241"/>
      <c r="DK124" s="241"/>
      <c r="DL124" s="241"/>
      <c r="DM124" s="241"/>
      <c r="DN124" s="241"/>
      <c r="DO124" s="241"/>
      <c r="DP124" s="241"/>
      <c r="DQ124" s="241"/>
      <c r="DR124" s="241"/>
      <c r="DS124" s="241"/>
      <c r="DT124" s="241"/>
      <c r="DU124" s="241"/>
      <c r="DV124" s="241"/>
      <c r="DW124" s="241"/>
      <c r="DX124" s="241"/>
      <c r="DY124" s="241"/>
      <c r="DZ124" s="241"/>
      <c r="EA124" s="241"/>
      <c r="EB124" s="241"/>
    </row>
    <row r="125" spans="53:132">
      <c r="BA125" s="309"/>
      <c r="BB125" s="241"/>
      <c r="BE125" s="241"/>
      <c r="BH125" s="241"/>
      <c r="BK125" s="241"/>
      <c r="BN125" s="241"/>
      <c r="BQ125" s="241"/>
      <c r="BT125" s="241"/>
      <c r="BW125" s="241"/>
      <c r="BZ125" s="241"/>
      <c r="CC125" s="241"/>
      <c r="CF125" s="241"/>
      <c r="CG125" s="241"/>
      <c r="CH125" s="241"/>
      <c r="CI125" s="241"/>
      <c r="CJ125" s="241"/>
      <c r="CK125" s="241"/>
      <c r="CL125" s="241"/>
      <c r="CM125" s="241"/>
      <c r="CN125" s="241"/>
      <c r="CO125" s="241"/>
      <c r="CP125" s="241"/>
      <c r="CQ125" s="241"/>
      <c r="CR125" s="241"/>
      <c r="CS125" s="241"/>
      <c r="CT125" s="241"/>
      <c r="CU125" s="241"/>
      <c r="CV125" s="241"/>
      <c r="CW125" s="241"/>
      <c r="CX125" s="241"/>
      <c r="CY125" s="241"/>
      <c r="CZ125" s="241"/>
      <c r="DA125" s="241"/>
      <c r="DB125" s="241"/>
      <c r="DC125" s="241"/>
      <c r="DD125" s="241"/>
      <c r="DE125" s="241"/>
      <c r="DF125" s="241"/>
      <c r="DG125" s="241"/>
      <c r="DH125" s="241"/>
      <c r="DI125" s="241"/>
      <c r="DJ125" s="241"/>
      <c r="DK125" s="241"/>
      <c r="DL125" s="241"/>
      <c r="DM125" s="241"/>
      <c r="DN125" s="241"/>
      <c r="DO125" s="241"/>
      <c r="DP125" s="241"/>
      <c r="DQ125" s="241"/>
      <c r="DR125" s="241"/>
      <c r="DS125" s="241"/>
      <c r="DT125" s="241"/>
      <c r="DU125" s="241"/>
      <c r="DV125" s="241"/>
      <c r="DW125" s="241"/>
      <c r="DX125" s="241"/>
      <c r="DY125" s="241"/>
    </row>
  </sheetData>
  <sortState xmlns:xlrd2="http://schemas.microsoft.com/office/spreadsheetml/2017/richdata2" ref="CE3:CF82">
    <sortCondition ref="CF3:CF82"/>
  </sortState>
  <phoneticPr fontId="36" type="noConversion"/>
  <conditionalFormatting sqref="AF3:AP82">
    <cfRule type="cellIs" dxfId="6" priority="4" operator="greaterThan">
      <formula>$AS$3</formula>
    </cfRule>
  </conditionalFormatting>
  <conditionalFormatting sqref="BC97:ED97 BC99:ED99 BC101:ED101">
    <cfRule type="cellIs" dxfId="5" priority="6" operator="greaterThan">
      <formula>$BB$96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17BE0-B5CB-4FB8-ACE3-E56ED061ADF5}">
  <dimension ref="A1:BC107"/>
  <sheetViews>
    <sheetView topLeftCell="O3" zoomScale="70" zoomScaleNormal="70" workbookViewId="0">
      <selection activeCell="BB6" sqref="BB6"/>
    </sheetView>
  </sheetViews>
  <sheetFormatPr defaultRowHeight="15"/>
  <cols>
    <col min="1" max="1" width="9.140625" style="241"/>
  </cols>
  <sheetData>
    <row r="1" spans="1:55">
      <c r="B1" s="315" t="s">
        <v>158</v>
      </c>
      <c r="C1" s="315" t="s">
        <v>114</v>
      </c>
      <c r="D1" s="315" t="s">
        <v>160</v>
      </c>
      <c r="E1" s="315" t="s">
        <v>225</v>
      </c>
      <c r="F1" s="315" t="s">
        <v>226</v>
      </c>
      <c r="G1" s="315" t="s">
        <v>161</v>
      </c>
      <c r="H1" s="315" t="s">
        <v>162</v>
      </c>
      <c r="I1" s="315" t="s">
        <v>227</v>
      </c>
      <c r="J1" s="315" t="s">
        <v>228</v>
      </c>
      <c r="K1" s="315" t="s">
        <v>164</v>
      </c>
      <c r="L1" s="315" t="s">
        <v>165</v>
      </c>
      <c r="M1" s="315" t="s">
        <v>229</v>
      </c>
      <c r="N1" s="315" t="s">
        <v>230</v>
      </c>
      <c r="O1" s="315" t="s">
        <v>231</v>
      </c>
      <c r="P1" s="315" t="s">
        <v>232</v>
      </c>
      <c r="Q1" s="315" t="s">
        <v>233</v>
      </c>
      <c r="R1" s="315" t="s">
        <v>234</v>
      </c>
      <c r="S1" s="315" t="s">
        <v>167</v>
      </c>
      <c r="T1" s="315" t="s">
        <v>235</v>
      </c>
      <c r="U1" s="315" t="s">
        <v>236</v>
      </c>
      <c r="V1" s="315" t="s">
        <v>168</v>
      </c>
      <c r="W1" s="315" t="s">
        <v>169</v>
      </c>
      <c r="X1" s="315" t="s">
        <v>170</v>
      </c>
      <c r="Y1" s="315" t="s">
        <v>237</v>
      </c>
      <c r="Z1" s="315" t="s">
        <v>171</v>
      </c>
      <c r="AA1" s="315" t="s">
        <v>238</v>
      </c>
      <c r="AB1" s="315" t="s">
        <v>239</v>
      </c>
      <c r="AC1" s="315" t="s">
        <v>240</v>
      </c>
      <c r="AF1" s="322" t="s">
        <v>158</v>
      </c>
      <c r="AG1" s="322" t="s">
        <v>114</v>
      </c>
      <c r="AH1" s="322" t="s">
        <v>160</v>
      </c>
      <c r="AI1" s="322" t="s">
        <v>225</v>
      </c>
      <c r="AJ1" s="322" t="s">
        <v>226</v>
      </c>
      <c r="AK1" s="322" t="s">
        <v>161</v>
      </c>
      <c r="AL1" s="322" t="s">
        <v>162</v>
      </c>
      <c r="AM1" s="322" t="s">
        <v>164</v>
      </c>
      <c r="AN1" s="322" t="s">
        <v>165</v>
      </c>
      <c r="AO1" s="322" t="s">
        <v>229</v>
      </c>
      <c r="AP1" s="322" t="s">
        <v>230</v>
      </c>
      <c r="AQ1" s="322" t="s">
        <v>167</v>
      </c>
      <c r="AR1" s="322" t="s">
        <v>235</v>
      </c>
      <c r="AS1" s="322" t="s">
        <v>236</v>
      </c>
      <c r="AT1" s="322" t="s">
        <v>168</v>
      </c>
      <c r="AU1" s="322" t="s">
        <v>169</v>
      </c>
      <c r="AV1" s="322" t="s">
        <v>170</v>
      </c>
      <c r="AW1" s="322" t="s">
        <v>171</v>
      </c>
      <c r="AX1" s="322" t="s">
        <v>239</v>
      </c>
      <c r="BA1" s="324" t="s">
        <v>158</v>
      </c>
      <c r="BB1" s="324" t="s">
        <v>229</v>
      </c>
      <c r="BC1" s="324" t="s">
        <v>235</v>
      </c>
    </row>
    <row r="2" spans="1:55">
      <c r="A2" s="241" t="s">
        <v>241</v>
      </c>
      <c r="B2" s="314">
        <v>638308.56368589401</v>
      </c>
      <c r="C2" s="314">
        <v>-21811.056516550481</v>
      </c>
      <c r="D2" s="314">
        <v>-0.21422563251917379</v>
      </c>
      <c r="E2" s="314">
        <v>8.2777391144809371</v>
      </c>
      <c r="F2" s="314">
        <v>-3.527478483170853</v>
      </c>
      <c r="G2" s="314">
        <v>133.89648821263111</v>
      </c>
      <c r="H2" s="314">
        <v>2.7593377783759929</v>
      </c>
      <c r="I2" s="314">
        <v>1.058851106868104E-6</v>
      </c>
      <c r="J2" s="314">
        <v>-6.1911818134752217E-5</v>
      </c>
      <c r="K2" s="314">
        <v>2.4592891205127421E-5</v>
      </c>
      <c r="L2" s="314">
        <v>-8.7718148339788193E-4</v>
      </c>
      <c r="M2" s="314">
        <v>1.8505966279562362E-2</v>
      </c>
      <c r="N2" s="314">
        <v>-4.6032096833792391E-5</v>
      </c>
      <c r="O2" s="314">
        <v>6.9714656094816974E-3</v>
      </c>
      <c r="P2" s="314">
        <v>-5.2174373921083372E-2</v>
      </c>
      <c r="Q2" s="314">
        <v>2.426144160855515E-3</v>
      </c>
      <c r="R2" s="314">
        <v>-1.943864356488856E-3</v>
      </c>
      <c r="S2" s="314">
        <v>0.15305922012424841</v>
      </c>
      <c r="T2" s="314">
        <v>-1.0802203785819091E-3</v>
      </c>
      <c r="U2" s="314">
        <v>-8.0272988812835067E-4</v>
      </c>
      <c r="V2" s="314">
        <v>4.4836060037809489E-2</v>
      </c>
      <c r="W2" s="314">
        <v>-6.5466910975292194</v>
      </c>
      <c r="X2" s="314">
        <v>3.3412133684471712E-2</v>
      </c>
      <c r="Y2" s="314">
        <v>1.709345269023288</v>
      </c>
      <c r="Z2" s="314">
        <v>1.4987219047217341E-2</v>
      </c>
      <c r="AA2" s="314">
        <v>6.7767808812284613E-3</v>
      </c>
      <c r="AB2" s="314">
        <v>-1.7330084754080419</v>
      </c>
      <c r="AC2" s="314">
        <v>-0.76129840873227295</v>
      </c>
      <c r="AE2" s="241" t="s">
        <v>241</v>
      </c>
      <c r="AF2" s="321">
        <v>466950.63263720268</v>
      </c>
      <c r="AG2" s="321">
        <v>-16626.915296291001</v>
      </c>
      <c r="AH2" s="321">
        <v>-0.17910836717371839</v>
      </c>
      <c r="AI2" s="321">
        <v>5.1976346792810091</v>
      </c>
      <c r="AJ2" s="321">
        <v>-0.25670414610954673</v>
      </c>
      <c r="AK2" s="321">
        <v>94.282757472945377</v>
      </c>
      <c r="AL2" s="321">
        <v>1.4445190588064629</v>
      </c>
      <c r="AM2" s="321">
        <v>1.4664564696529719E-5</v>
      </c>
      <c r="AN2" s="321">
        <v>-4.036864633846643E-4</v>
      </c>
      <c r="AO2" s="321">
        <v>6.2360977433215739E-3</v>
      </c>
      <c r="AP2" s="321">
        <v>-3.3723547497861539E-6</v>
      </c>
      <c r="AQ2" s="321">
        <v>0.10269866099082491</v>
      </c>
      <c r="AR2" s="321">
        <v>-7.4339943555234989E-4</v>
      </c>
      <c r="AS2" s="321">
        <v>-4.717622675434463E-4</v>
      </c>
      <c r="AT2" s="321">
        <v>3.113101073525049E-2</v>
      </c>
      <c r="AU2" s="321">
        <v>-3.743161228612621</v>
      </c>
      <c r="AV2" s="321">
        <v>8.4111982429662113E-3</v>
      </c>
      <c r="AW2" s="321">
        <v>1.053292976268594E-2</v>
      </c>
      <c r="AX2" s="321">
        <v>-0.91038524916370989</v>
      </c>
      <c r="AZ2" s="241" t="s">
        <v>241</v>
      </c>
      <c r="BA2" s="323">
        <v>-3565.9196644027179</v>
      </c>
      <c r="BB2" s="323">
        <v>2.6576520334996249E-3</v>
      </c>
      <c r="BC2" s="323">
        <v>-1.0818656274890481E-4</v>
      </c>
    </row>
    <row r="3" spans="1:55">
      <c r="A3" s="241" t="s">
        <v>242</v>
      </c>
      <c r="B3" s="314">
        <v>3.608179760748182</v>
      </c>
      <c r="C3" s="314">
        <v>3.5858506765177061</v>
      </c>
      <c r="D3" s="314">
        <v>3.188074270166771</v>
      </c>
      <c r="E3" s="314">
        <v>5.3692521531493131</v>
      </c>
      <c r="F3" s="314">
        <v>4.517004841632585</v>
      </c>
      <c r="G3" s="314">
        <v>3.9939111276227779</v>
      </c>
      <c r="H3" s="314">
        <v>6.0612691135352632</v>
      </c>
      <c r="I3" s="314">
        <v>4.8993547630069729</v>
      </c>
      <c r="J3" s="314">
        <v>4.6846747292836888</v>
      </c>
      <c r="K3" s="314">
        <v>5.0543911815000619</v>
      </c>
      <c r="L3" s="314">
        <v>7.7805563149681189</v>
      </c>
      <c r="M3" s="314">
        <v>9.1455303778942927</v>
      </c>
      <c r="N3" s="314">
        <v>5.2734826281402807</v>
      </c>
      <c r="O3" s="314">
        <v>4.4887320498740859</v>
      </c>
      <c r="P3" s="314">
        <v>2.0794086852455922</v>
      </c>
      <c r="Q3" s="314">
        <v>4.0181677866489807</v>
      </c>
      <c r="R3" s="314">
        <v>2.9533279642354771</v>
      </c>
      <c r="S3" s="314">
        <v>4.1264997693674319</v>
      </c>
      <c r="T3" s="314">
        <v>6.6295815597829346</v>
      </c>
      <c r="U3" s="314">
        <v>3.6587812335319869</v>
      </c>
      <c r="V3" s="314">
        <v>5.9014704537894209</v>
      </c>
      <c r="W3" s="314">
        <v>6.9060117484975168</v>
      </c>
      <c r="X3" s="314">
        <v>6.0795725310326567</v>
      </c>
      <c r="Y3" s="314">
        <v>4.0476871349475578</v>
      </c>
      <c r="Z3" s="314">
        <v>6.4371512645830862</v>
      </c>
      <c r="AA3" s="314">
        <v>3.659204782547794</v>
      </c>
      <c r="AB3" s="314">
        <v>6.4051378501340386</v>
      </c>
      <c r="AC3" s="314">
        <v>5.881091556617422</v>
      </c>
      <c r="AE3" s="241" t="s">
        <v>242</v>
      </c>
      <c r="AF3" s="321">
        <v>2.924216629392951</v>
      </c>
      <c r="AG3" s="321">
        <v>2.8088873274030748</v>
      </c>
      <c r="AH3" s="321">
        <v>3.177878966367039</v>
      </c>
      <c r="AI3" s="321">
        <v>3.367961704958562</v>
      </c>
      <c r="AJ3" s="321">
        <v>3.624918825611104</v>
      </c>
      <c r="AK3" s="321">
        <v>2.595724992669949</v>
      </c>
      <c r="AL3" s="321">
        <v>3.0119956991139998</v>
      </c>
      <c r="AM3" s="321">
        <v>4.6157584699643941</v>
      </c>
      <c r="AN3" s="321">
        <v>5.0902289391121647</v>
      </c>
      <c r="AO3" s="321">
        <v>8.0305709222139541</v>
      </c>
      <c r="AP3" s="321">
        <v>3.6760608555202419</v>
      </c>
      <c r="AQ3" s="321">
        <v>3.2468781690287232</v>
      </c>
      <c r="AR3" s="321">
        <v>4.3595584842796997</v>
      </c>
      <c r="AS3" s="321">
        <v>3.7514362480063288</v>
      </c>
      <c r="AT3" s="321">
        <v>3.9106314306007972</v>
      </c>
      <c r="AU3" s="321">
        <v>3.947100859500368</v>
      </c>
      <c r="AV3" s="321">
        <v>4.3222109630604564</v>
      </c>
      <c r="AW3" s="321">
        <v>4.1011632455487286</v>
      </c>
      <c r="AX3" s="321">
        <v>3.134865309568192</v>
      </c>
      <c r="AZ3" s="241" t="s">
        <v>242</v>
      </c>
      <c r="BA3" s="323">
        <v>1.3869186644649101</v>
      </c>
      <c r="BB3" s="323">
        <v>42.455049705455949</v>
      </c>
      <c r="BC3" s="323">
        <v>4.0059487556019544</v>
      </c>
    </row>
    <row r="5" spans="1:55">
      <c r="A5" s="241" t="s">
        <v>153</v>
      </c>
      <c r="C5" s="317" t="s">
        <v>114</v>
      </c>
      <c r="D5" s="317" t="s">
        <v>160</v>
      </c>
      <c r="E5" s="317" t="s">
        <v>225</v>
      </c>
      <c r="F5" s="317" t="s">
        <v>226</v>
      </c>
      <c r="G5" s="317" t="s">
        <v>161</v>
      </c>
      <c r="H5" s="317" t="s">
        <v>162</v>
      </c>
      <c r="I5" s="317" t="s">
        <v>227</v>
      </c>
      <c r="J5" s="317" t="s">
        <v>228</v>
      </c>
      <c r="K5" s="317" t="s">
        <v>164</v>
      </c>
      <c r="L5" s="317" t="s">
        <v>165</v>
      </c>
      <c r="M5" s="317" t="s">
        <v>229</v>
      </c>
      <c r="N5" s="317" t="s">
        <v>230</v>
      </c>
      <c r="O5" s="317" t="s">
        <v>231</v>
      </c>
      <c r="P5" s="317" t="s">
        <v>232</v>
      </c>
      <c r="Q5" s="317" t="s">
        <v>233</v>
      </c>
      <c r="R5" s="317" t="s">
        <v>234</v>
      </c>
      <c r="S5" s="317" t="s">
        <v>167</v>
      </c>
      <c r="T5" s="317" t="s">
        <v>235</v>
      </c>
      <c r="U5" s="317" t="s">
        <v>236</v>
      </c>
      <c r="V5" s="317" t="s">
        <v>168</v>
      </c>
      <c r="W5" s="317" t="s">
        <v>169</v>
      </c>
      <c r="X5" s="317" t="s">
        <v>170</v>
      </c>
      <c r="Y5" s="317" t="s">
        <v>237</v>
      </c>
      <c r="Z5" s="317" t="s">
        <v>171</v>
      </c>
      <c r="AA5" s="317" t="s">
        <v>238</v>
      </c>
      <c r="AB5" s="317" t="s">
        <v>239</v>
      </c>
      <c r="AC5" s="317" t="s">
        <v>240</v>
      </c>
      <c r="AE5" s="241" t="s">
        <v>153</v>
      </c>
      <c r="AG5" s="320" t="s">
        <v>114</v>
      </c>
      <c r="AH5" s="320" t="s">
        <v>160</v>
      </c>
      <c r="AI5" s="320" t="s">
        <v>225</v>
      </c>
      <c r="AJ5" s="320" t="s">
        <v>226</v>
      </c>
      <c r="AK5" s="320" t="s">
        <v>161</v>
      </c>
      <c r="AL5" s="320" t="s">
        <v>162</v>
      </c>
      <c r="AM5" s="320" t="s">
        <v>164</v>
      </c>
      <c r="AN5" s="320" t="s">
        <v>165</v>
      </c>
      <c r="AO5" s="320" t="s">
        <v>229</v>
      </c>
      <c r="AP5" s="320" t="s">
        <v>230</v>
      </c>
      <c r="AQ5" s="320" t="s">
        <v>167</v>
      </c>
      <c r="AR5" s="320" t="s">
        <v>235</v>
      </c>
      <c r="AS5" s="320" t="s">
        <v>236</v>
      </c>
      <c r="AT5" s="320" t="s">
        <v>168</v>
      </c>
      <c r="AU5" s="320" t="s">
        <v>169</v>
      </c>
      <c r="AV5" s="320" t="s">
        <v>170</v>
      </c>
      <c r="AW5" s="320" t="s">
        <v>171</v>
      </c>
      <c r="AX5" s="320" t="s">
        <v>239</v>
      </c>
      <c r="AZ5" s="241" t="s">
        <v>153</v>
      </c>
      <c r="BB5" s="326" t="s">
        <v>229</v>
      </c>
      <c r="BC5" s="326" t="s">
        <v>235</v>
      </c>
    </row>
    <row r="6" spans="1:55">
      <c r="A6" s="318">
        <v>0.99289463354824203</v>
      </c>
      <c r="C6" s="316">
        <v>65.753846153846155</v>
      </c>
      <c r="D6" s="316">
        <v>2103172.531274192</v>
      </c>
      <c r="E6" s="316">
        <v>147496.9474969421</v>
      </c>
      <c r="F6" s="316">
        <v>62151.510434726959</v>
      </c>
      <c r="G6" s="316">
        <v>6807.0404733727801</v>
      </c>
      <c r="H6" s="316">
        <v>61038.488303190577</v>
      </c>
      <c r="I6" s="316">
        <v>118917928091.3709</v>
      </c>
      <c r="J6" s="316">
        <v>6512683743.3687601</v>
      </c>
      <c r="K6" s="316">
        <v>11030048110.54603</v>
      </c>
      <c r="L6" s="316">
        <v>773544919.80946004</v>
      </c>
      <c r="M6" s="316">
        <v>35699393.55676537</v>
      </c>
      <c r="N6" s="316">
        <v>938764226.5402621</v>
      </c>
      <c r="O6" s="316">
        <v>42364120.405274093</v>
      </c>
      <c r="P6" s="316">
        <v>1955120.34053123</v>
      </c>
      <c r="Q6" s="316">
        <v>51412554.987901427</v>
      </c>
      <c r="R6" s="316">
        <v>71748960.128291622</v>
      </c>
      <c r="S6" s="316">
        <v>3311241.91926627</v>
      </c>
      <c r="T6" s="316">
        <v>29691787.781897031</v>
      </c>
      <c r="U6" s="316">
        <v>87073620.852548271</v>
      </c>
      <c r="V6" s="316">
        <v>5031804.3087940756</v>
      </c>
      <c r="W6" s="316">
        <v>232219.69108725389</v>
      </c>
      <c r="X6" s="316">
        <v>6106533.3881457942</v>
      </c>
      <c r="Y6" s="316">
        <v>97851.547429873084</v>
      </c>
      <c r="Z6" s="316">
        <v>877431.32373179856</v>
      </c>
      <c r="AA6" s="316">
        <v>2573139.851597405</v>
      </c>
      <c r="AB6" s="316">
        <v>96099.201635977835</v>
      </c>
      <c r="AC6" s="316">
        <v>281818.84866446059</v>
      </c>
      <c r="AE6" s="318">
        <v>0.98388534756185497</v>
      </c>
      <c r="AG6" s="319">
        <v>65.753846153846155</v>
      </c>
      <c r="AH6" s="319">
        <v>2103172.531274192</v>
      </c>
      <c r="AI6" s="319">
        <v>147496.9474969421</v>
      </c>
      <c r="AJ6" s="319">
        <v>62151.510434726959</v>
      </c>
      <c r="AK6" s="319">
        <v>6807.0404733727801</v>
      </c>
      <c r="AL6" s="319">
        <v>61038.488303190577</v>
      </c>
      <c r="AM6" s="319">
        <v>11030048110.54603</v>
      </c>
      <c r="AN6" s="319">
        <v>773544919.80946004</v>
      </c>
      <c r="AO6" s="319">
        <v>35699393.55676537</v>
      </c>
      <c r="AP6" s="319">
        <v>938764226.5402621</v>
      </c>
      <c r="AQ6" s="319">
        <v>3311241.91926627</v>
      </c>
      <c r="AR6" s="319">
        <v>29691787.781897031</v>
      </c>
      <c r="AS6" s="319">
        <v>87073620.852548271</v>
      </c>
      <c r="AT6" s="319">
        <v>5031804.3087940756</v>
      </c>
      <c r="AU6" s="319">
        <v>232219.69108725389</v>
      </c>
      <c r="AV6" s="319">
        <v>6106533.3881457942</v>
      </c>
      <c r="AW6" s="319">
        <v>877431.32373179856</v>
      </c>
      <c r="AX6" s="319">
        <v>96099.201635977835</v>
      </c>
      <c r="AZ6" s="318">
        <v>0.96324310087757603</v>
      </c>
      <c r="BB6" s="325">
        <v>35699393.55676537</v>
      </c>
      <c r="BC6" s="325">
        <v>29691787.781897031</v>
      </c>
    </row>
    <row r="7" spans="1:55">
      <c r="A7" s="241" t="s">
        <v>243</v>
      </c>
      <c r="C7" s="316">
        <v>62.684615384615391</v>
      </c>
      <c r="D7" s="316">
        <v>1173656.7673665229</v>
      </c>
      <c r="E7" s="316">
        <v>104924.0617345538</v>
      </c>
      <c r="F7" s="316">
        <v>85321.104839807231</v>
      </c>
      <c r="G7" s="316">
        <v>6540.8985207100604</v>
      </c>
      <c r="H7" s="316">
        <v>51303.117130013998</v>
      </c>
      <c r="I7" s="316">
        <v>24631184698.67627</v>
      </c>
      <c r="J7" s="316">
        <v>2320034152.1454539</v>
      </c>
      <c r="K7" s="316">
        <v>2938480358.8901048</v>
      </c>
      <c r="L7" s="316">
        <v>262698007.76062351</v>
      </c>
      <c r="M7" s="316">
        <v>16376424.83477243</v>
      </c>
      <c r="N7" s="316">
        <v>367445461.48573059</v>
      </c>
      <c r="O7" s="316">
        <v>24743769.216182791</v>
      </c>
      <c r="P7" s="316">
        <v>1542510.6575875301</v>
      </c>
      <c r="Q7" s="316">
        <v>34610029.120668188</v>
      </c>
      <c r="R7" s="316">
        <v>31339659.280198488</v>
      </c>
      <c r="S7" s="316">
        <v>1953694.201659943</v>
      </c>
      <c r="T7" s="316">
        <v>15323674.89674928</v>
      </c>
      <c r="U7" s="316">
        <v>43835945.560391873</v>
      </c>
      <c r="V7" s="316">
        <v>2801742.7551955869</v>
      </c>
      <c r="W7" s="316">
        <v>174658.8412601818</v>
      </c>
      <c r="X7" s="316">
        <v>3918901.6636366639</v>
      </c>
      <c r="Y7" s="316">
        <v>142027.33920137261</v>
      </c>
      <c r="Z7" s="316">
        <v>1113982.306198698</v>
      </c>
      <c r="AA7" s="316">
        <v>3186733.473451925</v>
      </c>
      <c r="AB7" s="316">
        <v>85400.267992224792</v>
      </c>
      <c r="AC7" s="316">
        <v>244301.80904870271</v>
      </c>
      <c r="AE7" s="241" t="s">
        <v>243</v>
      </c>
      <c r="AG7" s="319">
        <v>62.684615384615391</v>
      </c>
      <c r="AH7" s="319">
        <v>1173656.7673665229</v>
      </c>
      <c r="AI7" s="319">
        <v>104924.0617345538</v>
      </c>
      <c r="AJ7" s="319">
        <v>85321.104839807231</v>
      </c>
      <c r="AK7" s="319">
        <v>6540.8985207100604</v>
      </c>
      <c r="AL7" s="319">
        <v>51303.117130013998</v>
      </c>
      <c r="AM7" s="319">
        <v>2938480358.8901048</v>
      </c>
      <c r="AN7" s="319">
        <v>262698007.76062351</v>
      </c>
      <c r="AO7" s="319">
        <v>16376424.83477243</v>
      </c>
      <c r="AP7" s="319">
        <v>367445461.48573059</v>
      </c>
      <c r="AQ7" s="319">
        <v>1953694.201659943</v>
      </c>
      <c r="AR7" s="319">
        <v>15323674.89674928</v>
      </c>
      <c r="AS7" s="319">
        <v>43835945.560391873</v>
      </c>
      <c r="AT7" s="319">
        <v>2801742.7551955869</v>
      </c>
      <c r="AU7" s="319">
        <v>174658.8412601818</v>
      </c>
      <c r="AV7" s="319">
        <v>3918901.6636366639</v>
      </c>
      <c r="AW7" s="319">
        <v>1113982.306198698</v>
      </c>
      <c r="AX7" s="319">
        <v>85400.267992224792</v>
      </c>
      <c r="AZ7" s="241" t="s">
        <v>243</v>
      </c>
      <c r="BB7" s="325">
        <v>16376424.83477243</v>
      </c>
      <c r="BC7" s="325">
        <v>15323674.89674928</v>
      </c>
    </row>
    <row r="8" spans="1:55">
      <c r="A8" s="318">
        <v>0.98863141367718699</v>
      </c>
      <c r="C8" s="316">
        <v>66.007692307692295</v>
      </c>
      <c r="D8" s="316">
        <v>1852567.903640866</v>
      </c>
      <c r="E8" s="316">
        <v>138908.9473065332</v>
      </c>
      <c r="F8" s="316">
        <v>91591.014668166623</v>
      </c>
      <c r="G8" s="316">
        <v>6816.0558579881636</v>
      </c>
      <c r="H8" s="316">
        <v>112187.6944684737</v>
      </c>
      <c r="I8" s="316">
        <v>38830813259.089851</v>
      </c>
      <c r="J8" s="316">
        <v>2756671981.8902402</v>
      </c>
      <c r="K8" s="316">
        <v>5530543709.044548</v>
      </c>
      <c r="L8" s="316">
        <v>414690335.04591948</v>
      </c>
      <c r="M8" s="316">
        <v>20348239.20451577</v>
      </c>
      <c r="N8" s="316">
        <v>511187589.48641658</v>
      </c>
      <c r="O8" s="316">
        <v>29439641.661745541</v>
      </c>
      <c r="P8" s="316">
        <v>1444559.518277881</v>
      </c>
      <c r="Q8" s="316">
        <v>36290162.042829283</v>
      </c>
      <c r="R8" s="316">
        <v>59062966.525763214</v>
      </c>
      <c r="S8" s="316">
        <v>2898132.098645262</v>
      </c>
      <c r="T8" s="316">
        <v>47701304.858152702</v>
      </c>
      <c r="U8" s="316">
        <v>72806749.843539402</v>
      </c>
      <c r="V8" s="316">
        <v>4428649.815626543</v>
      </c>
      <c r="W8" s="316">
        <v>217307.27288694811</v>
      </c>
      <c r="X8" s="316">
        <v>5459183.9563343395</v>
      </c>
      <c r="Y8" s="316">
        <v>143283.74092826809</v>
      </c>
      <c r="Z8" s="316">
        <v>2358353.993053264</v>
      </c>
      <c r="AA8" s="316">
        <v>3599567.9725183672</v>
      </c>
      <c r="AB8" s="316">
        <v>175504.90741694329</v>
      </c>
      <c r="AC8" s="316">
        <v>267874.05352151569</v>
      </c>
      <c r="AE8" s="318">
        <v>0.97851379674913996</v>
      </c>
      <c r="AG8" s="319">
        <v>66.007692307692295</v>
      </c>
      <c r="AH8" s="319">
        <v>1852567.903640866</v>
      </c>
      <c r="AI8" s="319">
        <v>138908.9473065332</v>
      </c>
      <c r="AJ8" s="319">
        <v>91591.014668166623</v>
      </c>
      <c r="AK8" s="319">
        <v>6816.0558579881636</v>
      </c>
      <c r="AL8" s="319">
        <v>112187.6944684737</v>
      </c>
      <c r="AM8" s="319">
        <v>5530543709.044548</v>
      </c>
      <c r="AN8" s="319">
        <v>414690335.04591948</v>
      </c>
      <c r="AO8" s="319">
        <v>20348239.20451577</v>
      </c>
      <c r="AP8" s="319">
        <v>511187589.48641658</v>
      </c>
      <c r="AQ8" s="319">
        <v>2898132.098645262</v>
      </c>
      <c r="AR8" s="319">
        <v>47701304.858152702</v>
      </c>
      <c r="AS8" s="319">
        <v>72806749.843539402</v>
      </c>
      <c r="AT8" s="319">
        <v>4428649.815626543</v>
      </c>
      <c r="AU8" s="319">
        <v>217307.27288694811</v>
      </c>
      <c r="AV8" s="319">
        <v>5459183.9563343395</v>
      </c>
      <c r="AW8" s="319">
        <v>2358353.993053264</v>
      </c>
      <c r="AX8" s="319">
        <v>175504.90741694329</v>
      </c>
      <c r="AZ8" s="318">
        <v>0.96219290375979205</v>
      </c>
      <c r="BB8" s="325">
        <v>20348239.20451577</v>
      </c>
      <c r="BC8" s="325">
        <v>47701304.858152702</v>
      </c>
    </row>
    <row r="9" spans="1:55">
      <c r="C9" s="316">
        <v>62.469230769230762</v>
      </c>
      <c r="D9" s="316">
        <v>2016220.7220121089</v>
      </c>
      <c r="E9" s="316">
        <v>115686.67538682881</v>
      </c>
      <c r="F9" s="316">
        <v>83141.742506679759</v>
      </c>
      <c r="G9" s="316">
        <v>6433.8502366863913</v>
      </c>
      <c r="H9" s="316">
        <v>31745.35179049597</v>
      </c>
      <c r="I9" s="316">
        <v>50036236416.435371</v>
      </c>
      <c r="J9" s="316">
        <v>3892147624.533648</v>
      </c>
      <c r="K9" s="316">
        <v>7219618243.4573278</v>
      </c>
      <c r="L9" s="316">
        <v>414247122.36573231</v>
      </c>
      <c r="M9" s="316">
        <v>23038123.77153733</v>
      </c>
      <c r="N9" s="316">
        <v>520372611.48215091</v>
      </c>
      <c r="O9" s="316">
        <v>32222866.241716161</v>
      </c>
      <c r="P9" s="316">
        <v>1792056.819878005</v>
      </c>
      <c r="Q9" s="316">
        <v>40478004.916200154</v>
      </c>
      <c r="R9" s="316">
        <v>59770804.043706723</v>
      </c>
      <c r="S9" s="316">
        <v>3324120.0895234742</v>
      </c>
      <c r="T9" s="316">
        <v>16401588.12433379</v>
      </c>
      <c r="U9" s="316">
        <v>75083416.905793592</v>
      </c>
      <c r="V9" s="316">
        <v>3429528.0916037159</v>
      </c>
      <c r="W9" s="316">
        <v>190731.30116417329</v>
      </c>
      <c r="X9" s="316">
        <v>4308134.909875364</v>
      </c>
      <c r="Y9" s="316">
        <v>137074.8418202113</v>
      </c>
      <c r="Z9" s="316">
        <v>676342.92299758771</v>
      </c>
      <c r="AA9" s="316">
        <v>3096171.98491708</v>
      </c>
      <c r="AB9" s="316">
        <v>52338.199128549517</v>
      </c>
      <c r="AC9" s="316">
        <v>239594.53166837449</v>
      </c>
      <c r="AG9" s="319">
        <v>62.469230769230762</v>
      </c>
      <c r="AH9" s="319">
        <v>2016220.7220121089</v>
      </c>
      <c r="AI9" s="319">
        <v>115686.67538682881</v>
      </c>
      <c r="AJ9" s="319">
        <v>83141.742506679759</v>
      </c>
      <c r="AK9" s="319">
        <v>6433.8502366863913</v>
      </c>
      <c r="AL9" s="319">
        <v>31745.35179049597</v>
      </c>
      <c r="AM9" s="319">
        <v>7219618243.4573278</v>
      </c>
      <c r="AN9" s="319">
        <v>414247122.36573231</v>
      </c>
      <c r="AO9" s="319">
        <v>23038123.77153733</v>
      </c>
      <c r="AP9" s="319">
        <v>520372611.48215091</v>
      </c>
      <c r="AQ9" s="319">
        <v>3324120.0895234742</v>
      </c>
      <c r="AR9" s="319">
        <v>16401588.12433379</v>
      </c>
      <c r="AS9" s="319">
        <v>75083416.905793592</v>
      </c>
      <c r="AT9" s="319">
        <v>3429528.0916037159</v>
      </c>
      <c r="AU9" s="319">
        <v>190731.30116417329</v>
      </c>
      <c r="AV9" s="319">
        <v>4308134.909875364</v>
      </c>
      <c r="AW9" s="319">
        <v>676342.92299758771</v>
      </c>
      <c r="AX9" s="319">
        <v>52338.199128549517</v>
      </c>
      <c r="AZ9" s="241"/>
      <c r="BB9" s="325">
        <v>23038123.77153733</v>
      </c>
      <c r="BC9" s="325">
        <v>16401588.12433379</v>
      </c>
    </row>
    <row r="10" spans="1:55">
      <c r="A10" s="241" t="s">
        <v>244</v>
      </c>
      <c r="C10" s="316">
        <v>64.607692307692304</v>
      </c>
      <c r="D10" s="316">
        <v>1292646.7123999591</v>
      </c>
      <c r="E10" s="316">
        <v>121233.9497013271</v>
      </c>
      <c r="F10" s="316">
        <v>93641.48540656465</v>
      </c>
      <c r="G10" s="316">
        <v>6482.6364497041413</v>
      </c>
      <c r="H10" s="316">
        <v>88608.433540286263</v>
      </c>
      <c r="I10" s="316">
        <v>15426210380.028009</v>
      </c>
      <c r="J10" s="316">
        <v>1701816502.6058199</v>
      </c>
      <c r="K10" s="316">
        <v>2484993413.5389018</v>
      </c>
      <c r="L10" s="316">
        <v>233061024.033216</v>
      </c>
      <c r="M10" s="316">
        <v>12462267.31971729</v>
      </c>
      <c r="N10" s="316">
        <v>161625713.11466739</v>
      </c>
      <c r="O10" s="316">
        <v>25711246.446336769</v>
      </c>
      <c r="P10" s="316">
        <v>1374834.8856980631</v>
      </c>
      <c r="Q10" s="316">
        <v>17830516.96093072</v>
      </c>
      <c r="R10" s="316">
        <v>37543576.510857999</v>
      </c>
      <c r="S10" s="316">
        <v>2007534.672764027</v>
      </c>
      <c r="T10" s="316">
        <v>27440147.84903603</v>
      </c>
      <c r="U10" s="316">
        <v>26036130.887237869</v>
      </c>
      <c r="V10" s="316">
        <v>3521113.7139510899</v>
      </c>
      <c r="W10" s="316">
        <v>188281.41920515671</v>
      </c>
      <c r="X10" s="316">
        <v>2441860.5270269089</v>
      </c>
      <c r="Y10" s="316">
        <v>145429.16247686979</v>
      </c>
      <c r="Z10" s="316">
        <v>1987810.110613147</v>
      </c>
      <c r="AA10" s="316">
        <v>1886100.7784517759</v>
      </c>
      <c r="AB10" s="316">
        <v>137612.621395344</v>
      </c>
      <c r="AC10" s="316">
        <v>130571.46200875709</v>
      </c>
      <c r="AE10" t="s">
        <v>244</v>
      </c>
      <c r="AG10" s="319">
        <v>64.607692307692304</v>
      </c>
      <c r="AH10" s="319">
        <v>1292646.7123999591</v>
      </c>
      <c r="AI10" s="319">
        <v>121233.9497013271</v>
      </c>
      <c r="AJ10" s="319">
        <v>93641.48540656465</v>
      </c>
      <c r="AK10" s="319">
        <v>6482.6364497041413</v>
      </c>
      <c r="AL10" s="319">
        <v>88608.433540286263</v>
      </c>
      <c r="AM10" s="319">
        <v>2484993413.5389018</v>
      </c>
      <c r="AN10" s="319">
        <v>233061024.033216</v>
      </c>
      <c r="AO10" s="319">
        <v>12462267.31971729</v>
      </c>
      <c r="AP10" s="319">
        <v>161625713.11466739</v>
      </c>
      <c r="AQ10" s="319">
        <v>2007534.672764027</v>
      </c>
      <c r="AR10" s="319">
        <v>27440147.84903603</v>
      </c>
      <c r="AS10" s="319">
        <v>26036130.887237869</v>
      </c>
      <c r="AT10" s="319">
        <v>3521113.7139510899</v>
      </c>
      <c r="AU10" s="319">
        <v>188281.41920515671</v>
      </c>
      <c r="AV10" s="319">
        <v>2441860.5270269089</v>
      </c>
      <c r="AW10" s="319">
        <v>1987810.110613147</v>
      </c>
      <c r="AX10" s="319">
        <v>137612.621395344</v>
      </c>
      <c r="AZ10" s="241" t="s">
        <v>244</v>
      </c>
      <c r="BB10" s="325">
        <v>12462267.31971729</v>
      </c>
      <c r="BC10" s="325">
        <v>27440147.84903603</v>
      </c>
    </row>
    <row r="11" spans="1:55">
      <c r="A11" s="241">
        <f>COUNT(C2:AC2)</f>
        <v>27</v>
      </c>
      <c r="C11" s="316">
        <v>67.284615384615378</v>
      </c>
      <c r="D11" s="316">
        <v>1852208.2509833199</v>
      </c>
      <c r="E11" s="316">
        <v>117016.1684811408</v>
      </c>
      <c r="F11" s="316">
        <v>108760.2097966328</v>
      </c>
      <c r="G11" s="316">
        <v>7015.1975147928997</v>
      </c>
      <c r="H11" s="316">
        <v>152419.76958061551</v>
      </c>
      <c r="I11" s="316">
        <v>62558177057.218147</v>
      </c>
      <c r="J11" s="316">
        <v>4137288908.6713371</v>
      </c>
      <c r="K11" s="316">
        <v>6885192432.480649</v>
      </c>
      <c r="L11" s="316">
        <v>434982857.50347137</v>
      </c>
      <c r="M11" s="316">
        <v>26077513.052631419</v>
      </c>
      <c r="N11" s="316">
        <v>697237781.57126987</v>
      </c>
      <c r="O11" s="316">
        <v>28767618.183075361</v>
      </c>
      <c r="P11" s="316">
        <v>1724637.938533653</v>
      </c>
      <c r="Q11" s="316">
        <v>46111863.805797718</v>
      </c>
      <c r="R11" s="316">
        <v>47874487.710893817</v>
      </c>
      <c r="S11" s="316">
        <v>2870107.5378790358</v>
      </c>
      <c r="T11" s="316">
        <v>62359060.977633029</v>
      </c>
      <c r="U11" s="316">
        <v>76738430.100405127</v>
      </c>
      <c r="V11" s="316">
        <v>3024546.0341471662</v>
      </c>
      <c r="W11" s="316">
        <v>181323.55637285739</v>
      </c>
      <c r="X11" s="316">
        <v>4848070.9773536818</v>
      </c>
      <c r="Y11" s="316">
        <v>168530.45427958851</v>
      </c>
      <c r="Z11" s="316">
        <v>3661674.9499133192</v>
      </c>
      <c r="AA11" s="316">
        <v>4506020.1803730447</v>
      </c>
      <c r="AB11" s="316">
        <v>236183.5551498413</v>
      </c>
      <c r="AC11" s="316">
        <v>290645.09557371511</v>
      </c>
      <c r="AE11">
        <f>COUNT(AG2:AX2)</f>
        <v>18</v>
      </c>
      <c r="AG11" s="319">
        <v>67.284615384615378</v>
      </c>
      <c r="AH11" s="319">
        <v>1852208.2509833199</v>
      </c>
      <c r="AI11" s="319">
        <v>117016.1684811408</v>
      </c>
      <c r="AJ11" s="319">
        <v>108760.2097966328</v>
      </c>
      <c r="AK11" s="319">
        <v>7015.1975147928997</v>
      </c>
      <c r="AL11" s="319">
        <v>152419.76958061551</v>
      </c>
      <c r="AM11" s="319">
        <v>6885192432.480649</v>
      </c>
      <c r="AN11" s="319">
        <v>434982857.50347137</v>
      </c>
      <c r="AO11" s="319">
        <v>26077513.052631419</v>
      </c>
      <c r="AP11" s="319">
        <v>697237781.57126987</v>
      </c>
      <c r="AQ11" s="319">
        <v>2870107.5378790358</v>
      </c>
      <c r="AR11" s="319">
        <v>62359060.977633029</v>
      </c>
      <c r="AS11" s="319">
        <v>76738430.100405127</v>
      </c>
      <c r="AT11" s="319">
        <v>3024546.0341471662</v>
      </c>
      <c r="AU11" s="319">
        <v>181323.55637285739</v>
      </c>
      <c r="AV11" s="319">
        <v>4848070.9773536818</v>
      </c>
      <c r="AW11" s="319">
        <v>3661674.9499133192</v>
      </c>
      <c r="AX11" s="319">
        <v>236183.5551498413</v>
      </c>
      <c r="AZ11" s="241">
        <f>COUNT(BB2:BS2)</f>
        <v>2</v>
      </c>
      <c r="BB11" s="325">
        <v>26077513.052631419</v>
      </c>
      <c r="BC11" s="325">
        <v>62359060.977633029</v>
      </c>
    </row>
    <row r="12" spans="1:55">
      <c r="C12" s="316">
        <v>63.569230769230778</v>
      </c>
      <c r="D12" s="316">
        <v>1509758.33623215</v>
      </c>
      <c r="E12" s="316">
        <v>122667.3052228233</v>
      </c>
      <c r="F12" s="316">
        <v>85644.537922108429</v>
      </c>
      <c r="G12" s="316">
        <v>6528.56</v>
      </c>
      <c r="H12" s="316">
        <v>88440.589408332424</v>
      </c>
      <c r="I12" s="316">
        <v>28987077991.54953</v>
      </c>
      <c r="J12" s="316">
        <v>2388564719.693521</v>
      </c>
      <c r="K12" s="316">
        <v>4043548900.2589798</v>
      </c>
      <c r="L12" s="316">
        <v>328536849.39363009</v>
      </c>
      <c r="M12" s="316">
        <v>17485282.892463889</v>
      </c>
      <c r="N12" s="316">
        <v>330866044.40177608</v>
      </c>
      <c r="O12" s="316">
        <v>27071770.66310918</v>
      </c>
      <c r="P12" s="316">
        <v>1440805.100913428</v>
      </c>
      <c r="Q12" s="316">
        <v>27263698.70164296</v>
      </c>
      <c r="R12" s="316">
        <v>45829207.636845693</v>
      </c>
      <c r="S12" s="316">
        <v>2439107.3992056432</v>
      </c>
      <c r="T12" s="316">
        <v>33041910.62285893</v>
      </c>
      <c r="U12" s="316">
        <v>46154118.409722582</v>
      </c>
      <c r="V12" s="316">
        <v>3723606.1337730908</v>
      </c>
      <c r="W12" s="316">
        <v>198176.57212365841</v>
      </c>
      <c r="X12" s="316">
        <v>3750005.0136402762</v>
      </c>
      <c r="Y12" s="316">
        <v>138364.01570644599</v>
      </c>
      <c r="Z12" s="316">
        <v>1874378.898559842</v>
      </c>
      <c r="AA12" s="316">
        <v>2618199.250529028</v>
      </c>
      <c r="AB12" s="316">
        <v>142881.20875975871</v>
      </c>
      <c r="AC12" s="316">
        <v>199581.56484631289</v>
      </c>
      <c r="AG12" s="319">
        <v>63.569230769230778</v>
      </c>
      <c r="AH12" s="319">
        <v>1509758.33623215</v>
      </c>
      <c r="AI12" s="319">
        <v>122667.3052228233</v>
      </c>
      <c r="AJ12" s="319">
        <v>85644.537922108429</v>
      </c>
      <c r="AK12" s="319">
        <v>6528.56</v>
      </c>
      <c r="AL12" s="319">
        <v>88440.589408332424</v>
      </c>
      <c r="AM12" s="319">
        <v>4043548900.2589798</v>
      </c>
      <c r="AN12" s="319">
        <v>328536849.39363009</v>
      </c>
      <c r="AO12" s="319">
        <v>17485282.892463889</v>
      </c>
      <c r="AP12" s="319">
        <v>330866044.40177608</v>
      </c>
      <c r="AQ12" s="319">
        <v>2439107.3992056432</v>
      </c>
      <c r="AR12" s="319">
        <v>33041910.62285893</v>
      </c>
      <c r="AS12" s="319">
        <v>46154118.409722582</v>
      </c>
      <c r="AT12" s="319">
        <v>3723606.1337730908</v>
      </c>
      <c r="AU12" s="319">
        <v>198176.57212365841</v>
      </c>
      <c r="AV12" s="319">
        <v>3750005.0136402762</v>
      </c>
      <c r="AW12" s="319">
        <v>1874378.898559842</v>
      </c>
      <c r="AX12" s="319">
        <v>142881.20875975871</v>
      </c>
      <c r="AZ12" t="s">
        <v>245</v>
      </c>
      <c r="BB12" s="325">
        <v>17485282.892463889</v>
      </c>
      <c r="BC12" s="325">
        <v>33041910.62285893</v>
      </c>
    </row>
    <row r="13" spans="1:55">
      <c r="C13" s="316">
        <v>63.807692307692299</v>
      </c>
      <c r="D13" s="316">
        <v>1532715.6903717809</v>
      </c>
      <c r="E13" s="316">
        <v>123836.650760686</v>
      </c>
      <c r="F13" s="316">
        <v>80043.033425021975</v>
      </c>
      <c r="G13" s="316">
        <v>6624.7109467455612</v>
      </c>
      <c r="H13" s="316">
        <v>54719.060760332737</v>
      </c>
      <c r="I13" s="316">
        <v>52006842856.696518</v>
      </c>
      <c r="J13" s="316">
        <v>3686416428.005877</v>
      </c>
      <c r="K13" s="316">
        <v>5477959414.6998997</v>
      </c>
      <c r="L13" s="316">
        <v>442594899.48514497</v>
      </c>
      <c r="M13" s="316">
        <v>23676861.878792219</v>
      </c>
      <c r="N13" s="316">
        <v>509291128.52997082</v>
      </c>
      <c r="O13" s="316">
        <v>31372585.1982488</v>
      </c>
      <c r="P13" s="316">
        <v>1678294.0051583429</v>
      </c>
      <c r="Q13" s="316">
        <v>36100233.733161353</v>
      </c>
      <c r="R13" s="316">
        <v>46619190.155678131</v>
      </c>
      <c r="S13" s="316">
        <v>2493919.6712414632</v>
      </c>
      <c r="T13" s="316">
        <v>20599380.579629678</v>
      </c>
      <c r="U13" s="316">
        <v>53644404.834212303</v>
      </c>
      <c r="V13" s="316">
        <v>3766624.4342121668</v>
      </c>
      <c r="W13" s="316">
        <v>201497.6823769715</v>
      </c>
      <c r="X13" s="316">
        <v>4334230.7177059148</v>
      </c>
      <c r="Y13" s="316">
        <v>130240.00266877899</v>
      </c>
      <c r="Z13" s="316">
        <v>1075761.7467007849</v>
      </c>
      <c r="AA13" s="316">
        <v>2801472.5210836269</v>
      </c>
      <c r="AB13" s="316">
        <v>89034.739370971816</v>
      </c>
      <c r="AC13" s="316">
        <v>231862.0982151326</v>
      </c>
      <c r="AG13" s="319">
        <v>63.807692307692299</v>
      </c>
      <c r="AH13" s="319">
        <v>1532715.6903717809</v>
      </c>
      <c r="AI13" s="319">
        <v>123836.650760686</v>
      </c>
      <c r="AJ13" s="319">
        <v>80043.033425021975</v>
      </c>
      <c r="AK13" s="319">
        <v>6624.7109467455612</v>
      </c>
      <c r="AL13" s="319">
        <v>54719.060760332737</v>
      </c>
      <c r="AM13" s="319">
        <v>5477959414.6998997</v>
      </c>
      <c r="AN13" s="319">
        <v>442594899.48514497</v>
      </c>
      <c r="AO13" s="319">
        <v>23676861.878792219</v>
      </c>
      <c r="AP13" s="319">
        <v>509291128.52997082</v>
      </c>
      <c r="AQ13" s="319">
        <v>2493919.6712414632</v>
      </c>
      <c r="AR13" s="319">
        <v>20599380.579629678</v>
      </c>
      <c r="AS13" s="319">
        <v>53644404.834212303</v>
      </c>
      <c r="AT13" s="319">
        <v>3766624.4342121668</v>
      </c>
      <c r="AU13" s="319">
        <v>201497.6823769715</v>
      </c>
      <c r="AV13" s="319">
        <v>4334230.7177059148</v>
      </c>
      <c r="AW13" s="319">
        <v>1075761.7467007849</v>
      </c>
      <c r="AX13" s="319">
        <v>89034.739370971816</v>
      </c>
      <c r="AZ13">
        <f>CORREL(BB6:BB78,BC6:BC78)</f>
        <v>0.22415569280412662</v>
      </c>
      <c r="BB13" s="325">
        <v>23676861.878792219</v>
      </c>
      <c r="BC13" s="325">
        <v>20599380.579629678</v>
      </c>
    </row>
    <row r="14" spans="1:55">
      <c r="C14" s="316">
        <v>65.84615384615384</v>
      </c>
      <c r="D14" s="316">
        <v>1482201.751796894</v>
      </c>
      <c r="E14" s="316">
        <v>129076.0738651245</v>
      </c>
      <c r="F14" s="316">
        <v>76934.611560945239</v>
      </c>
      <c r="G14" s="316">
        <v>6740.6201183431949</v>
      </c>
      <c r="H14" s="316">
        <v>53370.888358653647</v>
      </c>
      <c r="I14" s="316">
        <v>78288452104.660431</v>
      </c>
      <c r="J14" s="316">
        <v>4960044095.5665274</v>
      </c>
      <c r="K14" s="316">
        <v>6298335095.6836939</v>
      </c>
      <c r="L14" s="316">
        <v>548484283.63561606</v>
      </c>
      <c r="M14" s="316">
        <v>28642986.156617422</v>
      </c>
      <c r="N14" s="316">
        <v>1063260029.007753</v>
      </c>
      <c r="O14" s="316">
        <v>34749776.747673422</v>
      </c>
      <c r="P14" s="316">
        <v>1814705.369006353</v>
      </c>
      <c r="Q14" s="316">
        <v>67363914.947270408</v>
      </c>
      <c r="R14" s="316">
        <v>44125764.658559203</v>
      </c>
      <c r="S14" s="316">
        <v>2304338.891695451</v>
      </c>
      <c r="T14" s="316">
        <v>18245296.659650739</v>
      </c>
      <c r="U14" s="316">
        <v>85539664.874004334</v>
      </c>
      <c r="V14" s="316">
        <v>3842648.5810844959</v>
      </c>
      <c r="W14" s="316">
        <v>200671.07371461179</v>
      </c>
      <c r="X14" s="316">
        <v>7449137.1287948294</v>
      </c>
      <c r="Y14" s="316">
        <v>119608.1554501237</v>
      </c>
      <c r="Z14" s="316">
        <v>947033.56653216889</v>
      </c>
      <c r="AA14" s="316">
        <v>4439989.955589219</v>
      </c>
      <c r="AB14" s="316">
        <v>82974.273630486321</v>
      </c>
      <c r="AC14" s="316">
        <v>389009.38098814117</v>
      </c>
      <c r="AG14" s="319">
        <v>65.84615384615384</v>
      </c>
      <c r="AH14" s="319">
        <v>1482201.751796894</v>
      </c>
      <c r="AI14" s="319">
        <v>129076.0738651245</v>
      </c>
      <c r="AJ14" s="319">
        <v>76934.611560945239</v>
      </c>
      <c r="AK14" s="319">
        <v>6740.6201183431949</v>
      </c>
      <c r="AL14" s="319">
        <v>53370.888358653647</v>
      </c>
      <c r="AM14" s="319">
        <v>6298335095.6836939</v>
      </c>
      <c r="AN14" s="319">
        <v>548484283.63561606</v>
      </c>
      <c r="AO14" s="319">
        <v>28642986.156617422</v>
      </c>
      <c r="AP14" s="319">
        <v>1063260029.007753</v>
      </c>
      <c r="AQ14" s="319">
        <v>2304338.891695451</v>
      </c>
      <c r="AR14" s="319">
        <v>18245296.659650739</v>
      </c>
      <c r="AS14" s="319">
        <v>85539664.874004334</v>
      </c>
      <c r="AT14" s="319">
        <v>3842648.5810844959</v>
      </c>
      <c r="AU14" s="319">
        <v>200671.07371461179</v>
      </c>
      <c r="AV14" s="319">
        <v>7449137.1287948294</v>
      </c>
      <c r="AW14" s="319">
        <v>947033.56653216889</v>
      </c>
      <c r="AX14" s="319">
        <v>82974.273630486321</v>
      </c>
      <c r="BB14" s="325">
        <v>28642986.156617422</v>
      </c>
      <c r="BC14" s="325">
        <v>18245296.659650739</v>
      </c>
    </row>
    <row r="15" spans="1:55">
      <c r="C15" s="316">
        <v>69.623076923076923</v>
      </c>
      <c r="D15" s="316">
        <v>2668651.953002417</v>
      </c>
      <c r="E15" s="316">
        <v>111439.9523004879</v>
      </c>
      <c r="F15" s="316">
        <v>85756.944896539222</v>
      </c>
      <c r="G15" s="316">
        <v>7202.7750887573957</v>
      </c>
      <c r="H15" s="316">
        <v>94200.678275698781</v>
      </c>
      <c r="I15" s="316">
        <v>109235188077.681</v>
      </c>
      <c r="J15" s="316">
        <v>8325517598.020915</v>
      </c>
      <c r="K15" s="316">
        <v>12668348566.273331</v>
      </c>
      <c r="L15" s="316">
        <v>529016216.73187017</v>
      </c>
      <c r="M15" s="316">
        <v>34192269.009148829</v>
      </c>
      <c r="N15" s="316">
        <v>1647728236.637203</v>
      </c>
      <c r="O15" s="316">
        <v>40319734.872498713</v>
      </c>
      <c r="P15" s="316">
        <v>2606013.1571293301</v>
      </c>
      <c r="Q15" s="316">
        <v>125583986.92116959</v>
      </c>
      <c r="R15" s="316">
        <v>61351675.670706667</v>
      </c>
      <c r="S15" s="316">
        <v>3965385.053135511</v>
      </c>
      <c r="T15" s="316">
        <v>51860839.332986243</v>
      </c>
      <c r="U15" s="316">
        <v>191092229.6336118</v>
      </c>
      <c r="V15" s="316">
        <v>2561978.0813329481</v>
      </c>
      <c r="W15" s="316">
        <v>165590.09153566041</v>
      </c>
      <c r="X15" s="316">
        <v>7979800.0377699668</v>
      </c>
      <c r="Y15" s="316">
        <v>127427.372877423</v>
      </c>
      <c r="Z15" s="316">
        <v>1666544.464879923</v>
      </c>
      <c r="AA15" s="316">
        <v>6140735.5082064616</v>
      </c>
      <c r="AB15" s="316">
        <v>139974.02741463619</v>
      </c>
      <c r="AC15" s="316">
        <v>515763.90458543989</v>
      </c>
      <c r="AG15" s="319">
        <v>69.623076923076923</v>
      </c>
      <c r="AH15" s="319">
        <v>2668651.953002417</v>
      </c>
      <c r="AI15" s="319">
        <v>111439.9523004879</v>
      </c>
      <c r="AJ15" s="319">
        <v>85756.944896539222</v>
      </c>
      <c r="AK15" s="319">
        <v>7202.7750887573957</v>
      </c>
      <c r="AL15" s="319">
        <v>94200.678275698781</v>
      </c>
      <c r="AM15" s="319">
        <v>12668348566.273331</v>
      </c>
      <c r="AN15" s="319">
        <v>529016216.73187017</v>
      </c>
      <c r="AO15" s="319">
        <v>34192269.009148829</v>
      </c>
      <c r="AP15" s="319">
        <v>1647728236.637203</v>
      </c>
      <c r="AQ15" s="319">
        <v>3965385.053135511</v>
      </c>
      <c r="AR15" s="319">
        <v>51860839.332986243</v>
      </c>
      <c r="AS15" s="319">
        <v>191092229.6336118</v>
      </c>
      <c r="AT15" s="319">
        <v>2561978.0813329481</v>
      </c>
      <c r="AU15" s="319">
        <v>165590.09153566041</v>
      </c>
      <c r="AV15" s="319">
        <v>7979800.0377699668</v>
      </c>
      <c r="AW15" s="319">
        <v>1666544.464879923</v>
      </c>
      <c r="AX15" s="319">
        <v>139974.02741463619</v>
      </c>
      <c r="BB15" s="325">
        <v>34192269.009148829</v>
      </c>
      <c r="BC15" s="325">
        <v>51860839.332986243</v>
      </c>
    </row>
    <row r="16" spans="1:55">
      <c r="C16" s="316">
        <v>60.438461538461539</v>
      </c>
      <c r="D16" s="316">
        <v>1403160.8952944961</v>
      </c>
      <c r="E16" s="316">
        <v>122710.5195841347</v>
      </c>
      <c r="F16" s="316">
        <v>83655.34638473214</v>
      </c>
      <c r="G16" s="316">
        <v>6244.2228994082852</v>
      </c>
      <c r="H16" s="316">
        <v>63735.389171194911</v>
      </c>
      <c r="I16" s="316">
        <v>34109500785.56617</v>
      </c>
      <c r="J16" s="316">
        <v>2628912363.6967168</v>
      </c>
      <c r="K16" s="316">
        <v>4287772688.2710938</v>
      </c>
      <c r="L16" s="316">
        <v>374978248.1829915</v>
      </c>
      <c r="M16" s="316">
        <v>19081067.964013129</v>
      </c>
      <c r="N16" s="316">
        <v>474180037.34338701</v>
      </c>
      <c r="O16" s="316">
        <v>28900597.489329081</v>
      </c>
      <c r="P16" s="316">
        <v>1470630.0100515769</v>
      </c>
      <c r="Q16" s="316">
        <v>36546350.256691672</v>
      </c>
      <c r="R16" s="316">
        <v>47137057.248728171</v>
      </c>
      <c r="S16" s="316">
        <v>2398606.8454499659</v>
      </c>
      <c r="T16" s="316">
        <v>24482812.86978602</v>
      </c>
      <c r="U16" s="316">
        <v>59607328.357754931</v>
      </c>
      <c r="V16" s="316">
        <v>4122273.3658384508</v>
      </c>
      <c r="W16" s="316">
        <v>209765.1760894125</v>
      </c>
      <c r="X16" s="316">
        <v>5212835.0058295168</v>
      </c>
      <c r="Y16" s="316">
        <v>143003.0491655005</v>
      </c>
      <c r="Z16" s="316">
        <v>1459646.0020820829</v>
      </c>
      <c r="AA16" s="316">
        <v>3553741.924791805</v>
      </c>
      <c r="AB16" s="316">
        <v>108951.255181153</v>
      </c>
      <c r="AC16" s="316">
        <v>265259.27707379858</v>
      </c>
      <c r="AG16" s="319">
        <v>60.438461538461539</v>
      </c>
      <c r="AH16" s="319">
        <v>1403160.8952944961</v>
      </c>
      <c r="AI16" s="319">
        <v>122710.5195841347</v>
      </c>
      <c r="AJ16" s="319">
        <v>83655.34638473214</v>
      </c>
      <c r="AK16" s="319">
        <v>6244.2228994082852</v>
      </c>
      <c r="AL16" s="319">
        <v>63735.389171194911</v>
      </c>
      <c r="AM16" s="319">
        <v>4287772688.2710938</v>
      </c>
      <c r="AN16" s="319">
        <v>374978248.1829915</v>
      </c>
      <c r="AO16" s="319">
        <v>19081067.964013129</v>
      </c>
      <c r="AP16" s="319">
        <v>474180037.34338701</v>
      </c>
      <c r="AQ16" s="319">
        <v>2398606.8454499659</v>
      </c>
      <c r="AR16" s="319">
        <v>24482812.86978602</v>
      </c>
      <c r="AS16" s="319">
        <v>59607328.357754931</v>
      </c>
      <c r="AT16" s="319">
        <v>4122273.3658384508</v>
      </c>
      <c r="AU16" s="319">
        <v>209765.1760894125</v>
      </c>
      <c r="AV16" s="319">
        <v>5212835.0058295168</v>
      </c>
      <c r="AW16" s="319">
        <v>1459646.0020820829</v>
      </c>
      <c r="AX16" s="319">
        <v>108951.255181153</v>
      </c>
      <c r="BB16" s="325">
        <v>19081067.964013129</v>
      </c>
      <c r="BC16" s="325">
        <v>24482812.86978602</v>
      </c>
    </row>
    <row r="17" spans="3:55">
      <c r="C17" s="316">
        <v>65.061538461538461</v>
      </c>
      <c r="D17" s="316">
        <v>2087493.683100184</v>
      </c>
      <c r="E17" s="316">
        <v>116099.12369457629</v>
      </c>
      <c r="F17" s="316">
        <v>102465.2641650767</v>
      </c>
      <c r="G17" s="316">
        <v>6718.3545562130166</v>
      </c>
      <c r="H17" s="316">
        <v>58150.26731365762</v>
      </c>
      <c r="I17" s="316">
        <v>37346190983.061462</v>
      </c>
      <c r="J17" s="316">
        <v>2943044890.4685678</v>
      </c>
      <c r="K17" s="316">
        <v>6200461259.1816311</v>
      </c>
      <c r="L17" s="316">
        <v>344848046.49758953</v>
      </c>
      <c r="M17" s="316">
        <v>19955460.219347641</v>
      </c>
      <c r="N17" s="316">
        <v>542161534.5326525</v>
      </c>
      <c r="O17" s="316">
        <v>27175550.023109771</v>
      </c>
      <c r="P17" s="316">
        <v>1572578.4528370509</v>
      </c>
      <c r="Q17" s="316">
        <v>42724724.851822637</v>
      </c>
      <c r="R17" s="316">
        <v>57253950.036901161</v>
      </c>
      <c r="S17" s="316">
        <v>3313137.2903685118</v>
      </c>
      <c r="T17" s="316">
        <v>28676637.630505491</v>
      </c>
      <c r="U17" s="316">
        <v>90013238.367812887</v>
      </c>
      <c r="V17" s="316">
        <v>3184265.169830584</v>
      </c>
      <c r="W17" s="316">
        <v>184265.14973705279</v>
      </c>
      <c r="X17" s="316">
        <v>5006222.6199860303</v>
      </c>
      <c r="Y17" s="316">
        <v>162626.35447528839</v>
      </c>
      <c r="Z17" s="316">
        <v>1407601.505079574</v>
      </c>
      <c r="AA17" s="316">
        <v>4418327.2612419752</v>
      </c>
      <c r="AB17" s="316">
        <v>92292.408183795196</v>
      </c>
      <c r="AC17" s="316">
        <v>289697.09226126602</v>
      </c>
      <c r="AG17" s="319">
        <v>65.061538461538461</v>
      </c>
      <c r="AH17" s="319">
        <v>2087493.683100184</v>
      </c>
      <c r="AI17" s="319">
        <v>116099.12369457629</v>
      </c>
      <c r="AJ17" s="319">
        <v>102465.2641650767</v>
      </c>
      <c r="AK17" s="319">
        <v>6718.3545562130166</v>
      </c>
      <c r="AL17" s="319">
        <v>58150.26731365762</v>
      </c>
      <c r="AM17" s="319">
        <v>6200461259.1816311</v>
      </c>
      <c r="AN17" s="319">
        <v>344848046.49758953</v>
      </c>
      <c r="AO17" s="319">
        <v>19955460.219347641</v>
      </c>
      <c r="AP17" s="319">
        <v>542161534.5326525</v>
      </c>
      <c r="AQ17" s="319">
        <v>3313137.2903685118</v>
      </c>
      <c r="AR17" s="319">
        <v>28676637.630505491</v>
      </c>
      <c r="AS17" s="319">
        <v>90013238.367812887</v>
      </c>
      <c r="AT17" s="319">
        <v>3184265.169830584</v>
      </c>
      <c r="AU17" s="319">
        <v>184265.14973705279</v>
      </c>
      <c r="AV17" s="319">
        <v>5006222.6199860303</v>
      </c>
      <c r="AW17" s="319">
        <v>1407601.505079574</v>
      </c>
      <c r="AX17" s="319">
        <v>92292.408183795196</v>
      </c>
      <c r="BB17" s="325">
        <v>19955460.219347641</v>
      </c>
      <c r="BC17" s="325">
        <v>28676637.630505491</v>
      </c>
    </row>
    <row r="18" spans="3:55">
      <c r="C18" s="316">
        <v>61.31538461538463</v>
      </c>
      <c r="D18" s="316">
        <v>1510796.667253437</v>
      </c>
      <c r="E18" s="316">
        <v>111569.6324908767</v>
      </c>
      <c r="F18" s="316">
        <v>74656.581429244747</v>
      </c>
      <c r="G18" s="316">
        <v>6347.5572781065102</v>
      </c>
      <c r="H18" s="316">
        <v>25474.825232513431</v>
      </c>
      <c r="I18" s="316">
        <v>34537012913.564392</v>
      </c>
      <c r="J18" s="316">
        <v>2842722861.5194578</v>
      </c>
      <c r="K18" s="316">
        <v>4579087557.1111898</v>
      </c>
      <c r="L18" s="316">
        <v>338157428.43754911</v>
      </c>
      <c r="M18" s="316">
        <v>19238869.91561139</v>
      </c>
      <c r="N18" s="316">
        <v>602100445.21190238</v>
      </c>
      <c r="O18" s="316">
        <v>27833555.12006383</v>
      </c>
      <c r="P18" s="316">
        <v>1583540.9818382889</v>
      </c>
      <c r="Q18" s="316">
        <v>49558562.137916878</v>
      </c>
      <c r="R18" s="316">
        <v>44834580.129393443</v>
      </c>
      <c r="S18" s="316">
        <v>2550784.2865257491</v>
      </c>
      <c r="T18" s="316">
        <v>10237132.342107641</v>
      </c>
      <c r="U18" s="316">
        <v>79829447.430819705</v>
      </c>
      <c r="V18" s="316">
        <v>3310953.5759123238</v>
      </c>
      <c r="W18" s="316">
        <v>188370.85862027571</v>
      </c>
      <c r="X18" s="316">
        <v>5895261.9534156267</v>
      </c>
      <c r="Y18" s="316">
        <v>126047.9579569409</v>
      </c>
      <c r="Z18" s="316">
        <v>505871.71713181149</v>
      </c>
      <c r="AA18" s="316">
        <v>3944801.9523403188</v>
      </c>
      <c r="AB18" s="316">
        <v>43010.939402730597</v>
      </c>
      <c r="AC18" s="316">
        <v>335400.52147978288</v>
      </c>
      <c r="AG18" s="319">
        <v>61.31538461538463</v>
      </c>
      <c r="AH18" s="319">
        <v>1510796.667253437</v>
      </c>
      <c r="AI18" s="319">
        <v>111569.6324908767</v>
      </c>
      <c r="AJ18" s="319">
        <v>74656.581429244747</v>
      </c>
      <c r="AK18" s="319">
        <v>6347.5572781065102</v>
      </c>
      <c r="AL18" s="319">
        <v>25474.825232513431</v>
      </c>
      <c r="AM18" s="319">
        <v>4579087557.1111898</v>
      </c>
      <c r="AN18" s="319">
        <v>338157428.43754911</v>
      </c>
      <c r="AO18" s="319">
        <v>19238869.91561139</v>
      </c>
      <c r="AP18" s="319">
        <v>602100445.21190238</v>
      </c>
      <c r="AQ18" s="319">
        <v>2550784.2865257491</v>
      </c>
      <c r="AR18" s="319">
        <v>10237132.342107641</v>
      </c>
      <c r="AS18" s="319">
        <v>79829447.430819705</v>
      </c>
      <c r="AT18" s="319">
        <v>3310953.5759123238</v>
      </c>
      <c r="AU18" s="319">
        <v>188370.85862027571</v>
      </c>
      <c r="AV18" s="319">
        <v>5895261.9534156267</v>
      </c>
      <c r="AW18" s="319">
        <v>505871.71713181149</v>
      </c>
      <c r="AX18" s="319">
        <v>43010.939402730597</v>
      </c>
      <c r="BB18" s="325">
        <v>19238869.91561139</v>
      </c>
      <c r="BC18" s="325">
        <v>10237132.342107641</v>
      </c>
    </row>
    <row r="19" spans="3:55">
      <c r="C19" s="316">
        <v>65.900000000000006</v>
      </c>
      <c r="D19" s="316">
        <v>1319685.9265125231</v>
      </c>
      <c r="E19" s="316">
        <v>111325.5946223744</v>
      </c>
      <c r="F19" s="316">
        <v>114297.7463838696</v>
      </c>
      <c r="G19" s="316">
        <v>6711.1546153846166</v>
      </c>
      <c r="H19" s="316">
        <v>167772.24346384409</v>
      </c>
      <c r="I19" s="316">
        <v>38394929344.343117</v>
      </c>
      <c r="J19" s="316">
        <v>2957458538.903038</v>
      </c>
      <c r="K19" s="316">
        <v>3923937732.0359769</v>
      </c>
      <c r="L19" s="316">
        <v>331014139.42821997</v>
      </c>
      <c r="M19" s="316">
        <v>19954863.723088421</v>
      </c>
      <c r="N19" s="316">
        <v>644224013.54344451</v>
      </c>
      <c r="O19" s="316">
        <v>25497132.30020215</v>
      </c>
      <c r="P19" s="316">
        <v>1537069.6891043859</v>
      </c>
      <c r="Q19" s="316">
        <v>49622849.744901463</v>
      </c>
      <c r="R19" s="316">
        <v>33829437.733583927</v>
      </c>
      <c r="S19" s="316">
        <v>2039374.574658491</v>
      </c>
      <c r="T19" s="316">
        <v>50982352.108120717</v>
      </c>
      <c r="U19" s="316">
        <v>65839290.703089237</v>
      </c>
      <c r="V19" s="316">
        <v>2853771.640487432</v>
      </c>
      <c r="W19" s="316">
        <v>172036.83287097159</v>
      </c>
      <c r="X19" s="316">
        <v>5554047.3985400321</v>
      </c>
      <c r="Y19" s="316">
        <v>176629.84292938589</v>
      </c>
      <c r="Z19" s="316">
        <v>4415571.791923495</v>
      </c>
      <c r="AA19" s="316">
        <v>5702328.4098833222</v>
      </c>
      <c r="AB19" s="316">
        <v>259266.57303815021</v>
      </c>
      <c r="AC19" s="316">
        <v>334820.31656074768</v>
      </c>
      <c r="AG19" s="319">
        <v>65.900000000000006</v>
      </c>
      <c r="AH19" s="319">
        <v>1319685.9265125231</v>
      </c>
      <c r="AI19" s="319">
        <v>111325.5946223744</v>
      </c>
      <c r="AJ19" s="319">
        <v>114297.7463838696</v>
      </c>
      <c r="AK19" s="319">
        <v>6711.1546153846166</v>
      </c>
      <c r="AL19" s="319">
        <v>167772.24346384409</v>
      </c>
      <c r="AM19" s="319">
        <v>3923937732.0359769</v>
      </c>
      <c r="AN19" s="319">
        <v>331014139.42821997</v>
      </c>
      <c r="AO19" s="319">
        <v>19954863.723088421</v>
      </c>
      <c r="AP19" s="319">
        <v>644224013.54344451</v>
      </c>
      <c r="AQ19" s="319">
        <v>2039374.574658491</v>
      </c>
      <c r="AR19" s="319">
        <v>50982352.108120717</v>
      </c>
      <c r="AS19" s="319">
        <v>65839290.703089237</v>
      </c>
      <c r="AT19" s="319">
        <v>2853771.640487432</v>
      </c>
      <c r="AU19" s="319">
        <v>172036.83287097159</v>
      </c>
      <c r="AV19" s="319">
        <v>5554047.3985400321</v>
      </c>
      <c r="AW19" s="319">
        <v>4415571.791923495</v>
      </c>
      <c r="AX19" s="319">
        <v>259266.57303815021</v>
      </c>
      <c r="BB19" s="325">
        <v>19954863.723088421</v>
      </c>
      <c r="BC19" s="325">
        <v>50982352.108120717</v>
      </c>
    </row>
    <row r="20" spans="3:55">
      <c r="C20" s="316">
        <v>65.730769230769226</v>
      </c>
      <c r="D20" s="316">
        <v>1564052.9019487901</v>
      </c>
      <c r="E20" s="316">
        <v>129048.5870993373</v>
      </c>
      <c r="F20" s="316">
        <v>59880.776675197783</v>
      </c>
      <c r="G20" s="316">
        <v>6822.3482248520713</v>
      </c>
      <c r="H20" s="316">
        <v>72295.661606159614</v>
      </c>
      <c r="I20" s="316">
        <v>49647528669.833237</v>
      </c>
      <c r="J20" s="316">
        <v>3561185960.7980371</v>
      </c>
      <c r="K20" s="316">
        <v>5301900111.0942421</v>
      </c>
      <c r="L20" s="316">
        <v>437454971.90409851</v>
      </c>
      <c r="M20" s="316">
        <v>23126716.983931739</v>
      </c>
      <c r="N20" s="316">
        <v>740158769.93617666</v>
      </c>
      <c r="O20" s="316">
        <v>31378369.60196488</v>
      </c>
      <c r="P20" s="316">
        <v>1658864.84280475</v>
      </c>
      <c r="Q20" s="316">
        <v>53091122.375640899</v>
      </c>
      <c r="R20" s="316">
        <v>46716173.519153312</v>
      </c>
      <c r="S20" s="316">
        <v>2469720.983732596</v>
      </c>
      <c r="T20" s="316">
        <v>26171357.224357288</v>
      </c>
      <c r="U20" s="316">
        <v>79042159.190824717</v>
      </c>
      <c r="V20" s="316">
        <v>3854509.1280624741</v>
      </c>
      <c r="W20" s="316">
        <v>203774.43952385709</v>
      </c>
      <c r="X20" s="316">
        <v>6521696.9017783301</v>
      </c>
      <c r="Y20" s="316">
        <v>94554.864795604895</v>
      </c>
      <c r="Z20" s="316">
        <v>1001987.333859296</v>
      </c>
      <c r="AA20" s="316">
        <v>3026180.1736589712</v>
      </c>
      <c r="AB20" s="316">
        <v>114158.61463451281</v>
      </c>
      <c r="AC20" s="316">
        <v>344779.3445938403</v>
      </c>
      <c r="AG20" s="319">
        <v>65.730769230769226</v>
      </c>
      <c r="AH20" s="319">
        <v>1564052.9019487901</v>
      </c>
      <c r="AI20" s="319">
        <v>129048.5870993373</v>
      </c>
      <c r="AJ20" s="319">
        <v>59880.776675197783</v>
      </c>
      <c r="AK20" s="319">
        <v>6822.3482248520713</v>
      </c>
      <c r="AL20" s="319">
        <v>72295.661606159614</v>
      </c>
      <c r="AM20" s="319">
        <v>5301900111.0942421</v>
      </c>
      <c r="AN20" s="319">
        <v>437454971.90409851</v>
      </c>
      <c r="AO20" s="319">
        <v>23126716.983931739</v>
      </c>
      <c r="AP20" s="319">
        <v>740158769.93617666</v>
      </c>
      <c r="AQ20" s="319">
        <v>2469720.983732596</v>
      </c>
      <c r="AR20" s="319">
        <v>26171357.224357288</v>
      </c>
      <c r="AS20" s="319">
        <v>79042159.190824717</v>
      </c>
      <c r="AT20" s="319">
        <v>3854509.1280624741</v>
      </c>
      <c r="AU20" s="319">
        <v>203774.43952385709</v>
      </c>
      <c r="AV20" s="319">
        <v>6521696.9017783301</v>
      </c>
      <c r="AW20" s="319">
        <v>1001987.333859296</v>
      </c>
      <c r="AX20" s="319">
        <v>114158.61463451281</v>
      </c>
      <c r="BB20" s="325">
        <v>23126716.983931739</v>
      </c>
      <c r="BC20" s="325">
        <v>26171357.224357288</v>
      </c>
    </row>
    <row r="21" spans="3:55">
      <c r="C21" s="316">
        <v>65.707692307692298</v>
      </c>
      <c r="D21" s="316">
        <v>2041630.2425653329</v>
      </c>
      <c r="E21" s="316">
        <v>118626.1972306822</v>
      </c>
      <c r="F21" s="316">
        <v>92690.047029050926</v>
      </c>
      <c r="G21" s="316">
        <v>6756.7725443786994</v>
      </c>
      <c r="H21" s="316">
        <v>137165.63081889891</v>
      </c>
      <c r="I21" s="316">
        <v>54804483465.886398</v>
      </c>
      <c r="J21" s="316">
        <v>3671809117.8978052</v>
      </c>
      <c r="K21" s="316">
        <v>7273926693.3387423</v>
      </c>
      <c r="L21" s="316">
        <v>422641791.14103878</v>
      </c>
      <c r="M21" s="316">
        <v>24073050.617441472</v>
      </c>
      <c r="N21" s="316">
        <v>780080815.07245052</v>
      </c>
      <c r="O21" s="316">
        <v>28316296.116216421</v>
      </c>
      <c r="P21" s="316">
        <v>1612854.2988231471</v>
      </c>
      <c r="Q21" s="316">
        <v>52264115.421562038</v>
      </c>
      <c r="R21" s="316">
        <v>56095144.263423398</v>
      </c>
      <c r="S21" s="316">
        <v>3195096.3571310439</v>
      </c>
      <c r="T21" s="316">
        <v>64861944.733903199</v>
      </c>
      <c r="U21" s="316">
        <v>103536249.31523959</v>
      </c>
      <c r="V21" s="316">
        <v>3259333.403444868</v>
      </c>
      <c r="W21" s="316">
        <v>185646.8045633061</v>
      </c>
      <c r="X21" s="316">
        <v>6015835.421972434</v>
      </c>
      <c r="Y21" s="316">
        <v>145057.42784878871</v>
      </c>
      <c r="Z21" s="316">
        <v>2944733.3716153069</v>
      </c>
      <c r="AA21" s="316">
        <v>4700547.4439791963</v>
      </c>
      <c r="AB21" s="316">
        <v>214660.5189401829</v>
      </c>
      <c r="AC21" s="316">
        <v>342653.07798445411</v>
      </c>
      <c r="AG21" s="319">
        <v>65.707692307692298</v>
      </c>
      <c r="AH21" s="319">
        <v>2041630.2425653329</v>
      </c>
      <c r="AI21" s="319">
        <v>118626.1972306822</v>
      </c>
      <c r="AJ21" s="319">
        <v>92690.047029050926</v>
      </c>
      <c r="AK21" s="319">
        <v>6756.7725443786994</v>
      </c>
      <c r="AL21" s="319">
        <v>137165.63081889891</v>
      </c>
      <c r="AM21" s="319">
        <v>7273926693.3387423</v>
      </c>
      <c r="AN21" s="319">
        <v>422641791.14103878</v>
      </c>
      <c r="AO21" s="319">
        <v>24073050.617441472</v>
      </c>
      <c r="AP21" s="319">
        <v>780080815.07245052</v>
      </c>
      <c r="AQ21" s="319">
        <v>3195096.3571310439</v>
      </c>
      <c r="AR21" s="319">
        <v>64861944.733903199</v>
      </c>
      <c r="AS21" s="319">
        <v>103536249.31523959</v>
      </c>
      <c r="AT21" s="319">
        <v>3259333.403444868</v>
      </c>
      <c r="AU21" s="319">
        <v>185646.8045633061</v>
      </c>
      <c r="AV21" s="319">
        <v>6015835.421972434</v>
      </c>
      <c r="AW21" s="319">
        <v>2944733.3716153069</v>
      </c>
      <c r="AX21" s="319">
        <v>214660.5189401829</v>
      </c>
      <c r="BB21" s="325">
        <v>24073050.617441472</v>
      </c>
      <c r="BC21" s="325">
        <v>64861944.733903199</v>
      </c>
    </row>
    <row r="22" spans="3:55">
      <c r="C22" s="316">
        <v>60.95384615384615</v>
      </c>
      <c r="D22" s="316">
        <v>1396162.370593902</v>
      </c>
      <c r="E22" s="316">
        <v>110885.92511252841</v>
      </c>
      <c r="F22" s="316">
        <v>126362.628723293</v>
      </c>
      <c r="G22" s="316">
        <v>6250.1136094674566</v>
      </c>
      <c r="H22" s="316">
        <v>290579.17728579242</v>
      </c>
      <c r="I22" s="316">
        <v>72118946160.110931</v>
      </c>
      <c r="J22" s="316">
        <v>4757969485.3738604</v>
      </c>
      <c r="K22" s="316">
        <v>6151195074.3740978</v>
      </c>
      <c r="L22" s="316">
        <v>488539850.90534621</v>
      </c>
      <c r="M22" s="316">
        <v>27536673.999085542</v>
      </c>
      <c r="N22" s="316">
        <v>836386507.06550789</v>
      </c>
      <c r="O22" s="316">
        <v>32230888.369281139</v>
      </c>
      <c r="P22" s="316">
        <v>1816702.2896516391</v>
      </c>
      <c r="Q22" s="316">
        <v>55179695.357184537</v>
      </c>
      <c r="R22" s="316">
        <v>41668716.537438087</v>
      </c>
      <c r="S22" s="316">
        <v>2348667.8950046338</v>
      </c>
      <c r="T22" s="316">
        <v>109193852.67080779</v>
      </c>
      <c r="U22" s="316">
        <v>71337378.545610115</v>
      </c>
      <c r="V22" s="316">
        <v>3309410.337094293</v>
      </c>
      <c r="W22" s="316">
        <v>186535.76246214079</v>
      </c>
      <c r="X22" s="316">
        <v>5665753.054043212</v>
      </c>
      <c r="Y22" s="316">
        <v>212571.15609307119</v>
      </c>
      <c r="Z22" s="316">
        <v>9882820.6192362979</v>
      </c>
      <c r="AA22" s="316">
        <v>6456540.3488258952</v>
      </c>
      <c r="AB22" s="316">
        <v>488821.35704437317</v>
      </c>
      <c r="AC22" s="316">
        <v>319351.62406789832</v>
      </c>
      <c r="AG22" s="319">
        <v>60.95384615384615</v>
      </c>
      <c r="AH22" s="319">
        <v>1396162.370593902</v>
      </c>
      <c r="AI22" s="319">
        <v>110885.92511252841</v>
      </c>
      <c r="AJ22" s="319">
        <v>126362.628723293</v>
      </c>
      <c r="AK22" s="319">
        <v>6250.1136094674566</v>
      </c>
      <c r="AL22" s="319">
        <v>290579.17728579242</v>
      </c>
      <c r="AM22" s="319">
        <v>6151195074.3740978</v>
      </c>
      <c r="AN22" s="319">
        <v>488539850.90534621</v>
      </c>
      <c r="AO22" s="319">
        <v>27536673.999085542</v>
      </c>
      <c r="AP22" s="319">
        <v>836386507.06550789</v>
      </c>
      <c r="AQ22" s="319">
        <v>2348667.8950046338</v>
      </c>
      <c r="AR22" s="319">
        <v>109193852.67080779</v>
      </c>
      <c r="AS22" s="319">
        <v>71337378.545610115</v>
      </c>
      <c r="AT22" s="319">
        <v>3309410.337094293</v>
      </c>
      <c r="AU22" s="319">
        <v>186535.76246214079</v>
      </c>
      <c r="AV22" s="319">
        <v>5665753.054043212</v>
      </c>
      <c r="AW22" s="319">
        <v>9882820.6192362979</v>
      </c>
      <c r="AX22" s="319">
        <v>488821.35704437317</v>
      </c>
      <c r="BB22" s="325">
        <v>27536673.999085542</v>
      </c>
      <c r="BC22" s="325">
        <v>109193852.67080779</v>
      </c>
    </row>
    <row r="23" spans="3:55">
      <c r="C23" s="316">
        <v>63.769230769230766</v>
      </c>
      <c r="D23" s="316">
        <v>1262702.619819392</v>
      </c>
      <c r="E23" s="316">
        <v>111300.7237052128</v>
      </c>
      <c r="F23" s="316">
        <v>136495.52266500291</v>
      </c>
      <c r="G23" s="316">
        <v>6438.2396449704156</v>
      </c>
      <c r="H23" s="316">
        <v>133563.94412836569</v>
      </c>
      <c r="I23" s="316">
        <v>210126812130.63599</v>
      </c>
      <c r="J23" s="316">
        <v>9732279579.8797131</v>
      </c>
      <c r="K23" s="316">
        <v>9076755545.0208168</v>
      </c>
      <c r="L23" s="316">
        <v>800069189.05467975</v>
      </c>
      <c r="M23" s="316">
        <v>46280356.499154717</v>
      </c>
      <c r="N23" s="316">
        <v>4122717643.7736559</v>
      </c>
      <c r="O23" s="316">
        <v>37056180.27597025</v>
      </c>
      <c r="P23" s="316">
        <v>2143531.1559681129</v>
      </c>
      <c r="Q23" s="316">
        <v>190948695.84355271</v>
      </c>
      <c r="R23" s="316">
        <v>34560237.099288218</v>
      </c>
      <c r="S23" s="316">
        <v>1999152.217747831</v>
      </c>
      <c r="T23" s="316">
        <v>41473239.556089349</v>
      </c>
      <c r="U23" s="316">
        <v>178087221.96962231</v>
      </c>
      <c r="V23" s="316">
        <v>3046306.6601736462</v>
      </c>
      <c r="W23" s="316">
        <v>176214.9576153098</v>
      </c>
      <c r="X23" s="316">
        <v>15697470.153902849</v>
      </c>
      <c r="Y23" s="316">
        <v>216104.18998530321</v>
      </c>
      <c r="Z23" s="316">
        <v>4483170.7964849137</v>
      </c>
      <c r="AA23" s="316">
        <v>19250857.692984629</v>
      </c>
      <c r="AB23" s="316">
        <v>211462.81865920391</v>
      </c>
      <c r="AC23" s="316">
        <v>908027.11164998275</v>
      </c>
      <c r="AG23" s="319">
        <v>63.769230769230766</v>
      </c>
      <c r="AH23" s="319">
        <v>1262702.619819392</v>
      </c>
      <c r="AI23" s="319">
        <v>111300.7237052128</v>
      </c>
      <c r="AJ23" s="319">
        <v>136495.52266500291</v>
      </c>
      <c r="AK23" s="319">
        <v>6438.2396449704156</v>
      </c>
      <c r="AL23" s="319">
        <v>133563.94412836569</v>
      </c>
      <c r="AM23" s="319">
        <v>9076755545.0208168</v>
      </c>
      <c r="AN23" s="319">
        <v>800069189.05467975</v>
      </c>
      <c r="AO23" s="319">
        <v>46280356.499154717</v>
      </c>
      <c r="AP23" s="319">
        <v>4122717643.7736559</v>
      </c>
      <c r="AQ23" s="319">
        <v>1999152.217747831</v>
      </c>
      <c r="AR23" s="319">
        <v>41473239.556089349</v>
      </c>
      <c r="AS23" s="319">
        <v>178087221.96962231</v>
      </c>
      <c r="AT23" s="319">
        <v>3046306.6601736462</v>
      </c>
      <c r="AU23" s="319">
        <v>176214.9576153098</v>
      </c>
      <c r="AV23" s="319">
        <v>15697470.153902849</v>
      </c>
      <c r="AW23" s="319">
        <v>4483170.7964849137</v>
      </c>
      <c r="AX23" s="319">
        <v>211462.81865920391</v>
      </c>
      <c r="BB23" s="325">
        <v>46280356.499154717</v>
      </c>
      <c r="BC23" s="325">
        <v>41473239.556089349</v>
      </c>
    </row>
    <row r="24" spans="3:55">
      <c r="C24" s="316">
        <v>62.015384615384619</v>
      </c>
      <c r="D24" s="316">
        <v>1301156.360397432</v>
      </c>
      <c r="E24" s="316">
        <v>104669.8790197694</v>
      </c>
      <c r="F24" s="316">
        <v>107373.6935651058</v>
      </c>
      <c r="G24" s="316">
        <v>6324.6151479289938</v>
      </c>
      <c r="H24" s="316">
        <v>206953.6316614637</v>
      </c>
      <c r="I24" s="316">
        <v>151952735941.91959</v>
      </c>
      <c r="J24" s="316">
        <v>7979986904.2480621</v>
      </c>
      <c r="K24" s="316">
        <v>8178700588.4452934</v>
      </c>
      <c r="L24" s="316">
        <v>657925232.6522882</v>
      </c>
      <c r="M24" s="316">
        <v>39754740.634136431</v>
      </c>
      <c r="N24" s="316">
        <v>2973931610.9562268</v>
      </c>
      <c r="O24" s="316">
        <v>34551761.822481424</v>
      </c>
      <c r="P24" s="316">
        <v>2087769.6454471571</v>
      </c>
      <c r="Q24" s="316">
        <v>156179717.0840742</v>
      </c>
      <c r="R24" s="316">
        <v>35412152.693999723</v>
      </c>
      <c r="S24" s="316">
        <v>2139758.251817062</v>
      </c>
      <c r="T24" s="316">
        <v>70017025.658253938</v>
      </c>
      <c r="U24" s="316">
        <v>160068827.09779319</v>
      </c>
      <c r="V24" s="316">
        <v>2848685.8698353432</v>
      </c>
      <c r="W24" s="316">
        <v>172130.14835575561</v>
      </c>
      <c r="X24" s="316">
        <v>12876534.502006231</v>
      </c>
      <c r="Y24" s="316">
        <v>176576.58512604469</v>
      </c>
      <c r="Z24" s="316">
        <v>5777927.1471056482</v>
      </c>
      <c r="AA24" s="316">
        <v>13209158.955250081</v>
      </c>
      <c r="AB24" s="316">
        <v>340336.29974791443</v>
      </c>
      <c r="AC24" s="316">
        <v>778056.93411413266</v>
      </c>
      <c r="AG24" s="319">
        <v>62.015384615384619</v>
      </c>
      <c r="AH24" s="319">
        <v>1301156.360397432</v>
      </c>
      <c r="AI24" s="319">
        <v>104669.8790197694</v>
      </c>
      <c r="AJ24" s="319">
        <v>107373.6935651058</v>
      </c>
      <c r="AK24" s="319">
        <v>6324.6151479289938</v>
      </c>
      <c r="AL24" s="319">
        <v>206953.6316614637</v>
      </c>
      <c r="AM24" s="319">
        <v>8178700588.4452934</v>
      </c>
      <c r="AN24" s="319">
        <v>657925232.6522882</v>
      </c>
      <c r="AO24" s="319">
        <v>39754740.634136431</v>
      </c>
      <c r="AP24" s="319">
        <v>2973931610.9562268</v>
      </c>
      <c r="AQ24" s="319">
        <v>2139758.251817062</v>
      </c>
      <c r="AR24" s="319">
        <v>70017025.658253938</v>
      </c>
      <c r="AS24" s="319">
        <v>160068827.09779319</v>
      </c>
      <c r="AT24" s="319">
        <v>2848685.8698353432</v>
      </c>
      <c r="AU24" s="319">
        <v>172130.14835575561</v>
      </c>
      <c r="AV24" s="319">
        <v>12876534.502006231</v>
      </c>
      <c r="AW24" s="319">
        <v>5777927.1471056482</v>
      </c>
      <c r="AX24" s="319">
        <v>340336.29974791443</v>
      </c>
      <c r="BB24" s="325">
        <v>39754740.634136431</v>
      </c>
      <c r="BC24" s="325">
        <v>70017025.658253938</v>
      </c>
    </row>
    <row r="25" spans="3:55">
      <c r="C25" s="316">
        <v>63.284615384615392</v>
      </c>
      <c r="D25" s="316">
        <v>1500560.5215915111</v>
      </c>
      <c r="E25" s="316">
        <v>123229.5770276612</v>
      </c>
      <c r="F25" s="316">
        <v>117888.68816562041</v>
      </c>
      <c r="G25" s="316">
        <v>6474.5029585798811</v>
      </c>
      <c r="H25" s="316">
        <v>159678.5993231826</v>
      </c>
      <c r="I25" s="316">
        <v>80311251901.872498</v>
      </c>
      <c r="J25" s="316">
        <v>4517437862.2293615</v>
      </c>
      <c r="K25" s="316">
        <v>6719602287.4548149</v>
      </c>
      <c r="L25" s="316">
        <v>551829623.50556755</v>
      </c>
      <c r="M25" s="316">
        <v>28993222.375638209</v>
      </c>
      <c r="N25" s="316">
        <v>2017438763.370543</v>
      </c>
      <c r="O25" s="316">
        <v>31039934.94921105</v>
      </c>
      <c r="P25" s="316">
        <v>1630843.4672114709</v>
      </c>
      <c r="Q25" s="316">
        <v>113479170.58390149</v>
      </c>
      <c r="R25" s="316">
        <v>46171308.659514062</v>
      </c>
      <c r="S25" s="316">
        <v>2425848.4182772692</v>
      </c>
      <c r="T25" s="316">
        <v>59827925.028214842</v>
      </c>
      <c r="U25" s="316">
        <v>168798092.52268231</v>
      </c>
      <c r="V25" s="316">
        <v>3791697.0059234812</v>
      </c>
      <c r="W25" s="316">
        <v>199216.40628028361</v>
      </c>
      <c r="X25" s="316">
        <v>13862098.359474679</v>
      </c>
      <c r="Y25" s="316">
        <v>190582.17486358949</v>
      </c>
      <c r="Z25" s="316">
        <v>4700267.3306151023</v>
      </c>
      <c r="AA25" s="316">
        <v>13261301.630974891</v>
      </c>
      <c r="AB25" s="316">
        <v>258140.9226933668</v>
      </c>
      <c r="AC25" s="316">
        <v>728317.00802152429</v>
      </c>
      <c r="AG25" s="319">
        <v>63.284615384615392</v>
      </c>
      <c r="AH25" s="319">
        <v>1500560.5215915111</v>
      </c>
      <c r="AI25" s="319">
        <v>123229.5770276612</v>
      </c>
      <c r="AJ25" s="319">
        <v>117888.68816562041</v>
      </c>
      <c r="AK25" s="319">
        <v>6474.5029585798811</v>
      </c>
      <c r="AL25" s="319">
        <v>159678.5993231826</v>
      </c>
      <c r="AM25" s="319">
        <v>6719602287.4548149</v>
      </c>
      <c r="AN25" s="319">
        <v>551829623.50556755</v>
      </c>
      <c r="AO25" s="319">
        <v>28993222.375638209</v>
      </c>
      <c r="AP25" s="319">
        <v>2017438763.370543</v>
      </c>
      <c r="AQ25" s="319">
        <v>2425848.4182772692</v>
      </c>
      <c r="AR25" s="319">
        <v>59827925.028214842</v>
      </c>
      <c r="AS25" s="319">
        <v>168798092.52268231</v>
      </c>
      <c r="AT25" s="319">
        <v>3791697.0059234812</v>
      </c>
      <c r="AU25" s="319">
        <v>199216.40628028361</v>
      </c>
      <c r="AV25" s="319">
        <v>13862098.359474679</v>
      </c>
      <c r="AW25" s="319">
        <v>4700267.3306151023</v>
      </c>
      <c r="AX25" s="319">
        <v>258140.9226933668</v>
      </c>
      <c r="BB25" s="325">
        <v>28993222.375638209</v>
      </c>
      <c r="BC25" s="325">
        <v>59827925.028214842</v>
      </c>
    </row>
    <row r="26" spans="3:55">
      <c r="C26" s="316">
        <v>65.984615384615381</v>
      </c>
      <c r="D26" s="316">
        <v>1462525.949452637</v>
      </c>
      <c r="E26" s="316">
        <v>129822.7995767934</v>
      </c>
      <c r="F26" s="316">
        <v>99526.174915044816</v>
      </c>
      <c r="G26" s="316">
        <v>6770.5291124260348</v>
      </c>
      <c r="H26" s="316">
        <v>257186.27812673661</v>
      </c>
      <c r="I26" s="316">
        <v>68983262877.068588</v>
      </c>
      <c r="J26" s="316">
        <v>4223535902.6841822</v>
      </c>
      <c r="K26" s="316">
        <v>5821471251.4309244</v>
      </c>
      <c r="L26" s="316">
        <v>516749597.36572969</v>
      </c>
      <c r="M26" s="316">
        <v>26949566.672451511</v>
      </c>
      <c r="N26" s="316">
        <v>629508776.98029339</v>
      </c>
      <c r="O26" s="316">
        <v>31638261.0237079</v>
      </c>
      <c r="P26" s="316">
        <v>1650001.140214504</v>
      </c>
      <c r="Q26" s="316">
        <v>38542000.040924437</v>
      </c>
      <c r="R26" s="316">
        <v>43608301.489216737</v>
      </c>
      <c r="S26" s="316">
        <v>2274263.655834544</v>
      </c>
      <c r="T26" s="316">
        <v>86390501.452759504</v>
      </c>
      <c r="U26" s="316">
        <v>53124005.662718907</v>
      </c>
      <c r="V26" s="316">
        <v>3870941.0839771959</v>
      </c>
      <c r="W26" s="316">
        <v>201877.6315638666</v>
      </c>
      <c r="X26" s="316">
        <v>4715613.5195062691</v>
      </c>
      <c r="Y26" s="316">
        <v>154765.63851617891</v>
      </c>
      <c r="Z26" s="316">
        <v>5878949.4721811237</v>
      </c>
      <c r="AA26" s="316">
        <v>3615135.2266634209</v>
      </c>
      <c r="AB26" s="316">
        <v>399930.95872377459</v>
      </c>
      <c r="AC26" s="316">
        <v>245929.05653587641</v>
      </c>
      <c r="AG26" s="319">
        <v>65.984615384615381</v>
      </c>
      <c r="AH26" s="319">
        <v>1462525.949452637</v>
      </c>
      <c r="AI26" s="319">
        <v>129822.7995767934</v>
      </c>
      <c r="AJ26" s="319">
        <v>99526.174915044816</v>
      </c>
      <c r="AK26" s="319">
        <v>6770.5291124260348</v>
      </c>
      <c r="AL26" s="319">
        <v>257186.27812673661</v>
      </c>
      <c r="AM26" s="319">
        <v>5821471251.4309244</v>
      </c>
      <c r="AN26" s="319">
        <v>516749597.36572969</v>
      </c>
      <c r="AO26" s="319">
        <v>26949566.672451511</v>
      </c>
      <c r="AP26" s="319">
        <v>629508776.98029339</v>
      </c>
      <c r="AQ26" s="319">
        <v>2274263.655834544</v>
      </c>
      <c r="AR26" s="319">
        <v>86390501.452759504</v>
      </c>
      <c r="AS26" s="319">
        <v>53124005.662718907</v>
      </c>
      <c r="AT26" s="319">
        <v>3870941.0839771959</v>
      </c>
      <c r="AU26" s="319">
        <v>201877.6315638666</v>
      </c>
      <c r="AV26" s="319">
        <v>4715613.5195062691</v>
      </c>
      <c r="AW26" s="319">
        <v>5878949.4721811237</v>
      </c>
      <c r="AX26" s="319">
        <v>399930.95872377459</v>
      </c>
      <c r="BB26" s="325">
        <v>26949566.672451511</v>
      </c>
      <c r="BC26" s="325">
        <v>86390501.452759504</v>
      </c>
    </row>
    <row r="27" spans="3:55">
      <c r="C27" s="316">
        <v>67.192307692307693</v>
      </c>
      <c r="D27" s="316">
        <v>2082601.0575655969</v>
      </c>
      <c r="E27" s="316">
        <v>112870.8598306335</v>
      </c>
      <c r="F27" s="316">
        <v>85072.031579652787</v>
      </c>
      <c r="G27" s="316">
        <v>6936.3136094674574</v>
      </c>
      <c r="H27" s="316">
        <v>53725.366086187787</v>
      </c>
      <c r="I27" s="316">
        <v>114354374706.506</v>
      </c>
      <c r="J27" s="316">
        <v>5777687004.1699286</v>
      </c>
      <c r="K27" s="316">
        <v>10481246123.641581</v>
      </c>
      <c r="L27" s="316">
        <v>568052752.00176346</v>
      </c>
      <c r="M27" s="316">
        <v>34908851.057905138</v>
      </c>
      <c r="N27" s="316">
        <v>1496863224.780216</v>
      </c>
      <c r="O27" s="316">
        <v>28700528.609832261</v>
      </c>
      <c r="P27" s="316">
        <v>1763749.0092129139</v>
      </c>
      <c r="Q27" s="316">
        <v>75628127.240684479</v>
      </c>
      <c r="R27" s="316">
        <v>52065351.415048949</v>
      </c>
      <c r="S27" s="316">
        <v>3199600.02204125</v>
      </c>
      <c r="T27" s="316">
        <v>24782570.71290905</v>
      </c>
      <c r="U27" s="316">
        <v>137196254.2982336</v>
      </c>
      <c r="V27" s="316">
        <v>2821789.108505514</v>
      </c>
      <c r="W27" s="316">
        <v>173408.9226018434</v>
      </c>
      <c r="X27" s="316">
        <v>7435633.978926911</v>
      </c>
      <c r="Y27" s="316">
        <v>130700.2477159634</v>
      </c>
      <c r="Z27" s="316">
        <v>1012341.576729066</v>
      </c>
      <c r="AA27" s="316">
        <v>5604320.633502692</v>
      </c>
      <c r="AB27" s="316">
        <v>82540.860088911315</v>
      </c>
      <c r="AC27" s="316">
        <v>456946.01104696759</v>
      </c>
      <c r="AG27" s="319">
        <v>67.192307692307693</v>
      </c>
      <c r="AH27" s="319">
        <v>2082601.0575655969</v>
      </c>
      <c r="AI27" s="319">
        <v>112870.8598306335</v>
      </c>
      <c r="AJ27" s="319">
        <v>85072.031579652787</v>
      </c>
      <c r="AK27" s="319">
        <v>6936.3136094674574</v>
      </c>
      <c r="AL27" s="319">
        <v>53725.366086187787</v>
      </c>
      <c r="AM27" s="319">
        <v>10481246123.641581</v>
      </c>
      <c r="AN27" s="319">
        <v>568052752.00176346</v>
      </c>
      <c r="AO27" s="319">
        <v>34908851.057905138</v>
      </c>
      <c r="AP27" s="319">
        <v>1496863224.780216</v>
      </c>
      <c r="AQ27" s="319">
        <v>3199600.02204125</v>
      </c>
      <c r="AR27" s="319">
        <v>24782570.71290905</v>
      </c>
      <c r="AS27" s="319">
        <v>137196254.2982336</v>
      </c>
      <c r="AT27" s="319">
        <v>2821789.108505514</v>
      </c>
      <c r="AU27" s="319">
        <v>173408.9226018434</v>
      </c>
      <c r="AV27" s="319">
        <v>7435633.978926911</v>
      </c>
      <c r="AW27" s="319">
        <v>1012341.576729066</v>
      </c>
      <c r="AX27" s="319">
        <v>82540.860088911315</v>
      </c>
      <c r="BB27" s="325">
        <v>34908851.057905138</v>
      </c>
      <c r="BC27" s="325">
        <v>24782570.71290905</v>
      </c>
    </row>
    <row r="28" spans="3:55">
      <c r="C28" s="316">
        <v>68.07692307692308</v>
      </c>
      <c r="D28" s="316">
        <v>2365758.3395135221</v>
      </c>
      <c r="E28" s="316">
        <v>95717.382927122293</v>
      </c>
      <c r="F28" s="316">
        <v>124827.9408079905</v>
      </c>
      <c r="G28" s="316">
        <v>7048.5798816568049</v>
      </c>
      <c r="H28" s="316">
        <v>126410.1542389125</v>
      </c>
      <c r="I28" s="316">
        <v>194723593389.5636</v>
      </c>
      <c r="J28" s="316">
        <v>11132232139.64822</v>
      </c>
      <c r="K28" s="316">
        <v>15334857653.29171</v>
      </c>
      <c r="L28" s="316">
        <v>620440565.55449569</v>
      </c>
      <c r="M28" s="316">
        <v>45688930.833607227</v>
      </c>
      <c r="N28" s="316">
        <v>3724676866.700603</v>
      </c>
      <c r="O28" s="316">
        <v>35470218.49986802</v>
      </c>
      <c r="P28" s="316">
        <v>2612009.0298174778</v>
      </c>
      <c r="Q28" s="316">
        <v>212937563.4637965</v>
      </c>
      <c r="R28" s="316">
        <v>48860888.346855693</v>
      </c>
      <c r="S28" s="316">
        <v>3598091.2146725431</v>
      </c>
      <c r="T28" s="316">
        <v>64528638.82497713</v>
      </c>
      <c r="U28" s="316">
        <v>293325470.02197832</v>
      </c>
      <c r="V28" s="316">
        <v>1976886.769008311</v>
      </c>
      <c r="W28" s="316">
        <v>145576.94623718259</v>
      </c>
      <c r="X28" s="316">
        <v>11867799.79486208</v>
      </c>
      <c r="Y28" s="316">
        <v>189851.30884469519</v>
      </c>
      <c r="Z28" s="316">
        <v>3404818.223876921</v>
      </c>
      <c r="AA28" s="316">
        <v>15477157.492302779</v>
      </c>
      <c r="AB28" s="316">
        <v>192257.7035091256</v>
      </c>
      <c r="AC28" s="316">
        <v>873938.80103560956</v>
      </c>
      <c r="AG28" s="319">
        <v>68.07692307692308</v>
      </c>
      <c r="AH28" s="319">
        <v>2365758.3395135221</v>
      </c>
      <c r="AI28" s="319">
        <v>95717.382927122293</v>
      </c>
      <c r="AJ28" s="319">
        <v>124827.9408079905</v>
      </c>
      <c r="AK28" s="319">
        <v>7048.5798816568049</v>
      </c>
      <c r="AL28" s="319">
        <v>126410.1542389125</v>
      </c>
      <c r="AM28" s="319">
        <v>15334857653.29171</v>
      </c>
      <c r="AN28" s="319">
        <v>620440565.55449569</v>
      </c>
      <c r="AO28" s="319">
        <v>45688930.833607227</v>
      </c>
      <c r="AP28" s="319">
        <v>3724676866.700603</v>
      </c>
      <c r="AQ28" s="319">
        <v>3598091.2146725431</v>
      </c>
      <c r="AR28" s="319">
        <v>64528638.82497713</v>
      </c>
      <c r="AS28" s="319">
        <v>293325470.02197832</v>
      </c>
      <c r="AT28" s="319">
        <v>1976886.769008311</v>
      </c>
      <c r="AU28" s="319">
        <v>145576.94623718259</v>
      </c>
      <c r="AV28" s="319">
        <v>11867799.79486208</v>
      </c>
      <c r="AW28" s="319">
        <v>3404818.223876921</v>
      </c>
      <c r="AX28" s="319">
        <v>192257.7035091256</v>
      </c>
      <c r="BB28" s="325">
        <v>45688930.833607227</v>
      </c>
      <c r="BC28" s="325">
        <v>64528638.82497713</v>
      </c>
    </row>
    <row r="29" spans="3:55">
      <c r="C29" s="316">
        <v>65.061538461538461</v>
      </c>
      <c r="D29" s="316">
        <v>1297488.969934609</v>
      </c>
      <c r="E29" s="316">
        <v>122195.59528698531</v>
      </c>
      <c r="F29" s="316">
        <v>123389.8150907942</v>
      </c>
      <c r="G29" s="316">
        <v>6759.8938461538473</v>
      </c>
      <c r="H29" s="316">
        <v>106028.49118188331</v>
      </c>
      <c r="I29" s="316">
        <v>64861380215.251839</v>
      </c>
      <c r="J29" s="316">
        <v>4082706648.602931</v>
      </c>
      <c r="K29" s="316">
        <v>5078932477.1079063</v>
      </c>
      <c r="L29" s="316">
        <v>478326361.02785617</v>
      </c>
      <c r="M29" s="316">
        <v>26461145.483774681</v>
      </c>
      <c r="N29" s="316">
        <v>875244495.76986194</v>
      </c>
      <c r="O29" s="316">
        <v>30108304.940314349</v>
      </c>
      <c r="P29" s="316">
        <v>1665599.687174909</v>
      </c>
      <c r="Q29" s="316">
        <v>55092360.202234417</v>
      </c>
      <c r="R29" s="316">
        <v>37455066.198390298</v>
      </c>
      <c r="S29" s="316">
        <v>2072024.534985431</v>
      </c>
      <c r="T29" s="316">
        <v>32499568.80038093</v>
      </c>
      <c r="U29" s="316">
        <v>68535508.806983307</v>
      </c>
      <c r="V29" s="316">
        <v>3527462.8275694749</v>
      </c>
      <c r="W29" s="316">
        <v>195140.21110679951</v>
      </c>
      <c r="X29" s="316">
        <v>6454573.018364707</v>
      </c>
      <c r="Y29" s="316">
        <v>197047.31998479049</v>
      </c>
      <c r="Z29" s="316">
        <v>3090674.27757143</v>
      </c>
      <c r="AA29" s="316">
        <v>6517653.6793783782</v>
      </c>
      <c r="AB29" s="316">
        <v>169322.16013167391</v>
      </c>
      <c r="AC29" s="316">
        <v>357068.74968709622</v>
      </c>
      <c r="AG29" s="319">
        <v>65.061538461538461</v>
      </c>
      <c r="AH29" s="319">
        <v>1297488.969934609</v>
      </c>
      <c r="AI29" s="319">
        <v>122195.59528698531</v>
      </c>
      <c r="AJ29" s="319">
        <v>123389.8150907942</v>
      </c>
      <c r="AK29" s="319">
        <v>6759.8938461538473</v>
      </c>
      <c r="AL29" s="319">
        <v>106028.49118188331</v>
      </c>
      <c r="AM29" s="319">
        <v>5078932477.1079063</v>
      </c>
      <c r="AN29" s="319">
        <v>478326361.02785617</v>
      </c>
      <c r="AO29" s="319">
        <v>26461145.483774681</v>
      </c>
      <c r="AP29" s="319">
        <v>875244495.76986194</v>
      </c>
      <c r="AQ29" s="319">
        <v>2072024.534985431</v>
      </c>
      <c r="AR29" s="319">
        <v>32499568.80038093</v>
      </c>
      <c r="AS29" s="319">
        <v>68535508.806983307</v>
      </c>
      <c r="AT29" s="319">
        <v>3527462.8275694749</v>
      </c>
      <c r="AU29" s="319">
        <v>195140.21110679951</v>
      </c>
      <c r="AV29" s="319">
        <v>6454573.018364707</v>
      </c>
      <c r="AW29" s="319">
        <v>3090674.27757143</v>
      </c>
      <c r="AX29" s="319">
        <v>169322.16013167391</v>
      </c>
      <c r="BB29" s="325">
        <v>26461145.483774681</v>
      </c>
      <c r="BC29" s="325">
        <v>32499568.80038093</v>
      </c>
    </row>
    <row r="30" spans="3:55">
      <c r="C30" s="316">
        <v>62.338461538461537</v>
      </c>
      <c r="D30" s="316">
        <v>1115584.4054915931</v>
      </c>
      <c r="E30" s="316">
        <v>103348.7223739153</v>
      </c>
      <c r="F30" s="316">
        <v>91797.974302254806</v>
      </c>
      <c r="G30" s="316">
        <v>6317.2837869822506</v>
      </c>
      <c r="H30" s="316">
        <v>92781.27091741706</v>
      </c>
      <c r="I30" s="316">
        <v>23800092870.41544</v>
      </c>
      <c r="J30" s="316">
        <v>2156872212.7760391</v>
      </c>
      <c r="K30" s="316">
        <v>2760804667.6883402</v>
      </c>
      <c r="L30" s="316">
        <v>255763377.22630689</v>
      </c>
      <c r="M30" s="316">
        <v>15633766.912084989</v>
      </c>
      <c r="N30" s="316">
        <v>365317762.29875392</v>
      </c>
      <c r="O30" s="316">
        <v>23178435.66362302</v>
      </c>
      <c r="P30" s="316">
        <v>1416802.7670013439</v>
      </c>
      <c r="Q30" s="316">
        <v>33106750.2394141</v>
      </c>
      <c r="R30" s="316">
        <v>29668486.14897006</v>
      </c>
      <c r="S30" s="316">
        <v>1813512.9513754011</v>
      </c>
      <c r="T30" s="316">
        <v>26634870.638632979</v>
      </c>
      <c r="U30" s="316">
        <v>42376766.714114681</v>
      </c>
      <c r="V30" s="316">
        <v>2748514.7006094139</v>
      </c>
      <c r="W30" s="316">
        <v>168005.437876846</v>
      </c>
      <c r="X30" s="316">
        <v>3925821.0106579098</v>
      </c>
      <c r="Y30" s="316">
        <v>149228.34568829031</v>
      </c>
      <c r="Z30" s="316">
        <v>2191700.7430304531</v>
      </c>
      <c r="AA30" s="316">
        <v>3487052.4567083148</v>
      </c>
      <c r="AB30" s="316">
        <v>150826.80936155631</v>
      </c>
      <c r="AC30" s="316">
        <v>239969.34699874939</v>
      </c>
      <c r="AG30" s="319">
        <v>62.338461538461537</v>
      </c>
      <c r="AH30" s="319">
        <v>1115584.4054915931</v>
      </c>
      <c r="AI30" s="319">
        <v>103348.7223739153</v>
      </c>
      <c r="AJ30" s="319">
        <v>91797.974302254806</v>
      </c>
      <c r="AK30" s="319">
        <v>6317.2837869822506</v>
      </c>
      <c r="AL30" s="319">
        <v>92781.27091741706</v>
      </c>
      <c r="AM30" s="319">
        <v>2760804667.6883402</v>
      </c>
      <c r="AN30" s="319">
        <v>255763377.22630689</v>
      </c>
      <c r="AO30" s="319">
        <v>15633766.912084989</v>
      </c>
      <c r="AP30" s="319">
        <v>365317762.29875392</v>
      </c>
      <c r="AQ30" s="319">
        <v>1813512.9513754011</v>
      </c>
      <c r="AR30" s="319">
        <v>26634870.638632979</v>
      </c>
      <c r="AS30" s="319">
        <v>42376766.714114681</v>
      </c>
      <c r="AT30" s="319">
        <v>2748514.7006094139</v>
      </c>
      <c r="AU30" s="319">
        <v>168005.437876846</v>
      </c>
      <c r="AV30" s="319">
        <v>3925821.0106579098</v>
      </c>
      <c r="AW30" s="319">
        <v>2191700.7430304531</v>
      </c>
      <c r="AX30" s="319">
        <v>150826.80936155631</v>
      </c>
      <c r="BB30" s="325">
        <v>15633766.912084989</v>
      </c>
      <c r="BC30" s="325">
        <v>26634870.638632979</v>
      </c>
    </row>
    <row r="31" spans="3:55">
      <c r="C31" s="316">
        <v>72.700000000000017</v>
      </c>
      <c r="D31" s="316">
        <v>3389790.0828103158</v>
      </c>
      <c r="E31" s="316">
        <v>126720.0199070559</v>
      </c>
      <c r="F31" s="316">
        <v>79327.288637894919</v>
      </c>
      <c r="G31" s="316">
        <v>7499.2846153846167</v>
      </c>
      <c r="H31" s="316">
        <v>608754.46385510953</v>
      </c>
      <c r="I31" s="316">
        <v>249025238407.77991</v>
      </c>
      <c r="J31" s="316">
        <v>12801438216.07369</v>
      </c>
      <c r="K31" s="316">
        <v>23268054705.48555</v>
      </c>
      <c r="L31" s="316">
        <v>869826238.04041266</v>
      </c>
      <c r="M31" s="316">
        <v>51476274.465382487</v>
      </c>
      <c r="N31" s="316">
        <v>2393255704.2429619</v>
      </c>
      <c r="O31" s="316">
        <v>44714451.098167397</v>
      </c>
      <c r="P31" s="316">
        <v>2646199.0414127382</v>
      </c>
      <c r="Q31" s="316">
        <v>123028152.6042103</v>
      </c>
      <c r="R31" s="316">
        <v>81273547.293424562</v>
      </c>
      <c r="S31" s="316">
        <v>4809764.5762867769</v>
      </c>
      <c r="T31" s="316">
        <v>390432662.05687118</v>
      </c>
      <c r="U31" s="316">
        <v>223617513.656804</v>
      </c>
      <c r="V31" s="316">
        <v>3038236.9643377471</v>
      </c>
      <c r="W31" s="316">
        <v>179802.71579236269</v>
      </c>
      <c r="X31" s="316">
        <v>8359460.3470737142</v>
      </c>
      <c r="Y31" s="316">
        <v>112557.2892428495</v>
      </c>
      <c r="Z31" s="316">
        <v>9136838.4826265406</v>
      </c>
      <c r="AA31" s="316">
        <v>5233058.867065642</v>
      </c>
      <c r="AB31" s="316">
        <v>863760.16932568164</v>
      </c>
      <c r="AC31" s="316">
        <v>494712.45679813047</v>
      </c>
      <c r="AG31" s="319">
        <v>72.700000000000017</v>
      </c>
      <c r="AH31" s="319">
        <v>3389790.0828103158</v>
      </c>
      <c r="AI31" s="319">
        <v>126720.0199070559</v>
      </c>
      <c r="AJ31" s="319">
        <v>79327.288637894919</v>
      </c>
      <c r="AK31" s="319">
        <v>7499.2846153846167</v>
      </c>
      <c r="AL31" s="319">
        <v>608754.46385510953</v>
      </c>
      <c r="AM31" s="319">
        <v>23268054705.48555</v>
      </c>
      <c r="AN31" s="319">
        <v>869826238.04041266</v>
      </c>
      <c r="AO31" s="319">
        <v>51476274.465382487</v>
      </c>
      <c r="AP31" s="319">
        <v>2393255704.2429619</v>
      </c>
      <c r="AQ31" s="319">
        <v>4809764.5762867769</v>
      </c>
      <c r="AR31" s="319">
        <v>390432662.05687118</v>
      </c>
      <c r="AS31" s="319">
        <v>223617513.656804</v>
      </c>
      <c r="AT31" s="319">
        <v>3038236.9643377471</v>
      </c>
      <c r="AU31" s="319">
        <v>179802.71579236269</v>
      </c>
      <c r="AV31" s="319">
        <v>8359460.3470737142</v>
      </c>
      <c r="AW31" s="319">
        <v>9136838.4826265406</v>
      </c>
      <c r="AX31" s="319">
        <v>863760.16932568164</v>
      </c>
      <c r="BB31" s="325">
        <v>51476274.465382487</v>
      </c>
      <c r="BC31" s="325">
        <v>390432662.05687118</v>
      </c>
    </row>
    <row r="32" spans="3:55">
      <c r="C32" s="316">
        <v>55.530769230769231</v>
      </c>
      <c r="D32" s="316">
        <v>1300745.8387317101</v>
      </c>
      <c r="E32" s="316">
        <v>124256.4206779727</v>
      </c>
      <c r="F32" s="316">
        <v>53338.83378273384</v>
      </c>
      <c r="G32" s="316">
        <v>5755.9778106508893</v>
      </c>
      <c r="H32" s="316">
        <v>39988.243679715662</v>
      </c>
      <c r="I32" s="316">
        <v>20709594044.92569</v>
      </c>
      <c r="J32" s="316">
        <v>2252087066.144155</v>
      </c>
      <c r="K32" s="316">
        <v>3370889750.7974768</v>
      </c>
      <c r="L32" s="316">
        <v>322011174.25258237</v>
      </c>
      <c r="M32" s="316">
        <v>14916647.07277436</v>
      </c>
      <c r="N32" s="316">
        <v>438353528.53739572</v>
      </c>
      <c r="O32" s="316">
        <v>35017451.289240614</v>
      </c>
      <c r="P32" s="316">
        <v>1622126.820543031</v>
      </c>
      <c r="Q32" s="316">
        <v>47669225.667878807</v>
      </c>
      <c r="R32" s="316">
        <v>52413589.787205577</v>
      </c>
      <c r="S32" s="316">
        <v>2427974.8132580412</v>
      </c>
      <c r="T32" s="316">
        <v>16867759.34075319</v>
      </c>
      <c r="U32" s="316">
        <v>71350573.718014136</v>
      </c>
      <c r="V32" s="316">
        <v>5006915.9307800941</v>
      </c>
      <c r="W32" s="316">
        <v>231937.28613875649</v>
      </c>
      <c r="X32" s="316">
        <v>6815910.256660765</v>
      </c>
      <c r="Y32" s="316">
        <v>99562.375013483688</v>
      </c>
      <c r="Z32" s="316">
        <v>691685.1739774528</v>
      </c>
      <c r="AA32" s="316">
        <v>2925826.3055899139</v>
      </c>
      <c r="AB32" s="316">
        <v>74642.136526412054</v>
      </c>
      <c r="AC32" s="316">
        <v>315736.02380196331</v>
      </c>
      <c r="AG32" s="319">
        <v>55.530769230769231</v>
      </c>
      <c r="AH32" s="319">
        <v>1300745.8387317101</v>
      </c>
      <c r="AI32" s="319">
        <v>124256.4206779727</v>
      </c>
      <c r="AJ32" s="319">
        <v>53338.83378273384</v>
      </c>
      <c r="AK32" s="319">
        <v>5755.9778106508893</v>
      </c>
      <c r="AL32" s="319">
        <v>39988.243679715662</v>
      </c>
      <c r="AM32" s="319">
        <v>3370889750.7974768</v>
      </c>
      <c r="AN32" s="319">
        <v>322011174.25258237</v>
      </c>
      <c r="AO32" s="319">
        <v>14916647.07277436</v>
      </c>
      <c r="AP32" s="319">
        <v>438353528.53739572</v>
      </c>
      <c r="AQ32" s="319">
        <v>2427974.8132580412</v>
      </c>
      <c r="AR32" s="319">
        <v>16867759.34075319</v>
      </c>
      <c r="AS32" s="319">
        <v>71350573.718014136</v>
      </c>
      <c r="AT32" s="319">
        <v>5006915.9307800941</v>
      </c>
      <c r="AU32" s="319">
        <v>231937.28613875649</v>
      </c>
      <c r="AV32" s="319">
        <v>6815910.256660765</v>
      </c>
      <c r="AW32" s="319">
        <v>691685.1739774528</v>
      </c>
      <c r="AX32" s="319">
        <v>74642.136526412054</v>
      </c>
      <c r="BB32" s="325">
        <v>14916647.07277436</v>
      </c>
      <c r="BC32" s="325">
        <v>16867759.34075319</v>
      </c>
    </row>
    <row r="33" spans="3:55">
      <c r="C33" s="316">
        <v>60.030769230769216</v>
      </c>
      <c r="D33" s="316">
        <v>319363.34687340568</v>
      </c>
      <c r="E33" s="316">
        <v>153539.456689746</v>
      </c>
      <c r="F33" s="316">
        <v>68204.564645846665</v>
      </c>
      <c r="G33" s="316">
        <v>6015.5448520710052</v>
      </c>
      <c r="H33" s="316">
        <v>52543.285125111281</v>
      </c>
      <c r="I33" s="316">
        <v>22420544349.96909</v>
      </c>
      <c r="J33" s="316">
        <v>1421413452.338448</v>
      </c>
      <c r="K33" s="316">
        <v>796588878.71955299</v>
      </c>
      <c r="L33" s="316">
        <v>382973891.15281433</v>
      </c>
      <c r="M33" s="316">
        <v>15004590.149469839</v>
      </c>
      <c r="N33" s="316">
        <v>289211840.95979172</v>
      </c>
      <c r="O33" s="316">
        <v>24279706.695870709</v>
      </c>
      <c r="P33" s="316">
        <v>951258.18322563544</v>
      </c>
      <c r="Q33" s="316">
        <v>18335397.878793351</v>
      </c>
      <c r="R33" s="316">
        <v>13606839.23504761</v>
      </c>
      <c r="S33" s="316">
        <v>533104.34645308263</v>
      </c>
      <c r="T33" s="316">
        <v>4656444.9881006042</v>
      </c>
      <c r="U33" s="316">
        <v>10275528.21673109</v>
      </c>
      <c r="V33" s="316">
        <v>6541723.4753682464</v>
      </c>
      <c r="W33" s="316">
        <v>256299.1417602924</v>
      </c>
      <c r="X33" s="316">
        <v>4940138.0435258253</v>
      </c>
      <c r="Y33" s="316">
        <v>113851.9815019791</v>
      </c>
      <c r="Z33" s="316">
        <v>994449.75862126099</v>
      </c>
      <c r="AA33" s="316">
        <v>2194484.5436695209</v>
      </c>
      <c r="AB33" s="316">
        <v>87709.043480884764</v>
      </c>
      <c r="AC33" s="316">
        <v>193550.3916514547</v>
      </c>
      <c r="AG33" s="319">
        <v>60.030769230769216</v>
      </c>
      <c r="AH33" s="319">
        <v>319363.34687340568</v>
      </c>
      <c r="AI33" s="319">
        <v>153539.456689746</v>
      </c>
      <c r="AJ33" s="319">
        <v>68204.564645846665</v>
      </c>
      <c r="AK33" s="319">
        <v>6015.5448520710052</v>
      </c>
      <c r="AL33" s="319">
        <v>52543.285125111281</v>
      </c>
      <c r="AM33" s="319">
        <v>796588878.71955299</v>
      </c>
      <c r="AN33" s="319">
        <v>382973891.15281433</v>
      </c>
      <c r="AO33" s="319">
        <v>15004590.149469839</v>
      </c>
      <c r="AP33" s="319">
        <v>289211840.95979172</v>
      </c>
      <c r="AQ33" s="319">
        <v>533104.34645308263</v>
      </c>
      <c r="AR33" s="319">
        <v>4656444.9881006042</v>
      </c>
      <c r="AS33" s="319">
        <v>10275528.21673109</v>
      </c>
      <c r="AT33" s="319">
        <v>6541723.4753682464</v>
      </c>
      <c r="AU33" s="319">
        <v>256299.1417602924</v>
      </c>
      <c r="AV33" s="319">
        <v>4940138.0435258253</v>
      </c>
      <c r="AW33" s="319">
        <v>994449.75862126099</v>
      </c>
      <c r="AX33" s="319">
        <v>87709.043480884764</v>
      </c>
      <c r="BB33" s="325">
        <v>15004590.149469839</v>
      </c>
      <c r="BC33" s="325">
        <v>4656444.9881006042</v>
      </c>
    </row>
    <row r="34" spans="3:55">
      <c r="C34" s="316">
        <v>62.45384615384615</v>
      </c>
      <c r="D34" s="316">
        <v>1658442.3412813339</v>
      </c>
      <c r="E34" s="316">
        <v>188143.7425599753</v>
      </c>
      <c r="F34" s="316">
        <v>79599.154565635065</v>
      </c>
      <c r="G34" s="316">
        <v>6337.6241420118349</v>
      </c>
      <c r="H34" s="316">
        <v>173957.4519489682</v>
      </c>
      <c r="I34" s="316">
        <v>59975396856.033577</v>
      </c>
      <c r="J34" s="316">
        <v>4857613186.6164312</v>
      </c>
      <c r="K34" s="316">
        <v>6503209622.897192</v>
      </c>
      <c r="L34" s="316">
        <v>737763482.42447901</v>
      </c>
      <c r="M34" s="316">
        <v>24851571.429847699</v>
      </c>
      <c r="N34" s="316">
        <v>705919682.04181421</v>
      </c>
      <c r="O34" s="316">
        <v>59753995.949902222</v>
      </c>
      <c r="P34" s="316">
        <v>2012814.043991172</v>
      </c>
      <c r="Q34" s="316">
        <v>57174857.290392838</v>
      </c>
      <c r="R34" s="316">
        <v>79996645.788636401</v>
      </c>
      <c r="S34" s="316">
        <v>2694687.9376996378</v>
      </c>
      <c r="T34" s="316">
        <v>73964791.369127184</v>
      </c>
      <c r="U34" s="316">
        <v>76543781.448692814</v>
      </c>
      <c r="V34" s="316">
        <v>9075303.9501453172</v>
      </c>
      <c r="W34" s="316">
        <v>305701.71841990319</v>
      </c>
      <c r="X34" s="316">
        <v>8683590.1092125364</v>
      </c>
      <c r="Y34" s="316">
        <v>129335.1455881091</v>
      </c>
      <c r="Z34" s="316">
        <v>3550038.9214962521</v>
      </c>
      <c r="AA34" s="316">
        <v>3673820.9939003959</v>
      </c>
      <c r="AB34" s="316">
        <v>282651.39870806609</v>
      </c>
      <c r="AC34" s="316">
        <v>292506.83316208282</v>
      </c>
      <c r="AG34" s="319">
        <v>62.45384615384615</v>
      </c>
      <c r="AH34" s="319">
        <v>1658442.3412813339</v>
      </c>
      <c r="AI34" s="319">
        <v>188143.7425599753</v>
      </c>
      <c r="AJ34" s="319">
        <v>79599.154565635065</v>
      </c>
      <c r="AK34" s="319">
        <v>6337.6241420118349</v>
      </c>
      <c r="AL34" s="319">
        <v>173957.4519489682</v>
      </c>
      <c r="AM34" s="319">
        <v>6503209622.897192</v>
      </c>
      <c r="AN34" s="319">
        <v>737763482.42447901</v>
      </c>
      <c r="AO34" s="319">
        <v>24851571.429847699</v>
      </c>
      <c r="AP34" s="319">
        <v>705919682.04181421</v>
      </c>
      <c r="AQ34" s="319">
        <v>2694687.9376996378</v>
      </c>
      <c r="AR34" s="319">
        <v>73964791.369127184</v>
      </c>
      <c r="AS34" s="319">
        <v>76543781.448692814</v>
      </c>
      <c r="AT34" s="319">
        <v>9075303.9501453172</v>
      </c>
      <c r="AU34" s="319">
        <v>305701.71841990319</v>
      </c>
      <c r="AV34" s="319">
        <v>8683590.1092125364</v>
      </c>
      <c r="AW34" s="319">
        <v>3550038.9214962521</v>
      </c>
      <c r="AX34" s="319">
        <v>282651.39870806609</v>
      </c>
      <c r="BB34" s="325">
        <v>24851571.429847699</v>
      </c>
      <c r="BC34" s="325">
        <v>73964791.369127184</v>
      </c>
    </row>
    <row r="35" spans="3:55">
      <c r="C35" s="316">
        <v>63.276923076923083</v>
      </c>
      <c r="D35" s="316">
        <v>548271.96470196382</v>
      </c>
      <c r="E35" s="316">
        <v>130418.3291219433</v>
      </c>
      <c r="F35" s="316">
        <v>102347.0385112415</v>
      </c>
      <c r="G35" s="316">
        <v>6645.0504142011841</v>
      </c>
      <c r="H35" s="316">
        <v>177436.91189363849</v>
      </c>
      <c r="I35" s="316">
        <v>66939790333.710098</v>
      </c>
      <c r="J35" s="316">
        <v>3912601957.6535139</v>
      </c>
      <c r="K35" s="316">
        <v>2241779328.846508</v>
      </c>
      <c r="L35" s="316">
        <v>533255634.34052759</v>
      </c>
      <c r="M35" s="316">
        <v>27170341.758759961</v>
      </c>
      <c r="N35" s="316">
        <v>1244960277.268378</v>
      </c>
      <c r="O35" s="316">
        <v>31168562.50145467</v>
      </c>
      <c r="P35" s="316">
        <v>1588094.7912366621</v>
      </c>
      <c r="Q35" s="316">
        <v>72767392.813122123</v>
      </c>
      <c r="R35" s="316">
        <v>17858458.356322579</v>
      </c>
      <c r="S35" s="316">
        <v>909920.84392307431</v>
      </c>
      <c r="T35" s="316">
        <v>24296812.597285971</v>
      </c>
      <c r="U35" s="316">
        <v>41693082.707637183</v>
      </c>
      <c r="V35" s="316">
        <v>4248020.051128204</v>
      </c>
      <c r="W35" s="316">
        <v>216444.32642508761</v>
      </c>
      <c r="X35" s="316">
        <v>9917600.2654610183</v>
      </c>
      <c r="Y35" s="316">
        <v>169856.76753652681</v>
      </c>
      <c r="Z35" s="316">
        <v>4535535.2355953483</v>
      </c>
      <c r="AA35" s="316">
        <v>7782932.2238836633</v>
      </c>
      <c r="AB35" s="316">
        <v>294477.1117398435</v>
      </c>
      <c r="AC35" s="316">
        <v>505319.72151140758</v>
      </c>
      <c r="AG35" s="319">
        <v>63.276923076923083</v>
      </c>
      <c r="AH35" s="319">
        <v>548271.96470196382</v>
      </c>
      <c r="AI35" s="319">
        <v>130418.3291219433</v>
      </c>
      <c r="AJ35" s="319">
        <v>102347.0385112415</v>
      </c>
      <c r="AK35" s="319">
        <v>6645.0504142011841</v>
      </c>
      <c r="AL35" s="319">
        <v>177436.91189363849</v>
      </c>
      <c r="AM35" s="319">
        <v>2241779328.846508</v>
      </c>
      <c r="AN35" s="319">
        <v>533255634.34052759</v>
      </c>
      <c r="AO35" s="319">
        <v>27170341.758759961</v>
      </c>
      <c r="AP35" s="319">
        <v>1244960277.268378</v>
      </c>
      <c r="AQ35" s="319">
        <v>909920.84392307431</v>
      </c>
      <c r="AR35" s="319">
        <v>24296812.597285971</v>
      </c>
      <c r="AS35" s="319">
        <v>41693082.707637183</v>
      </c>
      <c r="AT35" s="319">
        <v>4248020.051128204</v>
      </c>
      <c r="AU35" s="319">
        <v>216444.32642508761</v>
      </c>
      <c r="AV35" s="319">
        <v>9917600.2654610183</v>
      </c>
      <c r="AW35" s="319">
        <v>4535535.2355953483</v>
      </c>
      <c r="AX35" s="319">
        <v>294477.1117398435</v>
      </c>
      <c r="BB35" s="325">
        <v>27170341.758759961</v>
      </c>
      <c r="BC35" s="325">
        <v>24296812.597285971</v>
      </c>
    </row>
    <row r="36" spans="3:55">
      <c r="C36" s="316">
        <v>62.353846153846149</v>
      </c>
      <c r="D36" s="316">
        <v>1194841.3661021879</v>
      </c>
      <c r="E36" s="316">
        <v>105797.0837697072</v>
      </c>
      <c r="F36" s="316">
        <v>96330.409742548887</v>
      </c>
      <c r="G36" s="316">
        <v>6286.706627218935</v>
      </c>
      <c r="H36" s="316">
        <v>80654.597201556477</v>
      </c>
      <c r="I36" s="316">
        <v>42019778259.605423</v>
      </c>
      <c r="J36" s="316">
        <v>2891728923.7455058</v>
      </c>
      <c r="K36" s="316">
        <v>3928021721.8902659</v>
      </c>
      <c r="L36" s="316">
        <v>347806206.70653331</v>
      </c>
      <c r="M36" s="316">
        <v>20667446.651454069</v>
      </c>
      <c r="N36" s="316">
        <v>510044385.73640722</v>
      </c>
      <c r="O36" s="316">
        <v>23935425.39843319</v>
      </c>
      <c r="P36" s="316">
        <v>1422298.159041693</v>
      </c>
      <c r="Q36" s="316">
        <v>35100378.053299807</v>
      </c>
      <c r="R36" s="316">
        <v>32513030.56648609</v>
      </c>
      <c r="S36" s="316">
        <v>1931999.2333458399</v>
      </c>
      <c r="T36" s="316">
        <v>24786367.361977112</v>
      </c>
      <c r="U36" s="316">
        <v>47679105.156696253</v>
      </c>
      <c r="V36" s="316">
        <v>2878862.346112811</v>
      </c>
      <c r="W36" s="316">
        <v>171068.63767203959</v>
      </c>
      <c r="X36" s="316">
        <v>4221740.5803275993</v>
      </c>
      <c r="Y36" s="316">
        <v>155761.49524988761</v>
      </c>
      <c r="Z36" s="316">
        <v>1998324.6242952649</v>
      </c>
      <c r="AA36" s="316">
        <v>3843981.1896417201</v>
      </c>
      <c r="AB36" s="316">
        <v>130414.4837800149</v>
      </c>
      <c r="AC36" s="316">
        <v>250865.55828435841</v>
      </c>
      <c r="AG36" s="319">
        <v>62.353846153846149</v>
      </c>
      <c r="AH36" s="319">
        <v>1194841.3661021879</v>
      </c>
      <c r="AI36" s="319">
        <v>105797.0837697072</v>
      </c>
      <c r="AJ36" s="319">
        <v>96330.409742548887</v>
      </c>
      <c r="AK36" s="319">
        <v>6286.706627218935</v>
      </c>
      <c r="AL36" s="319">
        <v>80654.597201556477</v>
      </c>
      <c r="AM36" s="319">
        <v>3928021721.8902659</v>
      </c>
      <c r="AN36" s="319">
        <v>347806206.70653331</v>
      </c>
      <c r="AO36" s="319">
        <v>20667446.651454069</v>
      </c>
      <c r="AP36" s="319">
        <v>510044385.73640722</v>
      </c>
      <c r="AQ36" s="319">
        <v>1931999.2333458399</v>
      </c>
      <c r="AR36" s="319">
        <v>24786367.361977112</v>
      </c>
      <c r="AS36" s="319">
        <v>47679105.156696253</v>
      </c>
      <c r="AT36" s="319">
        <v>2878862.346112811</v>
      </c>
      <c r="AU36" s="319">
        <v>171068.63767203959</v>
      </c>
      <c r="AV36" s="319">
        <v>4221740.5803275993</v>
      </c>
      <c r="AW36" s="319">
        <v>1998324.6242952649</v>
      </c>
      <c r="AX36" s="319">
        <v>130414.4837800149</v>
      </c>
      <c r="BB36" s="325">
        <v>20667446.651454069</v>
      </c>
      <c r="BC36" s="325">
        <v>24786367.361977112</v>
      </c>
    </row>
    <row r="37" spans="3:55">
      <c r="C37" s="316">
        <v>62.3</v>
      </c>
      <c r="D37" s="316">
        <v>1728832.144411925</v>
      </c>
      <c r="E37" s="316">
        <v>161924.30529608129</v>
      </c>
      <c r="F37" s="316">
        <v>84714.22843806837</v>
      </c>
      <c r="G37" s="316">
        <v>6438.9446153846147</v>
      </c>
      <c r="H37" s="316">
        <v>108413.3943944623</v>
      </c>
      <c r="I37" s="316">
        <v>40429691454.280952</v>
      </c>
      <c r="J37" s="316">
        <v>3385640846.5073872</v>
      </c>
      <c r="K37" s="316">
        <v>5579753273.6708927</v>
      </c>
      <c r="L37" s="316">
        <v>522605780.71911418</v>
      </c>
      <c r="M37" s="316">
        <v>20781498.315383852</v>
      </c>
      <c r="N37" s="316">
        <v>510084029.95135158</v>
      </c>
      <c r="O37" s="316">
        <v>43763764.059994213</v>
      </c>
      <c r="P37" s="316">
        <v>1740272.7306922839</v>
      </c>
      <c r="Q37" s="316">
        <v>42715174.537191071</v>
      </c>
      <c r="R37" s="316">
        <v>72125490.225526929</v>
      </c>
      <c r="S37" s="316">
        <v>2868081.0831360202</v>
      </c>
      <c r="T37" s="316">
        <v>48290274.912195183</v>
      </c>
      <c r="U37" s="316">
        <v>70397347.434293315</v>
      </c>
      <c r="V37" s="316">
        <v>6755352.1240666201</v>
      </c>
      <c r="W37" s="316">
        <v>268627.60414349282</v>
      </c>
      <c r="X37" s="316">
        <v>6593492.3843415016</v>
      </c>
      <c r="Y37" s="316">
        <v>140538.38415778329</v>
      </c>
      <c r="Z37" s="316">
        <v>2366264.0664518452</v>
      </c>
      <c r="AA37" s="316">
        <v>3449529.204589942</v>
      </c>
      <c r="AB37" s="316">
        <v>179854.59526904501</v>
      </c>
      <c r="AC37" s="316">
        <v>262191.22698785248</v>
      </c>
      <c r="AG37" s="319">
        <v>62.3</v>
      </c>
      <c r="AH37" s="319">
        <v>1728832.144411925</v>
      </c>
      <c r="AI37" s="319">
        <v>161924.30529608129</v>
      </c>
      <c r="AJ37" s="319">
        <v>84714.22843806837</v>
      </c>
      <c r="AK37" s="319">
        <v>6438.9446153846147</v>
      </c>
      <c r="AL37" s="319">
        <v>108413.3943944623</v>
      </c>
      <c r="AM37" s="319">
        <v>5579753273.6708927</v>
      </c>
      <c r="AN37" s="319">
        <v>522605780.71911418</v>
      </c>
      <c r="AO37" s="319">
        <v>20781498.315383852</v>
      </c>
      <c r="AP37" s="319">
        <v>510084029.95135158</v>
      </c>
      <c r="AQ37" s="319">
        <v>2868081.0831360202</v>
      </c>
      <c r="AR37" s="319">
        <v>48290274.912195183</v>
      </c>
      <c r="AS37" s="319">
        <v>70397347.434293315</v>
      </c>
      <c r="AT37" s="319">
        <v>6755352.1240666201</v>
      </c>
      <c r="AU37" s="319">
        <v>268627.60414349282</v>
      </c>
      <c r="AV37" s="319">
        <v>6593492.3843415016</v>
      </c>
      <c r="AW37" s="319">
        <v>2366264.0664518452</v>
      </c>
      <c r="AX37" s="319">
        <v>179854.59526904501</v>
      </c>
      <c r="BB37" s="325">
        <v>20781498.315383852</v>
      </c>
      <c r="BC37" s="325">
        <v>48290274.912195183</v>
      </c>
    </row>
    <row r="38" spans="3:55">
      <c r="C38" s="316">
        <v>54.684615384615377</v>
      </c>
      <c r="D38" s="316">
        <v>132088.6616086803</v>
      </c>
      <c r="E38" s="316">
        <v>59846.722165482774</v>
      </c>
      <c r="F38" s="316">
        <v>25384.192635877771</v>
      </c>
      <c r="G38" s="316">
        <v>5569.8384023668632</v>
      </c>
      <c r="H38" s="316">
        <v>12806.05096095095</v>
      </c>
      <c r="I38" s="316">
        <v>15432218833.9009</v>
      </c>
      <c r="J38" s="316">
        <v>2049791752.3634069</v>
      </c>
      <c r="K38" s="316">
        <v>300064462.92706072</v>
      </c>
      <c r="L38" s="316">
        <v>135953187.24427509</v>
      </c>
      <c r="M38" s="316">
        <v>12652944.987421229</v>
      </c>
      <c r="N38" s="316">
        <v>176159457.88402519</v>
      </c>
      <c r="O38" s="316">
        <v>18058046.280982561</v>
      </c>
      <c r="P38" s="316">
        <v>1680633.391573542</v>
      </c>
      <c r="Q38" s="316">
        <v>23398463.160608832</v>
      </c>
      <c r="R38" s="316">
        <v>2643477.2959581991</v>
      </c>
      <c r="S38" s="316">
        <v>246024.19023217549</v>
      </c>
      <c r="T38" s="316">
        <v>565653.45170536847</v>
      </c>
      <c r="U38" s="316">
        <v>3425249.064209301</v>
      </c>
      <c r="V38" s="316">
        <v>1197706.5204177641</v>
      </c>
      <c r="W38" s="316">
        <v>111468.62402492009</v>
      </c>
      <c r="X38" s="316">
        <v>1551911.6220634249</v>
      </c>
      <c r="Y38" s="316">
        <v>47279.799506492833</v>
      </c>
      <c r="Z38" s="316">
        <v>108704.68372051899</v>
      </c>
      <c r="AA38" s="316">
        <v>658248.64157784113</v>
      </c>
      <c r="AB38" s="316">
        <v>23852.148090301249</v>
      </c>
      <c r="AC38" s="316">
        <v>144433.92448039149</v>
      </c>
      <c r="AG38" s="319">
        <v>54.684615384615377</v>
      </c>
      <c r="AH38" s="319">
        <v>132088.6616086803</v>
      </c>
      <c r="AI38" s="319">
        <v>59846.722165482774</v>
      </c>
      <c r="AJ38" s="319">
        <v>25384.192635877771</v>
      </c>
      <c r="AK38" s="319">
        <v>5569.8384023668632</v>
      </c>
      <c r="AL38" s="319">
        <v>12806.05096095095</v>
      </c>
      <c r="AM38" s="319">
        <v>300064462.92706072</v>
      </c>
      <c r="AN38" s="319">
        <v>135953187.24427509</v>
      </c>
      <c r="AO38" s="319">
        <v>12652944.987421229</v>
      </c>
      <c r="AP38" s="319">
        <v>176159457.88402519</v>
      </c>
      <c r="AQ38" s="319">
        <v>246024.19023217549</v>
      </c>
      <c r="AR38" s="319">
        <v>565653.45170536847</v>
      </c>
      <c r="AS38" s="319">
        <v>3425249.064209301</v>
      </c>
      <c r="AT38" s="319">
        <v>1197706.5204177641</v>
      </c>
      <c r="AU38" s="319">
        <v>111468.62402492009</v>
      </c>
      <c r="AV38" s="319">
        <v>1551911.6220634249</v>
      </c>
      <c r="AW38" s="319">
        <v>108704.68372051899</v>
      </c>
      <c r="AX38" s="319">
        <v>23852.148090301249</v>
      </c>
      <c r="BB38" s="325">
        <v>12652944.987421229</v>
      </c>
      <c r="BC38" s="325">
        <v>565653.45170536847</v>
      </c>
    </row>
    <row r="39" spans="3:55">
      <c r="C39" s="316">
        <v>59.15384615384616</v>
      </c>
      <c r="D39" s="316">
        <v>638746.96893120126</v>
      </c>
      <c r="E39" s="316">
        <v>113659.22581240479</v>
      </c>
      <c r="F39" s="316">
        <v>53875.629345657871</v>
      </c>
      <c r="G39" s="316">
        <v>6020.9514792899399</v>
      </c>
      <c r="H39" s="316">
        <v>11746.6580502785</v>
      </c>
      <c r="I39" s="316">
        <v>10612824045.150431</v>
      </c>
      <c r="J39" s="316">
        <v>1234741920.169332</v>
      </c>
      <c r="K39" s="316">
        <v>1112400938.878418</v>
      </c>
      <c r="L39" s="316">
        <v>197941650.85037199</v>
      </c>
      <c r="M39" s="316">
        <v>10485704.675375041</v>
      </c>
      <c r="N39" s="316">
        <v>110298166.1079523</v>
      </c>
      <c r="O39" s="316">
        <v>23029389.068610679</v>
      </c>
      <c r="P39" s="316">
        <v>1219952.302056432</v>
      </c>
      <c r="Q39" s="316">
        <v>12832566.41511186</v>
      </c>
      <c r="R39" s="316">
        <v>20747585.87463012</v>
      </c>
      <c r="S39" s="316">
        <v>1099076.7090894219</v>
      </c>
      <c r="T39" s="316">
        <v>2144258.8130973279</v>
      </c>
      <c r="U39" s="316">
        <v>11561087.135060931</v>
      </c>
      <c r="V39" s="316">
        <v>3691844.5999558829</v>
      </c>
      <c r="W39" s="316">
        <v>195570.72509099339</v>
      </c>
      <c r="X39" s="316">
        <v>2057190.5265077029</v>
      </c>
      <c r="Y39" s="316">
        <v>92702.513329225578</v>
      </c>
      <c r="Z39" s="316">
        <v>180859.24263389321</v>
      </c>
      <c r="AA39" s="316">
        <v>975129.2383643135</v>
      </c>
      <c r="AB39" s="316">
        <v>20212.19497025813</v>
      </c>
      <c r="AC39" s="316">
        <v>108977.0254479947</v>
      </c>
      <c r="AG39" s="319">
        <v>59.15384615384616</v>
      </c>
      <c r="AH39" s="319">
        <v>638746.96893120126</v>
      </c>
      <c r="AI39" s="319">
        <v>113659.22581240479</v>
      </c>
      <c r="AJ39" s="319">
        <v>53875.629345657871</v>
      </c>
      <c r="AK39" s="319">
        <v>6020.9514792899399</v>
      </c>
      <c r="AL39" s="319">
        <v>11746.6580502785</v>
      </c>
      <c r="AM39" s="319">
        <v>1112400938.878418</v>
      </c>
      <c r="AN39" s="319">
        <v>197941650.85037199</v>
      </c>
      <c r="AO39" s="319">
        <v>10485704.675375041</v>
      </c>
      <c r="AP39" s="319">
        <v>110298166.1079523</v>
      </c>
      <c r="AQ39" s="319">
        <v>1099076.7090894219</v>
      </c>
      <c r="AR39" s="319">
        <v>2144258.8130973279</v>
      </c>
      <c r="AS39" s="319">
        <v>11561087.135060931</v>
      </c>
      <c r="AT39" s="319">
        <v>3691844.5999558829</v>
      </c>
      <c r="AU39" s="319">
        <v>195570.72509099339</v>
      </c>
      <c r="AV39" s="319">
        <v>2057190.5265077029</v>
      </c>
      <c r="AW39" s="319">
        <v>180859.24263389321</v>
      </c>
      <c r="AX39" s="319">
        <v>20212.19497025813</v>
      </c>
      <c r="BB39" s="325">
        <v>10485704.675375041</v>
      </c>
      <c r="BC39" s="325">
        <v>2144258.8130973279</v>
      </c>
    </row>
    <row r="40" spans="3:55">
      <c r="C40" s="316">
        <v>55.346153846153847</v>
      </c>
      <c r="D40" s="316">
        <v>997344.4898581343</v>
      </c>
      <c r="E40" s="316">
        <v>92405.894936974073</v>
      </c>
      <c r="F40" s="316">
        <v>47859.247361056317</v>
      </c>
      <c r="G40" s="316">
        <v>5577.6150887573958</v>
      </c>
      <c r="H40" s="316">
        <v>15482.603804742141</v>
      </c>
      <c r="I40" s="316">
        <v>11456341672.167299</v>
      </c>
      <c r="J40" s="316">
        <v>1187325192.589247</v>
      </c>
      <c r="K40" s="316">
        <v>1928771256.718498</v>
      </c>
      <c r="L40" s="316">
        <v>178704385.41364679</v>
      </c>
      <c r="M40" s="316">
        <v>10786587.5568881</v>
      </c>
      <c r="N40" s="316">
        <v>249348068.73270479</v>
      </c>
      <c r="O40" s="316">
        <v>18520765.607339039</v>
      </c>
      <c r="P40" s="316">
        <v>1117912.464105139</v>
      </c>
      <c r="Q40" s="316">
        <v>25842214.923553988</v>
      </c>
      <c r="R40" s="316">
        <v>30086382.887197901</v>
      </c>
      <c r="S40" s="316">
        <v>1816012.531150996</v>
      </c>
      <c r="T40" s="316">
        <v>5040972.185572912</v>
      </c>
      <c r="U40" s="316">
        <v>41979839.782390714</v>
      </c>
      <c r="V40" s="316">
        <v>2787561.534032682</v>
      </c>
      <c r="W40" s="316">
        <v>168257.071517623</v>
      </c>
      <c r="X40" s="316">
        <v>3889513.3064347599</v>
      </c>
      <c r="Y40" s="316">
        <v>87144.405792522419</v>
      </c>
      <c r="Z40" s="316">
        <v>241899.50134868239</v>
      </c>
      <c r="AA40" s="316">
        <v>2014472.989777819</v>
      </c>
      <c r="AB40" s="316">
        <v>28191.465246132979</v>
      </c>
      <c r="AC40" s="316">
        <v>234770.82409828759</v>
      </c>
      <c r="AG40" s="319">
        <v>55.346153846153847</v>
      </c>
      <c r="AH40" s="319">
        <v>997344.4898581343</v>
      </c>
      <c r="AI40" s="319">
        <v>92405.894936974073</v>
      </c>
      <c r="AJ40" s="319">
        <v>47859.247361056317</v>
      </c>
      <c r="AK40" s="319">
        <v>5577.6150887573958</v>
      </c>
      <c r="AL40" s="319">
        <v>15482.603804742141</v>
      </c>
      <c r="AM40" s="319">
        <v>1928771256.718498</v>
      </c>
      <c r="AN40" s="319">
        <v>178704385.41364679</v>
      </c>
      <c r="AO40" s="319">
        <v>10786587.5568881</v>
      </c>
      <c r="AP40" s="319">
        <v>249348068.73270479</v>
      </c>
      <c r="AQ40" s="319">
        <v>1816012.531150996</v>
      </c>
      <c r="AR40" s="319">
        <v>5040972.185572912</v>
      </c>
      <c r="AS40" s="319">
        <v>41979839.782390714</v>
      </c>
      <c r="AT40" s="319">
        <v>2787561.534032682</v>
      </c>
      <c r="AU40" s="319">
        <v>168257.071517623</v>
      </c>
      <c r="AV40" s="319">
        <v>3889513.3064347599</v>
      </c>
      <c r="AW40" s="319">
        <v>241899.50134868239</v>
      </c>
      <c r="AX40" s="319">
        <v>28191.465246132979</v>
      </c>
      <c r="BB40" s="325">
        <v>10786587.5568881</v>
      </c>
      <c r="BC40" s="325">
        <v>5040972.185572912</v>
      </c>
    </row>
    <row r="41" spans="3:55">
      <c r="C41" s="316">
        <v>58.04615384615385</v>
      </c>
      <c r="D41" s="316">
        <v>415768.85839594121</v>
      </c>
      <c r="E41" s="316">
        <v>97111.920079853211</v>
      </c>
      <c r="F41" s="316">
        <v>59807.783542232079</v>
      </c>
      <c r="G41" s="316">
        <v>5936.33550295858</v>
      </c>
      <c r="H41" s="316">
        <v>20600.78464810341</v>
      </c>
      <c r="I41" s="316">
        <v>18121713507.292549</v>
      </c>
      <c r="J41" s="316">
        <v>1884471810.339932</v>
      </c>
      <c r="K41" s="316">
        <v>964224447.33029473</v>
      </c>
      <c r="L41" s="316">
        <v>225215731.23451209</v>
      </c>
      <c r="M41" s="316">
        <v>13767168.232827229</v>
      </c>
      <c r="N41" s="316">
        <v>232390829.6221393</v>
      </c>
      <c r="O41" s="316">
        <v>23420119.548062619</v>
      </c>
      <c r="P41" s="316">
        <v>1431643.8913202111</v>
      </c>
      <c r="Q41" s="316">
        <v>24166255.979502048</v>
      </c>
      <c r="R41" s="316">
        <v>11983332.254551791</v>
      </c>
      <c r="S41" s="316">
        <v>732526.76548821072</v>
      </c>
      <c r="T41" s="316">
        <v>2542077.7072443832</v>
      </c>
      <c r="U41" s="316">
        <v>12365106.598052271</v>
      </c>
      <c r="V41" s="316">
        <v>2798969.6214480149</v>
      </c>
      <c r="W41" s="316">
        <v>171097.66465168941</v>
      </c>
      <c r="X41" s="316">
        <v>2888141.378268844</v>
      </c>
      <c r="Y41" s="316">
        <v>105372.9767020906</v>
      </c>
      <c r="Z41" s="316">
        <v>365674.41305962391</v>
      </c>
      <c r="AA41" s="316">
        <v>1778703.729149126</v>
      </c>
      <c r="AB41" s="316">
        <v>36295.710561427892</v>
      </c>
      <c r="AC41" s="316">
        <v>176548.62747315771</v>
      </c>
      <c r="AG41" s="319">
        <v>58.04615384615385</v>
      </c>
      <c r="AH41" s="319">
        <v>415768.85839594121</v>
      </c>
      <c r="AI41" s="319">
        <v>97111.920079853211</v>
      </c>
      <c r="AJ41" s="319">
        <v>59807.783542232079</v>
      </c>
      <c r="AK41" s="319">
        <v>5936.33550295858</v>
      </c>
      <c r="AL41" s="319">
        <v>20600.78464810341</v>
      </c>
      <c r="AM41" s="319">
        <v>964224447.33029473</v>
      </c>
      <c r="AN41" s="319">
        <v>225215731.23451209</v>
      </c>
      <c r="AO41" s="319">
        <v>13767168.232827229</v>
      </c>
      <c r="AP41" s="319">
        <v>232390829.6221393</v>
      </c>
      <c r="AQ41" s="319">
        <v>732526.76548821072</v>
      </c>
      <c r="AR41" s="319">
        <v>2542077.7072443832</v>
      </c>
      <c r="AS41" s="319">
        <v>12365106.598052271</v>
      </c>
      <c r="AT41" s="319">
        <v>2798969.6214480149</v>
      </c>
      <c r="AU41" s="319">
        <v>171097.66465168941</v>
      </c>
      <c r="AV41" s="319">
        <v>2888141.378268844</v>
      </c>
      <c r="AW41" s="319">
        <v>365674.41305962391</v>
      </c>
      <c r="AX41" s="319">
        <v>36295.710561427892</v>
      </c>
      <c r="BB41" s="325">
        <v>13767168.232827229</v>
      </c>
      <c r="BC41" s="325">
        <v>2542077.7072443832</v>
      </c>
    </row>
    <row r="42" spans="3:55">
      <c r="C42" s="316">
        <v>54.307692307692307</v>
      </c>
      <c r="D42" s="316">
        <v>116452.60314744621</v>
      </c>
      <c r="E42" s="316">
        <v>77289.647912888991</v>
      </c>
      <c r="F42" s="316">
        <v>14102.861906119309</v>
      </c>
      <c r="G42" s="316">
        <v>5497.6094674556234</v>
      </c>
      <c r="H42" s="316">
        <v>5902.6197214827398</v>
      </c>
      <c r="I42" s="316">
        <v>6404016047.519743</v>
      </c>
      <c r="J42" s="316">
        <v>1090871559.4050789</v>
      </c>
      <c r="K42" s="316">
        <v>171598725.56386459</v>
      </c>
      <c r="L42" s="316">
        <v>113890155.5024827</v>
      </c>
      <c r="M42" s="316">
        <v>8101002.0623477101</v>
      </c>
      <c r="N42" s="316">
        <v>137391441.1301111</v>
      </c>
      <c r="O42" s="316">
        <v>19400252.999365602</v>
      </c>
      <c r="P42" s="316">
        <v>1379939.1954864969</v>
      </c>
      <c r="Q42" s="316">
        <v>23403504.070318829</v>
      </c>
      <c r="R42" s="316">
        <v>3051742.1245478471</v>
      </c>
      <c r="S42" s="316">
        <v>217070.29141931911</v>
      </c>
      <c r="T42" s="316">
        <v>233061.9136671189</v>
      </c>
      <c r="U42" s="316">
        <v>3681470.5063771331</v>
      </c>
      <c r="V42" s="316">
        <v>2025442.694729554</v>
      </c>
      <c r="W42" s="316">
        <v>144069.65531637671</v>
      </c>
      <c r="X42" s="316">
        <v>2443393.7202700791</v>
      </c>
      <c r="Y42" s="316">
        <v>26288.054204607659</v>
      </c>
      <c r="Z42" s="316">
        <v>28224.701682809551</v>
      </c>
      <c r="AA42" s="316">
        <v>445840.35701761302</v>
      </c>
      <c r="AB42" s="316">
        <v>11002.616931262441</v>
      </c>
      <c r="AC42" s="316">
        <v>173798.4945204843</v>
      </c>
      <c r="AG42" s="319">
        <v>54.307692307692307</v>
      </c>
      <c r="AH42" s="319">
        <v>116452.60314744621</v>
      </c>
      <c r="AI42" s="319">
        <v>77289.647912888991</v>
      </c>
      <c r="AJ42" s="319">
        <v>14102.861906119309</v>
      </c>
      <c r="AK42" s="319">
        <v>5497.6094674556234</v>
      </c>
      <c r="AL42" s="319">
        <v>5902.6197214827398</v>
      </c>
      <c r="AM42" s="319">
        <v>171598725.56386459</v>
      </c>
      <c r="AN42" s="319">
        <v>113890155.5024827</v>
      </c>
      <c r="AO42" s="319">
        <v>8101002.0623477101</v>
      </c>
      <c r="AP42" s="319">
        <v>137391441.1301111</v>
      </c>
      <c r="AQ42" s="319">
        <v>217070.29141931911</v>
      </c>
      <c r="AR42" s="319">
        <v>233061.9136671189</v>
      </c>
      <c r="AS42" s="319">
        <v>3681470.5063771331</v>
      </c>
      <c r="AT42" s="319">
        <v>2025442.694729554</v>
      </c>
      <c r="AU42" s="319">
        <v>144069.65531637671</v>
      </c>
      <c r="AV42" s="319">
        <v>2443393.7202700791</v>
      </c>
      <c r="AW42" s="319">
        <v>28224.701682809551</v>
      </c>
      <c r="AX42" s="319">
        <v>11002.616931262441</v>
      </c>
      <c r="BB42" s="325">
        <v>8101002.0623477101</v>
      </c>
      <c r="BC42" s="325">
        <v>233061.9136671189</v>
      </c>
    </row>
    <row r="43" spans="3:55">
      <c r="C43" s="316">
        <v>61.600000000000009</v>
      </c>
      <c r="D43" s="316">
        <v>986142.70232609869</v>
      </c>
      <c r="E43" s="316">
        <v>95062.52557622848</v>
      </c>
      <c r="F43" s="316">
        <v>91140.067920393718</v>
      </c>
      <c r="G43" s="316">
        <v>6319.212307692309</v>
      </c>
      <c r="H43" s="316">
        <v>77967.49793673493</v>
      </c>
      <c r="I43" s="316">
        <v>56068122275.729927</v>
      </c>
      <c r="J43" s="316">
        <v>4268513661.525547</v>
      </c>
      <c r="K43" s="316">
        <v>3790679432.9994602</v>
      </c>
      <c r="L43" s="316">
        <v>365415228.1417309</v>
      </c>
      <c r="M43" s="316">
        <v>24290711.750970419</v>
      </c>
      <c r="N43" s="316">
        <v>680128361.16567874</v>
      </c>
      <c r="O43" s="316">
        <v>27819370.974861961</v>
      </c>
      <c r="P43" s="316">
        <v>1849272.469787674</v>
      </c>
      <c r="Q43" s="316">
        <v>51778748.482956693</v>
      </c>
      <c r="R43" s="316">
        <v>24705161.03624288</v>
      </c>
      <c r="S43" s="316">
        <v>1642257.627150456</v>
      </c>
      <c r="T43" s="316">
        <v>20262449.16642148</v>
      </c>
      <c r="U43" s="316">
        <v>45982431.474905372</v>
      </c>
      <c r="V43" s="316">
        <v>2381536.6653659688</v>
      </c>
      <c r="W43" s="316">
        <v>158310.9192163565</v>
      </c>
      <c r="X43" s="316">
        <v>4432630.3463277984</v>
      </c>
      <c r="Y43" s="316">
        <v>151778.7145087875</v>
      </c>
      <c r="Z43" s="316">
        <v>1872671.154899956</v>
      </c>
      <c r="AA43" s="316">
        <v>4249731.7253197031</v>
      </c>
      <c r="AB43" s="316">
        <v>129841.9770834537</v>
      </c>
      <c r="AC43" s="316">
        <v>294655.88117058668</v>
      </c>
      <c r="AG43" s="319">
        <v>61.600000000000009</v>
      </c>
      <c r="AH43" s="319">
        <v>986142.70232609869</v>
      </c>
      <c r="AI43" s="319">
        <v>95062.52557622848</v>
      </c>
      <c r="AJ43" s="319">
        <v>91140.067920393718</v>
      </c>
      <c r="AK43" s="319">
        <v>6319.212307692309</v>
      </c>
      <c r="AL43" s="319">
        <v>77967.49793673493</v>
      </c>
      <c r="AM43" s="319">
        <v>3790679432.9994602</v>
      </c>
      <c r="AN43" s="319">
        <v>365415228.1417309</v>
      </c>
      <c r="AO43" s="319">
        <v>24290711.750970419</v>
      </c>
      <c r="AP43" s="319">
        <v>680128361.16567874</v>
      </c>
      <c r="AQ43" s="319">
        <v>1642257.627150456</v>
      </c>
      <c r="AR43" s="319">
        <v>20262449.16642148</v>
      </c>
      <c r="AS43" s="319">
        <v>45982431.474905372</v>
      </c>
      <c r="AT43" s="319">
        <v>2381536.6653659688</v>
      </c>
      <c r="AU43" s="319">
        <v>158310.9192163565</v>
      </c>
      <c r="AV43" s="319">
        <v>4432630.3463277984</v>
      </c>
      <c r="AW43" s="319">
        <v>1872671.154899956</v>
      </c>
      <c r="AX43" s="319">
        <v>129841.9770834537</v>
      </c>
      <c r="BB43" s="325">
        <v>24290711.750970419</v>
      </c>
      <c r="BC43" s="325">
        <v>20262449.16642148</v>
      </c>
    </row>
    <row r="44" spans="3:55">
      <c r="C44" s="316">
        <v>62.646153846153837</v>
      </c>
      <c r="D44" s="316">
        <v>1346822.120898972</v>
      </c>
      <c r="E44" s="316">
        <v>94128.194177214915</v>
      </c>
      <c r="F44" s="316">
        <v>77150.614090656687</v>
      </c>
      <c r="G44" s="316">
        <v>6448.6986982248509</v>
      </c>
      <c r="H44" s="316">
        <v>83481.113335888571</v>
      </c>
      <c r="I44" s="316">
        <v>23873298539.0481</v>
      </c>
      <c r="J44" s="316">
        <v>1790355602.262682</v>
      </c>
      <c r="K44" s="316">
        <v>3321789000.3789392</v>
      </c>
      <c r="L44" s="316">
        <v>232156864.06657979</v>
      </c>
      <c r="M44" s="316">
        <v>15905007.84782413</v>
      </c>
      <c r="N44" s="316">
        <v>254726383.61764529</v>
      </c>
      <c r="O44" s="316">
        <v>17410385.980198529</v>
      </c>
      <c r="P44" s="316">
        <v>1192781.1256499819</v>
      </c>
      <c r="Q44" s="316">
        <v>19102965.901759651</v>
      </c>
      <c r="R44" s="316">
        <v>32302872.439577941</v>
      </c>
      <c r="S44" s="316">
        <v>2213061.5940410178</v>
      </c>
      <c r="T44" s="316">
        <v>28649011.90100519</v>
      </c>
      <c r="U44" s="316">
        <v>35443250.450850293</v>
      </c>
      <c r="V44" s="316">
        <v>2257618.880988426</v>
      </c>
      <c r="W44" s="316">
        <v>154668.89666987839</v>
      </c>
      <c r="X44" s="316">
        <v>2477097.0931799472</v>
      </c>
      <c r="Y44" s="316">
        <v>126771.7973675305</v>
      </c>
      <c r="Z44" s="316">
        <v>1641114.1656759889</v>
      </c>
      <c r="AA44" s="316">
        <v>2030311.572122717</v>
      </c>
      <c r="AB44" s="316">
        <v>137173.90209489939</v>
      </c>
      <c r="AC44" s="316">
        <v>169705.2932949269</v>
      </c>
      <c r="AG44" s="319">
        <v>62.646153846153837</v>
      </c>
      <c r="AH44" s="319">
        <v>1346822.120898972</v>
      </c>
      <c r="AI44" s="319">
        <v>94128.194177214915</v>
      </c>
      <c r="AJ44" s="319">
        <v>77150.614090656687</v>
      </c>
      <c r="AK44" s="319">
        <v>6448.6986982248509</v>
      </c>
      <c r="AL44" s="319">
        <v>83481.113335888571</v>
      </c>
      <c r="AM44" s="319">
        <v>3321789000.3789392</v>
      </c>
      <c r="AN44" s="319">
        <v>232156864.06657979</v>
      </c>
      <c r="AO44" s="319">
        <v>15905007.84782413</v>
      </c>
      <c r="AP44" s="319">
        <v>254726383.61764529</v>
      </c>
      <c r="AQ44" s="319">
        <v>2213061.5940410178</v>
      </c>
      <c r="AR44" s="319">
        <v>28649011.90100519</v>
      </c>
      <c r="AS44" s="319">
        <v>35443250.450850293</v>
      </c>
      <c r="AT44" s="319">
        <v>2257618.880988426</v>
      </c>
      <c r="AU44" s="319">
        <v>154668.89666987839</v>
      </c>
      <c r="AV44" s="319">
        <v>2477097.0931799472</v>
      </c>
      <c r="AW44" s="319">
        <v>1641114.1656759889</v>
      </c>
      <c r="AX44" s="319">
        <v>137173.90209489939</v>
      </c>
      <c r="BB44" s="325">
        <v>15905007.84782413</v>
      </c>
      <c r="BC44" s="325">
        <v>28649011.90100519</v>
      </c>
    </row>
    <row r="45" spans="3:55">
      <c r="C45" s="316">
        <v>66.599999999999994</v>
      </c>
      <c r="D45" s="316">
        <v>1501805.750383503</v>
      </c>
      <c r="E45" s="316">
        <v>113504.21903864021</v>
      </c>
      <c r="F45" s="316">
        <v>68610.533897330009</v>
      </c>
      <c r="G45" s="316">
        <v>6912.0553846153844</v>
      </c>
      <c r="H45" s="316">
        <v>78770.694035861379</v>
      </c>
      <c r="I45" s="316">
        <v>29854455136.266781</v>
      </c>
      <c r="J45" s="316">
        <v>2056262251.2588861</v>
      </c>
      <c r="K45" s="316">
        <v>3896225715.7813621</v>
      </c>
      <c r="L45" s="316">
        <v>294470877.44543529</v>
      </c>
      <c r="M45" s="316">
        <v>17932364.37639581</v>
      </c>
      <c r="N45" s="316">
        <v>383859621.34996951</v>
      </c>
      <c r="O45" s="316">
        <v>20282043.220094349</v>
      </c>
      <c r="P45" s="316">
        <v>1235113.612849317</v>
      </c>
      <c r="Q45" s="316">
        <v>26438802.703373469</v>
      </c>
      <c r="R45" s="316">
        <v>38430612.785086557</v>
      </c>
      <c r="S45" s="316">
        <v>2340305.2880774108</v>
      </c>
      <c r="T45" s="316">
        <v>26670427.469080821</v>
      </c>
      <c r="U45" s="316">
        <v>50096500.543297783</v>
      </c>
      <c r="V45" s="316">
        <v>2904527.892661043</v>
      </c>
      <c r="W45" s="316">
        <v>176876.75251436059</v>
      </c>
      <c r="X45" s="316">
        <v>3786218.1372549711</v>
      </c>
      <c r="Y45" s="316">
        <v>106917.68576377651</v>
      </c>
      <c r="Z45" s="316">
        <v>1218448.03660951</v>
      </c>
      <c r="AA45" s="316">
        <v>2288676.580034289</v>
      </c>
      <c r="AB45" s="316">
        <v>122750.54330467099</v>
      </c>
      <c r="AC45" s="316">
        <v>230568.95756476169</v>
      </c>
      <c r="AG45" s="319">
        <v>66.599999999999994</v>
      </c>
      <c r="AH45" s="319">
        <v>1501805.750383503</v>
      </c>
      <c r="AI45" s="319">
        <v>113504.21903864021</v>
      </c>
      <c r="AJ45" s="319">
        <v>68610.533897330009</v>
      </c>
      <c r="AK45" s="319">
        <v>6912.0553846153844</v>
      </c>
      <c r="AL45" s="319">
        <v>78770.694035861379</v>
      </c>
      <c r="AM45" s="319">
        <v>3896225715.7813621</v>
      </c>
      <c r="AN45" s="319">
        <v>294470877.44543529</v>
      </c>
      <c r="AO45" s="319">
        <v>17932364.37639581</v>
      </c>
      <c r="AP45" s="319">
        <v>383859621.34996951</v>
      </c>
      <c r="AQ45" s="319">
        <v>2340305.2880774108</v>
      </c>
      <c r="AR45" s="319">
        <v>26670427.469080821</v>
      </c>
      <c r="AS45" s="319">
        <v>50096500.543297783</v>
      </c>
      <c r="AT45" s="319">
        <v>2904527.892661043</v>
      </c>
      <c r="AU45" s="319">
        <v>176876.75251436059</v>
      </c>
      <c r="AV45" s="319">
        <v>3786218.1372549711</v>
      </c>
      <c r="AW45" s="319">
        <v>1218448.03660951</v>
      </c>
      <c r="AX45" s="319">
        <v>122750.54330467099</v>
      </c>
      <c r="BB45" s="325">
        <v>17932364.37639581</v>
      </c>
      <c r="BC45" s="325">
        <v>26670427.469080821</v>
      </c>
    </row>
    <row r="46" spans="3:55">
      <c r="C46" s="316">
        <v>67.538461538461533</v>
      </c>
      <c r="D46" s="316">
        <v>2349886.6557259141</v>
      </c>
      <c r="E46" s="316">
        <v>110795.80010298231</v>
      </c>
      <c r="F46" s="316">
        <v>87909.735814865489</v>
      </c>
      <c r="G46" s="316">
        <v>6879.5715976331339</v>
      </c>
      <c r="H46" s="316">
        <v>237761.786176455</v>
      </c>
      <c r="I46" s="316">
        <v>137276664842.74049</v>
      </c>
      <c r="J46" s="316">
        <v>7827569646.3376627</v>
      </c>
      <c r="K46" s="316">
        <v>12891222702.78483</v>
      </c>
      <c r="L46" s="316">
        <v>607813713.13398719</v>
      </c>
      <c r="M46" s="316">
        <v>37740581.805825673</v>
      </c>
      <c r="N46" s="316">
        <v>1470210066.3655879</v>
      </c>
      <c r="O46" s="316">
        <v>34657777.977092102</v>
      </c>
      <c r="P46" s="316">
        <v>2151982.8800970959</v>
      </c>
      <c r="Q46" s="316">
        <v>83831958.63919571</v>
      </c>
      <c r="R46" s="316">
        <v>57077886.811956279</v>
      </c>
      <c r="S46" s="316">
        <v>3544100.1247292198</v>
      </c>
      <c r="T46" s="316">
        <v>122486053.68591911</v>
      </c>
      <c r="U46" s="316">
        <v>138062833.964582</v>
      </c>
      <c r="V46" s="316">
        <v>2691189.4333748561</v>
      </c>
      <c r="W46" s="316">
        <v>167102.27619176439</v>
      </c>
      <c r="X46" s="316">
        <v>6509582.9691690654</v>
      </c>
      <c r="Y46" s="316">
        <v>132585.5036059737</v>
      </c>
      <c r="Z46" s="316">
        <v>4582228.0807872731</v>
      </c>
      <c r="AA46" s="316">
        <v>5164958.5864509391</v>
      </c>
      <c r="AB46" s="316">
        <v>358592.43423104979</v>
      </c>
      <c r="AC46" s="316">
        <v>404195.30402331962</v>
      </c>
      <c r="AG46" s="319">
        <v>67.538461538461533</v>
      </c>
      <c r="AH46" s="319">
        <v>2349886.6557259141</v>
      </c>
      <c r="AI46" s="319">
        <v>110795.80010298231</v>
      </c>
      <c r="AJ46" s="319">
        <v>87909.735814865489</v>
      </c>
      <c r="AK46" s="319">
        <v>6879.5715976331339</v>
      </c>
      <c r="AL46" s="319">
        <v>237761.786176455</v>
      </c>
      <c r="AM46" s="319">
        <v>12891222702.78483</v>
      </c>
      <c r="AN46" s="319">
        <v>607813713.13398719</v>
      </c>
      <c r="AO46" s="319">
        <v>37740581.805825673</v>
      </c>
      <c r="AP46" s="319">
        <v>1470210066.3655879</v>
      </c>
      <c r="AQ46" s="319">
        <v>3544100.1247292198</v>
      </c>
      <c r="AR46" s="319">
        <v>122486053.68591911</v>
      </c>
      <c r="AS46" s="319">
        <v>138062833.964582</v>
      </c>
      <c r="AT46" s="319">
        <v>2691189.4333748561</v>
      </c>
      <c r="AU46" s="319">
        <v>167102.27619176439</v>
      </c>
      <c r="AV46" s="319">
        <v>6509582.9691690654</v>
      </c>
      <c r="AW46" s="319">
        <v>4582228.0807872731</v>
      </c>
      <c r="AX46" s="319">
        <v>358592.43423104979</v>
      </c>
      <c r="BB46" s="325">
        <v>37740581.805825673</v>
      </c>
      <c r="BC46" s="325">
        <v>122486053.68591911</v>
      </c>
    </row>
    <row r="47" spans="3:55">
      <c r="C47" s="316">
        <v>66.169230769230779</v>
      </c>
      <c r="D47" s="316">
        <v>1652536.7789751999</v>
      </c>
      <c r="E47" s="316">
        <v>112511.7358465858</v>
      </c>
      <c r="F47" s="316">
        <v>119334.747746822</v>
      </c>
      <c r="G47" s="316">
        <v>6719.7398816568057</v>
      </c>
      <c r="H47" s="316">
        <v>83427.580234759225</v>
      </c>
      <c r="I47" s="316">
        <v>60746121182.277031</v>
      </c>
      <c r="J47" s="316">
        <v>3633610127.781878</v>
      </c>
      <c r="K47" s="316">
        <v>6155372276.0839472</v>
      </c>
      <c r="L47" s="316">
        <v>419083937.11735243</v>
      </c>
      <c r="M47" s="316">
        <v>25029700.455862999</v>
      </c>
      <c r="N47" s="316">
        <v>807066081.54355109</v>
      </c>
      <c r="O47" s="316">
        <v>25068063.748975571</v>
      </c>
      <c r="P47" s="316">
        <v>1497184.862204914</v>
      </c>
      <c r="Q47" s="316">
        <v>48275732.35312137</v>
      </c>
      <c r="R47" s="316">
        <v>42465553.317285307</v>
      </c>
      <c r="S47" s="316">
        <v>2536246.286448569</v>
      </c>
      <c r="T47" s="316">
        <v>31488256.135537822</v>
      </c>
      <c r="U47" s="316">
        <v>81779578.458916619</v>
      </c>
      <c r="V47" s="316">
        <v>2891235.5707910168</v>
      </c>
      <c r="W47" s="316">
        <v>172678.43950786159</v>
      </c>
      <c r="X47" s="316">
        <v>5567901.6928874366</v>
      </c>
      <c r="Y47" s="316">
        <v>183150.12087346471</v>
      </c>
      <c r="Z47" s="316">
        <v>2273863.5234805369</v>
      </c>
      <c r="AA47" s="316">
        <v>5905554.1095359251</v>
      </c>
      <c r="AB47" s="316">
        <v>128041.2595046839</v>
      </c>
      <c r="AC47" s="316">
        <v>332541.76358861598</v>
      </c>
      <c r="AG47" s="319">
        <v>66.169230769230779</v>
      </c>
      <c r="AH47" s="319">
        <v>1652536.7789751999</v>
      </c>
      <c r="AI47" s="319">
        <v>112511.7358465858</v>
      </c>
      <c r="AJ47" s="319">
        <v>119334.747746822</v>
      </c>
      <c r="AK47" s="319">
        <v>6719.7398816568057</v>
      </c>
      <c r="AL47" s="319">
        <v>83427.580234759225</v>
      </c>
      <c r="AM47" s="319">
        <v>6155372276.0839472</v>
      </c>
      <c r="AN47" s="319">
        <v>419083937.11735243</v>
      </c>
      <c r="AO47" s="319">
        <v>25029700.455862999</v>
      </c>
      <c r="AP47" s="319">
        <v>807066081.54355109</v>
      </c>
      <c r="AQ47" s="319">
        <v>2536246.286448569</v>
      </c>
      <c r="AR47" s="319">
        <v>31488256.135537822</v>
      </c>
      <c r="AS47" s="319">
        <v>81779578.458916619</v>
      </c>
      <c r="AT47" s="319">
        <v>2891235.5707910168</v>
      </c>
      <c r="AU47" s="319">
        <v>172678.43950786159</v>
      </c>
      <c r="AV47" s="319">
        <v>5567901.6928874366</v>
      </c>
      <c r="AW47" s="319">
        <v>2273863.5234805369</v>
      </c>
      <c r="AX47" s="319">
        <v>128041.2595046839</v>
      </c>
      <c r="BB47" s="325">
        <v>25029700.455862999</v>
      </c>
      <c r="BC47" s="325">
        <v>31488256.135537822</v>
      </c>
    </row>
    <row r="48" spans="3:55">
      <c r="C48" s="316">
        <v>64.607692307692304</v>
      </c>
      <c r="D48" s="316">
        <v>1511736.698131606</v>
      </c>
      <c r="E48" s="316">
        <v>132784.82510304119</v>
      </c>
      <c r="F48" s="316">
        <v>74952.243256713293</v>
      </c>
      <c r="G48" s="316">
        <v>6669.9987573964499</v>
      </c>
      <c r="H48" s="316">
        <v>98693.81360719529</v>
      </c>
      <c r="I48" s="316">
        <v>23299790641.541599</v>
      </c>
      <c r="J48" s="316">
        <v>1824349561.7407899</v>
      </c>
      <c r="K48" s="316">
        <v>3571642123.3436751</v>
      </c>
      <c r="L48" s="316">
        <v>313718569.68544489</v>
      </c>
      <c r="M48" s="316">
        <v>15758596.423577201</v>
      </c>
      <c r="N48" s="316">
        <v>330746449.65127569</v>
      </c>
      <c r="O48" s="316">
        <v>24563840.2473526</v>
      </c>
      <c r="P48" s="316">
        <v>1233881.8370215569</v>
      </c>
      <c r="Q48" s="316">
        <v>25897105.67582611</v>
      </c>
      <c r="R48" s="316">
        <v>48090151.349511333</v>
      </c>
      <c r="S48" s="316">
        <v>2415646.8895849851</v>
      </c>
      <c r="T48" s="316">
        <v>35743545.468749337</v>
      </c>
      <c r="U48" s="316">
        <v>50700367.651144899</v>
      </c>
      <c r="V48" s="316">
        <v>4224044.0044988142</v>
      </c>
      <c r="W48" s="316">
        <v>212180.6331358396</v>
      </c>
      <c r="X48" s="316">
        <v>4453314.8262774264</v>
      </c>
      <c r="Y48" s="316">
        <v>119768.3125072448</v>
      </c>
      <c r="Z48" s="316">
        <v>1772172.9704268009</v>
      </c>
      <c r="AA48" s="316">
        <v>2513735.5559933539</v>
      </c>
      <c r="AB48" s="316">
        <v>157705.64024552549</v>
      </c>
      <c r="AC48" s="316">
        <v>223697.28118040279</v>
      </c>
      <c r="AG48" s="319">
        <v>64.607692307692304</v>
      </c>
      <c r="AH48" s="319">
        <v>1511736.698131606</v>
      </c>
      <c r="AI48" s="319">
        <v>132784.82510304119</v>
      </c>
      <c r="AJ48" s="319">
        <v>74952.243256713293</v>
      </c>
      <c r="AK48" s="319">
        <v>6669.9987573964499</v>
      </c>
      <c r="AL48" s="319">
        <v>98693.81360719529</v>
      </c>
      <c r="AM48" s="319">
        <v>3571642123.3436751</v>
      </c>
      <c r="AN48" s="319">
        <v>313718569.68544489</v>
      </c>
      <c r="AO48" s="319">
        <v>15758596.423577201</v>
      </c>
      <c r="AP48" s="319">
        <v>330746449.65127569</v>
      </c>
      <c r="AQ48" s="319">
        <v>2415646.8895849851</v>
      </c>
      <c r="AR48" s="319">
        <v>35743545.468749337</v>
      </c>
      <c r="AS48" s="319">
        <v>50700367.651144899</v>
      </c>
      <c r="AT48" s="319">
        <v>4224044.0044988142</v>
      </c>
      <c r="AU48" s="319">
        <v>212180.6331358396</v>
      </c>
      <c r="AV48" s="319">
        <v>4453314.8262774264</v>
      </c>
      <c r="AW48" s="319">
        <v>1772172.9704268009</v>
      </c>
      <c r="AX48" s="319">
        <v>157705.64024552549</v>
      </c>
      <c r="BB48" s="325">
        <v>15758596.423577201</v>
      </c>
      <c r="BC48" s="325">
        <v>35743545.468749337</v>
      </c>
    </row>
    <row r="49" spans="3:55">
      <c r="C49" s="316">
        <v>61.723076923076938</v>
      </c>
      <c r="D49" s="316">
        <v>1488012.198494806</v>
      </c>
      <c r="E49" s="316">
        <v>106985.0079417025</v>
      </c>
      <c r="F49" s="316">
        <v>120358.0443549566</v>
      </c>
      <c r="G49" s="316">
        <v>6304.3001183431979</v>
      </c>
      <c r="H49" s="316">
        <v>170938.4445273733</v>
      </c>
      <c r="I49" s="316">
        <v>87414328890.413391</v>
      </c>
      <c r="J49" s="316">
        <v>5493243730.6189003</v>
      </c>
      <c r="K49" s="316">
        <v>7127713546.3765001</v>
      </c>
      <c r="L49" s="316">
        <v>512467902.5727303</v>
      </c>
      <c r="M49" s="316">
        <v>30198170.01459524</v>
      </c>
      <c r="N49" s="316">
        <v>1316786966.1958921</v>
      </c>
      <c r="O49" s="316">
        <v>32204229.314397879</v>
      </c>
      <c r="P49" s="316">
        <v>1897696.981884985</v>
      </c>
      <c r="Q49" s="316">
        <v>82748810.617586821</v>
      </c>
      <c r="R49" s="316">
        <v>41786334.776190132</v>
      </c>
      <c r="S49" s="316">
        <v>2462341.2227834039</v>
      </c>
      <c r="T49" s="316">
        <v>66765345.972907513</v>
      </c>
      <c r="U49" s="316">
        <v>107370043.51326419</v>
      </c>
      <c r="V49" s="316">
        <v>3004351.2831463828</v>
      </c>
      <c r="W49" s="316">
        <v>177037.2551657435</v>
      </c>
      <c r="X49" s="316">
        <v>7719684.6703186585</v>
      </c>
      <c r="Y49" s="316">
        <v>199166.76382665909</v>
      </c>
      <c r="Z49" s="316">
        <v>5400322.9812966287</v>
      </c>
      <c r="AA49" s="316">
        <v>8684638.7903507352</v>
      </c>
      <c r="AB49" s="316">
        <v>282866.48385274952</v>
      </c>
      <c r="AC49" s="316">
        <v>454897.46570081537</v>
      </c>
      <c r="AG49" s="319">
        <v>61.723076923076938</v>
      </c>
      <c r="AH49" s="319">
        <v>1488012.198494806</v>
      </c>
      <c r="AI49" s="319">
        <v>106985.0079417025</v>
      </c>
      <c r="AJ49" s="319">
        <v>120358.0443549566</v>
      </c>
      <c r="AK49" s="319">
        <v>6304.3001183431979</v>
      </c>
      <c r="AL49" s="319">
        <v>170938.4445273733</v>
      </c>
      <c r="AM49" s="319">
        <v>7127713546.3765001</v>
      </c>
      <c r="AN49" s="319">
        <v>512467902.5727303</v>
      </c>
      <c r="AO49" s="319">
        <v>30198170.01459524</v>
      </c>
      <c r="AP49" s="319">
        <v>1316786966.1958921</v>
      </c>
      <c r="AQ49" s="319">
        <v>2462341.2227834039</v>
      </c>
      <c r="AR49" s="319">
        <v>66765345.972907513</v>
      </c>
      <c r="AS49" s="319">
        <v>107370043.51326419</v>
      </c>
      <c r="AT49" s="319">
        <v>3004351.2831463828</v>
      </c>
      <c r="AU49" s="319">
        <v>177037.2551657435</v>
      </c>
      <c r="AV49" s="319">
        <v>7719684.6703186585</v>
      </c>
      <c r="AW49" s="319">
        <v>5400322.9812966287</v>
      </c>
      <c r="AX49" s="319">
        <v>282866.48385274952</v>
      </c>
      <c r="BB49" s="325">
        <v>30198170.01459524</v>
      </c>
      <c r="BC49" s="325">
        <v>66765345.972907513</v>
      </c>
    </row>
    <row r="50" spans="3:55">
      <c r="C50" s="316">
        <v>63.84615384615384</v>
      </c>
      <c r="D50" s="316">
        <v>1434897.904407965</v>
      </c>
      <c r="E50" s="316">
        <v>126203.1276931608</v>
      </c>
      <c r="F50" s="316">
        <v>103810.642864799</v>
      </c>
      <c r="G50" s="316">
        <v>6568.7869822485209</v>
      </c>
      <c r="H50" s="316">
        <v>100561.5036723501</v>
      </c>
      <c r="I50" s="316">
        <v>24550761640.84964</v>
      </c>
      <c r="J50" s="316">
        <v>2170055618.3202591</v>
      </c>
      <c r="K50" s="316">
        <v>3521427457.1371999</v>
      </c>
      <c r="L50" s="316">
        <v>309719010.43973792</v>
      </c>
      <c r="M50" s="316">
        <v>16120663.89414607</v>
      </c>
      <c r="N50" s="316">
        <v>442867229.71630412</v>
      </c>
      <c r="O50" s="316">
        <v>27376237.386747081</v>
      </c>
      <c r="P50" s="316">
        <v>1424914.540994809</v>
      </c>
      <c r="Q50" s="316">
        <v>39145283.314417563</v>
      </c>
      <c r="R50" s="316">
        <v>44424407.00271941</v>
      </c>
      <c r="S50" s="316">
        <v>2312260.1772839208</v>
      </c>
      <c r="T50" s="316">
        <v>35398371.257545643</v>
      </c>
      <c r="U50" s="316">
        <v>63522461.966899268</v>
      </c>
      <c r="V50" s="316">
        <v>3907246.0085377079</v>
      </c>
      <c r="W50" s="316">
        <v>203369.49793928029</v>
      </c>
      <c r="X50" s="316">
        <v>5586971.2781413663</v>
      </c>
      <c r="Y50" s="316">
        <v>167285.22268875749</v>
      </c>
      <c r="Z50" s="316">
        <v>2560968.0419240822</v>
      </c>
      <c r="AA50" s="316">
        <v>4595663.282301154</v>
      </c>
      <c r="AB50" s="316">
        <v>162049.41103827511</v>
      </c>
      <c r="AC50" s="316">
        <v>290798.05606149178</v>
      </c>
      <c r="AG50" s="319">
        <v>63.84615384615384</v>
      </c>
      <c r="AH50" s="319">
        <v>1434897.904407965</v>
      </c>
      <c r="AI50" s="319">
        <v>126203.1276931608</v>
      </c>
      <c r="AJ50" s="319">
        <v>103810.642864799</v>
      </c>
      <c r="AK50" s="319">
        <v>6568.7869822485209</v>
      </c>
      <c r="AL50" s="319">
        <v>100561.5036723501</v>
      </c>
      <c r="AM50" s="319">
        <v>3521427457.1371999</v>
      </c>
      <c r="AN50" s="319">
        <v>309719010.43973792</v>
      </c>
      <c r="AO50" s="319">
        <v>16120663.89414607</v>
      </c>
      <c r="AP50" s="319">
        <v>442867229.71630412</v>
      </c>
      <c r="AQ50" s="319">
        <v>2312260.1772839208</v>
      </c>
      <c r="AR50" s="319">
        <v>35398371.257545643</v>
      </c>
      <c r="AS50" s="319">
        <v>63522461.966899268</v>
      </c>
      <c r="AT50" s="319">
        <v>3907246.0085377079</v>
      </c>
      <c r="AU50" s="319">
        <v>203369.49793928029</v>
      </c>
      <c r="AV50" s="319">
        <v>5586971.2781413663</v>
      </c>
      <c r="AW50" s="319">
        <v>2560968.0419240822</v>
      </c>
      <c r="AX50" s="319">
        <v>162049.41103827511</v>
      </c>
      <c r="BB50" s="325">
        <v>16120663.89414607</v>
      </c>
      <c r="BC50" s="325">
        <v>35398371.257545643</v>
      </c>
    </row>
    <row r="51" spans="3:55">
      <c r="C51" s="316">
        <v>67.407692307692301</v>
      </c>
      <c r="D51" s="316">
        <v>2149309.6247038851</v>
      </c>
      <c r="E51" s="316">
        <v>83543.59640448344</v>
      </c>
      <c r="F51" s="316">
        <v>98615.955899126566</v>
      </c>
      <c r="G51" s="316">
        <v>6940.9182248520701</v>
      </c>
      <c r="H51" s="316">
        <v>170747.295511957</v>
      </c>
      <c r="I51" s="316">
        <v>61736194240.556358</v>
      </c>
      <c r="J51" s="316">
        <v>4624099889.1809282</v>
      </c>
      <c r="K51" s="316">
        <v>7922448977.863842</v>
      </c>
      <c r="L51" s="316">
        <v>307945338.50978148</v>
      </c>
      <c r="M51" s="316">
        <v>25584527.172762159</v>
      </c>
      <c r="N51" s="316">
        <v>871284072.60820079</v>
      </c>
      <c r="O51" s="316">
        <v>23065399.854878251</v>
      </c>
      <c r="P51" s="316">
        <v>1916305.5112101091</v>
      </c>
      <c r="Q51" s="316">
        <v>65260008.867634103</v>
      </c>
      <c r="R51" s="316">
        <v>39517843.014561027</v>
      </c>
      <c r="S51" s="316">
        <v>3283197.3794689272</v>
      </c>
      <c r="T51" s="316">
        <v>80766990.045933232</v>
      </c>
      <c r="U51" s="316">
        <v>111809671.7068007</v>
      </c>
      <c r="V51" s="316">
        <v>1536057.294694836</v>
      </c>
      <c r="W51" s="316">
        <v>127617.7771848015</v>
      </c>
      <c r="X51" s="316">
        <v>4346038.3649832103</v>
      </c>
      <c r="Y51" s="316">
        <v>150641.696412839</v>
      </c>
      <c r="Z51" s="316">
        <v>3705801.0799966939</v>
      </c>
      <c r="AA51" s="316">
        <v>5130120.6338071385</v>
      </c>
      <c r="AB51" s="316">
        <v>260826.57739621779</v>
      </c>
      <c r="AC51" s="316">
        <v>361074.91407683038</v>
      </c>
      <c r="AG51" s="319">
        <v>67.407692307692301</v>
      </c>
      <c r="AH51" s="319">
        <v>2149309.6247038851</v>
      </c>
      <c r="AI51" s="319">
        <v>83543.59640448344</v>
      </c>
      <c r="AJ51" s="319">
        <v>98615.955899126566</v>
      </c>
      <c r="AK51" s="319">
        <v>6940.9182248520701</v>
      </c>
      <c r="AL51" s="319">
        <v>170747.295511957</v>
      </c>
      <c r="AM51" s="319">
        <v>7922448977.863842</v>
      </c>
      <c r="AN51" s="319">
        <v>307945338.50978148</v>
      </c>
      <c r="AO51" s="319">
        <v>25584527.172762159</v>
      </c>
      <c r="AP51" s="319">
        <v>871284072.60820079</v>
      </c>
      <c r="AQ51" s="319">
        <v>3283197.3794689272</v>
      </c>
      <c r="AR51" s="319">
        <v>80766990.045933232</v>
      </c>
      <c r="AS51" s="319">
        <v>111809671.7068007</v>
      </c>
      <c r="AT51" s="319">
        <v>1536057.294694836</v>
      </c>
      <c r="AU51" s="319">
        <v>127617.7771848015</v>
      </c>
      <c r="AV51" s="319">
        <v>4346038.3649832103</v>
      </c>
      <c r="AW51" s="319">
        <v>3705801.0799966939</v>
      </c>
      <c r="AX51" s="319">
        <v>260826.57739621779</v>
      </c>
      <c r="BB51" s="325">
        <v>25584527.172762159</v>
      </c>
      <c r="BC51" s="325">
        <v>80766990.045933232</v>
      </c>
    </row>
    <row r="52" spans="3:55">
      <c r="C52" s="316">
        <v>63.46153846153846</v>
      </c>
      <c r="D52" s="316">
        <v>1361809.664551045</v>
      </c>
      <c r="E52" s="316">
        <v>110318.45548519109</v>
      </c>
      <c r="F52" s="316">
        <v>88940.433420586007</v>
      </c>
      <c r="G52" s="316">
        <v>6465.2662721893503</v>
      </c>
      <c r="H52" s="316">
        <v>53362.44842005441</v>
      </c>
      <c r="I52" s="316">
        <v>91327954696.211395</v>
      </c>
      <c r="J52" s="316">
        <v>4443024297.6513891</v>
      </c>
      <c r="K52" s="316">
        <v>6484965672.9420843</v>
      </c>
      <c r="L52" s="316">
        <v>525338757.34338188</v>
      </c>
      <c r="M52" s="316">
        <v>30787731.158744931</v>
      </c>
      <c r="N52" s="316">
        <v>1569365812.982471</v>
      </c>
      <c r="O52" s="316">
        <v>25557266.350030929</v>
      </c>
      <c r="P52" s="316">
        <v>1497795.916517301</v>
      </c>
      <c r="Q52" s="316">
        <v>76348260.093837366</v>
      </c>
      <c r="R52" s="316">
        <v>37302968.39965485</v>
      </c>
      <c r="S52" s="316">
        <v>2186158.448159277</v>
      </c>
      <c r="T52" s="316">
        <v>18043923.098694149</v>
      </c>
      <c r="U52" s="316">
        <v>111436673.02452309</v>
      </c>
      <c r="V52" s="316">
        <v>3021865.6586047178</v>
      </c>
      <c r="W52" s="316">
        <v>177097.89387222679</v>
      </c>
      <c r="X52" s="316">
        <v>9027342.0526256301</v>
      </c>
      <c r="Y52" s="316">
        <v>142779.04245118081</v>
      </c>
      <c r="Z52" s="316">
        <v>1178457.153580751</v>
      </c>
      <c r="AA52" s="316">
        <v>7277981.8323706063</v>
      </c>
      <c r="AB52" s="316">
        <v>85664.517196994027</v>
      </c>
      <c r="AC52" s="316">
        <v>529051.73339914787</v>
      </c>
      <c r="AG52" s="319">
        <v>63.46153846153846</v>
      </c>
      <c r="AH52" s="319">
        <v>1361809.664551045</v>
      </c>
      <c r="AI52" s="319">
        <v>110318.45548519109</v>
      </c>
      <c r="AJ52" s="319">
        <v>88940.433420586007</v>
      </c>
      <c r="AK52" s="319">
        <v>6465.2662721893503</v>
      </c>
      <c r="AL52" s="319">
        <v>53362.44842005441</v>
      </c>
      <c r="AM52" s="319">
        <v>6484965672.9420843</v>
      </c>
      <c r="AN52" s="319">
        <v>525338757.34338188</v>
      </c>
      <c r="AO52" s="319">
        <v>30787731.158744931</v>
      </c>
      <c r="AP52" s="319">
        <v>1569365812.982471</v>
      </c>
      <c r="AQ52" s="319">
        <v>2186158.448159277</v>
      </c>
      <c r="AR52" s="319">
        <v>18043923.098694149</v>
      </c>
      <c r="AS52" s="319">
        <v>111436673.02452309</v>
      </c>
      <c r="AT52" s="319">
        <v>3021865.6586047178</v>
      </c>
      <c r="AU52" s="319">
        <v>177097.89387222679</v>
      </c>
      <c r="AV52" s="319">
        <v>9027342.0526256301</v>
      </c>
      <c r="AW52" s="319">
        <v>1178457.153580751</v>
      </c>
      <c r="AX52" s="319">
        <v>85664.517196994027</v>
      </c>
      <c r="BB52" s="325">
        <v>30787731.158744931</v>
      </c>
      <c r="BC52" s="325">
        <v>18043923.098694149</v>
      </c>
    </row>
    <row r="53" spans="3:55">
      <c r="C53" s="316">
        <v>62.369230769230747</v>
      </c>
      <c r="D53" s="316">
        <v>1130171.154836525</v>
      </c>
      <c r="E53" s="316">
        <v>121145.23472934921</v>
      </c>
      <c r="F53" s="316">
        <v>63191.601292990323</v>
      </c>
      <c r="G53" s="316">
        <v>6466.2499408284011</v>
      </c>
      <c r="H53" s="316">
        <v>67164.233709184395</v>
      </c>
      <c r="I53" s="316">
        <v>32369101528.334332</v>
      </c>
      <c r="J53" s="316">
        <v>2493488767.0241022</v>
      </c>
      <c r="K53" s="316">
        <v>3260161792.3729811</v>
      </c>
      <c r="L53" s="316">
        <v>349463056.01810282</v>
      </c>
      <c r="M53" s="316">
        <v>18652945.535556581</v>
      </c>
      <c r="N53" s="316">
        <v>459229911.27295852</v>
      </c>
      <c r="O53" s="316">
        <v>26920185.10023481</v>
      </c>
      <c r="P53" s="316">
        <v>1436892.220320337</v>
      </c>
      <c r="Q53" s="316">
        <v>35375854.477710657</v>
      </c>
      <c r="R53" s="316">
        <v>35197334.781715341</v>
      </c>
      <c r="S53" s="316">
        <v>1878693.4909825721</v>
      </c>
      <c r="T53" s="316">
        <v>19513784.6280207</v>
      </c>
      <c r="U53" s="316">
        <v>46252868.938496463</v>
      </c>
      <c r="V53" s="316">
        <v>3772870.4769457341</v>
      </c>
      <c r="W53" s="316">
        <v>201380.79349804751</v>
      </c>
      <c r="X53" s="316">
        <v>4957934.5928984303</v>
      </c>
      <c r="Y53" s="316">
        <v>105043.9568607454</v>
      </c>
      <c r="Z53" s="316">
        <v>1091080.136538727</v>
      </c>
      <c r="AA53" s="316">
        <v>2586150.637547615</v>
      </c>
      <c r="AB53" s="316">
        <v>111647.6988076452</v>
      </c>
      <c r="AC53" s="316">
        <v>264634.79425818252</v>
      </c>
      <c r="AG53" s="319">
        <v>62.369230769230747</v>
      </c>
      <c r="AH53" s="319">
        <v>1130171.154836525</v>
      </c>
      <c r="AI53" s="319">
        <v>121145.23472934921</v>
      </c>
      <c r="AJ53" s="319">
        <v>63191.601292990323</v>
      </c>
      <c r="AK53" s="319">
        <v>6466.2499408284011</v>
      </c>
      <c r="AL53" s="319">
        <v>67164.233709184395</v>
      </c>
      <c r="AM53" s="319">
        <v>3260161792.3729811</v>
      </c>
      <c r="AN53" s="319">
        <v>349463056.01810282</v>
      </c>
      <c r="AO53" s="319">
        <v>18652945.535556581</v>
      </c>
      <c r="AP53" s="319">
        <v>459229911.27295852</v>
      </c>
      <c r="AQ53" s="319">
        <v>1878693.4909825721</v>
      </c>
      <c r="AR53" s="319">
        <v>19513784.6280207</v>
      </c>
      <c r="AS53" s="319">
        <v>46252868.938496463</v>
      </c>
      <c r="AT53" s="319">
        <v>3772870.4769457341</v>
      </c>
      <c r="AU53" s="319">
        <v>201380.79349804751</v>
      </c>
      <c r="AV53" s="319">
        <v>4957934.5928984303</v>
      </c>
      <c r="AW53" s="319">
        <v>1091080.136538727</v>
      </c>
      <c r="AX53" s="319">
        <v>111647.6988076452</v>
      </c>
      <c r="BB53" s="325">
        <v>18652945.535556581</v>
      </c>
      <c r="BC53" s="325">
        <v>19513784.6280207</v>
      </c>
    </row>
    <row r="54" spans="3:55">
      <c r="C54" s="316">
        <v>67.130769230769232</v>
      </c>
      <c r="D54" s="316">
        <v>1988463.7699405481</v>
      </c>
      <c r="E54" s="316">
        <v>109058.80951777341</v>
      </c>
      <c r="F54" s="316">
        <v>105010.0442616598</v>
      </c>
      <c r="G54" s="316">
        <v>6840.1089940828406</v>
      </c>
      <c r="H54" s="316">
        <v>147784.74513868711</v>
      </c>
      <c r="I54" s="316">
        <v>80100768210.388474</v>
      </c>
      <c r="J54" s="316">
        <v>5276495226.2960539</v>
      </c>
      <c r="K54" s="316">
        <v>8383288255.8245859</v>
      </c>
      <c r="L54" s="316">
        <v>459787827.59109342</v>
      </c>
      <c r="M54" s="316">
        <v>28837641.532875031</v>
      </c>
      <c r="N54" s="316">
        <v>1105568777.5199959</v>
      </c>
      <c r="O54" s="316">
        <v>30287702.997070558</v>
      </c>
      <c r="P54" s="316">
        <v>1899628.196900585</v>
      </c>
      <c r="Q54" s="316">
        <v>72827371.163334951</v>
      </c>
      <c r="R54" s="316">
        <v>48121060.276118651</v>
      </c>
      <c r="S54" s="316">
        <v>3018126.6296129832</v>
      </c>
      <c r="T54" s="316">
        <v>65208474.768382803</v>
      </c>
      <c r="U54" s="316">
        <v>115708025.7238743</v>
      </c>
      <c r="V54" s="316">
        <v>2639236.1911645108</v>
      </c>
      <c r="W54" s="316">
        <v>165531.45306204041</v>
      </c>
      <c r="X54" s="316">
        <v>6346094.7731901221</v>
      </c>
      <c r="Y54" s="316">
        <v>159386.1632049898</v>
      </c>
      <c r="Z54" s="316">
        <v>3443635.6976561528</v>
      </c>
      <c r="AA54" s="316">
        <v>6110498.5096392259</v>
      </c>
      <c r="AB54" s="316">
        <v>224310.38548264571</v>
      </c>
      <c r="AC54" s="316">
        <v>398023.59962792031</v>
      </c>
      <c r="AG54" s="319">
        <v>67.130769230769232</v>
      </c>
      <c r="AH54" s="319">
        <v>1988463.7699405481</v>
      </c>
      <c r="AI54" s="319">
        <v>109058.80951777341</v>
      </c>
      <c r="AJ54" s="319">
        <v>105010.0442616598</v>
      </c>
      <c r="AK54" s="319">
        <v>6840.1089940828406</v>
      </c>
      <c r="AL54" s="319">
        <v>147784.74513868711</v>
      </c>
      <c r="AM54" s="319">
        <v>8383288255.8245859</v>
      </c>
      <c r="AN54" s="319">
        <v>459787827.59109342</v>
      </c>
      <c r="AO54" s="319">
        <v>28837641.532875031</v>
      </c>
      <c r="AP54" s="319">
        <v>1105568777.5199959</v>
      </c>
      <c r="AQ54" s="319">
        <v>3018126.6296129832</v>
      </c>
      <c r="AR54" s="319">
        <v>65208474.768382803</v>
      </c>
      <c r="AS54" s="319">
        <v>115708025.7238743</v>
      </c>
      <c r="AT54" s="319">
        <v>2639236.1911645108</v>
      </c>
      <c r="AU54" s="319">
        <v>165531.45306204041</v>
      </c>
      <c r="AV54" s="319">
        <v>6346094.7731901221</v>
      </c>
      <c r="AW54" s="319">
        <v>3443635.6976561528</v>
      </c>
      <c r="AX54" s="319">
        <v>224310.38548264571</v>
      </c>
      <c r="BB54" s="325">
        <v>28837641.532875031</v>
      </c>
      <c r="BC54" s="325">
        <v>65208474.768382803</v>
      </c>
    </row>
    <row r="55" spans="3:55">
      <c r="C55" s="316">
        <v>61.83846153846153</v>
      </c>
      <c r="D55" s="316">
        <v>1327109.5351331099</v>
      </c>
      <c r="E55" s="316">
        <v>95311.953298417211</v>
      </c>
      <c r="F55" s="316">
        <v>74573.333746560646</v>
      </c>
      <c r="G55" s="316">
        <v>6346.5288757396438</v>
      </c>
      <c r="H55" s="316">
        <v>59180.450801526502</v>
      </c>
      <c r="I55" s="316">
        <v>34403429108.025169</v>
      </c>
      <c r="J55" s="316">
        <v>2459543464.6751132</v>
      </c>
      <c r="K55" s="316">
        <v>3980603855.9392152</v>
      </c>
      <c r="L55" s="316">
        <v>285883808.96436238</v>
      </c>
      <c r="M55" s="316">
        <v>19036120.71633929</v>
      </c>
      <c r="N55" s="316">
        <v>549689679.73200989</v>
      </c>
      <c r="O55" s="316">
        <v>20438185.152616259</v>
      </c>
      <c r="P55" s="316">
        <v>1360915.685283164</v>
      </c>
      <c r="Q55" s="316">
        <v>39297991.346706986</v>
      </c>
      <c r="R55" s="316">
        <v>33077812.93373096</v>
      </c>
      <c r="S55" s="316">
        <v>2202549.498413479</v>
      </c>
      <c r="T55" s="316">
        <v>20538450.98334869</v>
      </c>
      <c r="U55" s="316">
        <v>63601126.848161213</v>
      </c>
      <c r="V55" s="316">
        <v>2375622.26635447</v>
      </c>
      <c r="W55" s="316">
        <v>158185.3565004954</v>
      </c>
      <c r="X55" s="316">
        <v>4567782.4410105171</v>
      </c>
      <c r="Y55" s="316">
        <v>123766.3165625839</v>
      </c>
      <c r="Z55" s="316">
        <v>1154102.746812844</v>
      </c>
      <c r="AA55" s="316">
        <v>3573893.437989309</v>
      </c>
      <c r="AB55" s="316">
        <v>98219.377359617691</v>
      </c>
      <c r="AC55" s="316">
        <v>304154.53840511292</v>
      </c>
      <c r="AG55" s="319">
        <v>61.83846153846153</v>
      </c>
      <c r="AH55" s="319">
        <v>1327109.5351331099</v>
      </c>
      <c r="AI55" s="319">
        <v>95311.953298417211</v>
      </c>
      <c r="AJ55" s="319">
        <v>74573.333746560646</v>
      </c>
      <c r="AK55" s="319">
        <v>6346.5288757396438</v>
      </c>
      <c r="AL55" s="319">
        <v>59180.450801526502</v>
      </c>
      <c r="AM55" s="319">
        <v>3980603855.9392152</v>
      </c>
      <c r="AN55" s="319">
        <v>285883808.96436238</v>
      </c>
      <c r="AO55" s="319">
        <v>19036120.71633929</v>
      </c>
      <c r="AP55" s="319">
        <v>549689679.73200989</v>
      </c>
      <c r="AQ55" s="319">
        <v>2202549.498413479</v>
      </c>
      <c r="AR55" s="319">
        <v>20538450.98334869</v>
      </c>
      <c r="AS55" s="319">
        <v>63601126.848161213</v>
      </c>
      <c r="AT55" s="319">
        <v>2375622.26635447</v>
      </c>
      <c r="AU55" s="319">
        <v>158185.3565004954</v>
      </c>
      <c r="AV55" s="319">
        <v>4567782.4410105171</v>
      </c>
      <c r="AW55" s="319">
        <v>1154102.746812844</v>
      </c>
      <c r="AX55" s="319">
        <v>98219.377359617691</v>
      </c>
      <c r="BB55" s="325">
        <v>19036120.71633929</v>
      </c>
      <c r="BC55" s="325">
        <v>20538450.98334869</v>
      </c>
    </row>
    <row r="56" spans="3:55">
      <c r="C56" s="316">
        <v>62.738461538461557</v>
      </c>
      <c r="D56" s="316">
        <v>1246524.585361958</v>
      </c>
      <c r="E56" s="316">
        <v>107745.15862724571</v>
      </c>
      <c r="F56" s="316">
        <v>72957.144650484406</v>
      </c>
      <c r="G56" s="316">
        <v>6420.0750295857997</v>
      </c>
      <c r="H56" s="316">
        <v>72879.076321785949</v>
      </c>
      <c r="I56" s="316">
        <v>30383451038.32896</v>
      </c>
      <c r="J56" s="316">
        <v>2412511614.6863399</v>
      </c>
      <c r="K56" s="316">
        <v>3463263486.6931701</v>
      </c>
      <c r="L56" s="316">
        <v>299352197.40038311</v>
      </c>
      <c r="M56" s="316">
        <v>17837122.262084208</v>
      </c>
      <c r="N56" s="316">
        <v>284088455.32966548</v>
      </c>
      <c r="O56" s="316">
        <v>23769210.818061881</v>
      </c>
      <c r="P56" s="316">
        <v>1416306.020523241</v>
      </c>
      <c r="Q56" s="316">
        <v>22557236.7410313</v>
      </c>
      <c r="R56" s="316">
        <v>34121717.562967502</v>
      </c>
      <c r="S56" s="316">
        <v>2033167.797826156</v>
      </c>
      <c r="T56" s="316">
        <v>23080009.256890189</v>
      </c>
      <c r="U56" s="316">
        <v>32381876.99919704</v>
      </c>
      <c r="V56" s="316">
        <v>2949360.0965667791</v>
      </c>
      <c r="W56" s="316">
        <v>175739.80446520951</v>
      </c>
      <c r="X56" s="316">
        <v>2798974.4565794761</v>
      </c>
      <c r="Y56" s="316">
        <v>118998.1480242023</v>
      </c>
      <c r="Z56" s="316">
        <v>1350837.03415325</v>
      </c>
      <c r="AA56" s="316">
        <v>1895260.881355667</v>
      </c>
      <c r="AB56" s="316">
        <v>118870.8131815495</v>
      </c>
      <c r="AC56" s="316">
        <v>166778.96479137361</v>
      </c>
      <c r="AG56" s="319">
        <v>62.738461538461557</v>
      </c>
      <c r="AH56" s="319">
        <v>1246524.585361958</v>
      </c>
      <c r="AI56" s="319">
        <v>107745.15862724571</v>
      </c>
      <c r="AJ56" s="319">
        <v>72957.144650484406</v>
      </c>
      <c r="AK56" s="319">
        <v>6420.0750295857997</v>
      </c>
      <c r="AL56" s="319">
        <v>72879.076321785949</v>
      </c>
      <c r="AM56" s="319">
        <v>3463263486.6931701</v>
      </c>
      <c r="AN56" s="319">
        <v>299352197.40038311</v>
      </c>
      <c r="AO56" s="319">
        <v>17837122.262084208</v>
      </c>
      <c r="AP56" s="319">
        <v>284088455.32966548</v>
      </c>
      <c r="AQ56" s="319">
        <v>2033167.797826156</v>
      </c>
      <c r="AR56" s="319">
        <v>23080009.256890189</v>
      </c>
      <c r="AS56" s="319">
        <v>32381876.99919704</v>
      </c>
      <c r="AT56" s="319">
        <v>2949360.0965667791</v>
      </c>
      <c r="AU56" s="319">
        <v>175739.80446520951</v>
      </c>
      <c r="AV56" s="319">
        <v>2798974.4565794761</v>
      </c>
      <c r="AW56" s="319">
        <v>1350837.03415325</v>
      </c>
      <c r="AX56" s="319">
        <v>118870.8131815495</v>
      </c>
      <c r="BB56" s="325">
        <v>17837122.262084208</v>
      </c>
      <c r="BC56" s="325">
        <v>23080009.256890189</v>
      </c>
    </row>
    <row r="57" spans="3:55">
      <c r="C57" s="316">
        <v>57.569230769230771</v>
      </c>
      <c r="D57" s="316">
        <v>694981.48059064313</v>
      </c>
      <c r="E57" s="316">
        <v>79085.005668418817</v>
      </c>
      <c r="F57" s="316">
        <v>125175.9398181267</v>
      </c>
      <c r="G57" s="316">
        <v>5828.663195266271</v>
      </c>
      <c r="H57" s="316">
        <v>67750.762309869548</v>
      </c>
      <c r="I57" s="316">
        <v>21555601440.166</v>
      </c>
      <c r="J57" s="316">
        <v>1857822821.793741</v>
      </c>
      <c r="K57" s="316">
        <v>1772404638.3788209</v>
      </c>
      <c r="L57" s="316">
        <v>201689735.32042071</v>
      </c>
      <c r="M57" s="316">
        <v>14864784.12929518</v>
      </c>
      <c r="N57" s="316">
        <v>289631881.67028439</v>
      </c>
      <c r="O57" s="316">
        <v>17383128.66100809</v>
      </c>
      <c r="P57" s="316">
        <v>1281158.184015363</v>
      </c>
      <c r="Q57" s="316">
        <v>24962640.04415435</v>
      </c>
      <c r="R57" s="316">
        <v>16583894.6033397</v>
      </c>
      <c r="S57" s="316">
        <v>1222253.640771518</v>
      </c>
      <c r="T57" s="316">
        <v>14207136.88955926</v>
      </c>
      <c r="U57" s="316">
        <v>23814918.452623092</v>
      </c>
      <c r="V57" s="316">
        <v>1887154.457115815</v>
      </c>
      <c r="W57" s="316">
        <v>139085.62862209091</v>
      </c>
      <c r="X57" s="316">
        <v>2710004.530218536</v>
      </c>
      <c r="Y57" s="316">
        <v>220145.0721387204</v>
      </c>
      <c r="Z57" s="316">
        <v>2558905.182284798</v>
      </c>
      <c r="AA57" s="316">
        <v>4289401.7786857244</v>
      </c>
      <c r="AB57" s="316">
        <v>119152.26262994421</v>
      </c>
      <c r="AC57" s="316">
        <v>199730.70155064019</v>
      </c>
      <c r="AG57" s="319">
        <v>57.569230769230771</v>
      </c>
      <c r="AH57" s="319">
        <v>694981.48059064313</v>
      </c>
      <c r="AI57" s="319">
        <v>79085.005668418817</v>
      </c>
      <c r="AJ57" s="319">
        <v>125175.9398181267</v>
      </c>
      <c r="AK57" s="319">
        <v>5828.663195266271</v>
      </c>
      <c r="AL57" s="319">
        <v>67750.762309869548</v>
      </c>
      <c r="AM57" s="319">
        <v>1772404638.3788209</v>
      </c>
      <c r="AN57" s="319">
        <v>201689735.32042071</v>
      </c>
      <c r="AO57" s="319">
        <v>14864784.12929518</v>
      </c>
      <c r="AP57" s="319">
        <v>289631881.67028439</v>
      </c>
      <c r="AQ57" s="319">
        <v>1222253.640771518</v>
      </c>
      <c r="AR57" s="319">
        <v>14207136.88955926</v>
      </c>
      <c r="AS57" s="319">
        <v>23814918.452623092</v>
      </c>
      <c r="AT57" s="319">
        <v>1887154.457115815</v>
      </c>
      <c r="AU57" s="319">
        <v>139085.62862209091</v>
      </c>
      <c r="AV57" s="319">
        <v>2710004.530218536</v>
      </c>
      <c r="AW57" s="319">
        <v>2558905.182284798</v>
      </c>
      <c r="AX57" s="319">
        <v>119152.26262994421</v>
      </c>
      <c r="BB57" s="325">
        <v>14864784.12929518</v>
      </c>
      <c r="BC57" s="325">
        <v>14207136.88955926</v>
      </c>
    </row>
    <row r="58" spans="3:55">
      <c r="C58" s="316">
        <v>63.946153846153862</v>
      </c>
      <c r="D58" s="316">
        <v>1683215.70488827</v>
      </c>
      <c r="E58" s="316">
        <v>118777.7363706881</v>
      </c>
      <c r="F58" s="316">
        <v>97735.650619695138</v>
      </c>
      <c r="G58" s="316">
        <v>6590.880887573966</v>
      </c>
      <c r="H58" s="316">
        <v>230204.3891730895</v>
      </c>
      <c r="I58" s="316">
        <v>93606926812.131439</v>
      </c>
      <c r="J58" s="316">
        <v>6736707368.3623543</v>
      </c>
      <c r="K58" s="316">
        <v>8053401291.5498161</v>
      </c>
      <c r="L58" s="316">
        <v>568296013.82465625</v>
      </c>
      <c r="M58" s="316">
        <v>31534287.909916159</v>
      </c>
      <c r="N58" s="316">
        <v>1341897751.710129</v>
      </c>
      <c r="O58" s="316">
        <v>40899152.168804571</v>
      </c>
      <c r="P58" s="316">
        <v>2269460.9998804089</v>
      </c>
      <c r="Q58" s="316">
        <v>96573755.590520263</v>
      </c>
      <c r="R58" s="316">
        <v>48892918.586073667</v>
      </c>
      <c r="S58" s="316">
        <v>2713028.6575000519</v>
      </c>
      <c r="T58" s="316">
        <v>94759883.475724161</v>
      </c>
      <c r="U58" s="316">
        <v>115449160.1720823</v>
      </c>
      <c r="V58" s="316">
        <v>3450175.8612070819</v>
      </c>
      <c r="W58" s="316">
        <v>191447.4786034945</v>
      </c>
      <c r="X58" s="316">
        <v>8146781.111483966</v>
      </c>
      <c r="Y58" s="316">
        <v>157531.574961301</v>
      </c>
      <c r="Z58" s="316">
        <v>5502217.4741181862</v>
      </c>
      <c r="AA58" s="316">
        <v>6703537.0155751016</v>
      </c>
      <c r="AB58" s="316">
        <v>371046.38644655677</v>
      </c>
      <c r="AC58" s="316">
        <v>452058.3197120009</v>
      </c>
      <c r="AG58" s="319">
        <v>63.946153846153862</v>
      </c>
      <c r="AH58" s="319">
        <v>1683215.70488827</v>
      </c>
      <c r="AI58" s="319">
        <v>118777.7363706881</v>
      </c>
      <c r="AJ58" s="319">
        <v>97735.650619695138</v>
      </c>
      <c r="AK58" s="319">
        <v>6590.880887573966</v>
      </c>
      <c r="AL58" s="319">
        <v>230204.3891730895</v>
      </c>
      <c r="AM58" s="319">
        <v>8053401291.5498161</v>
      </c>
      <c r="AN58" s="319">
        <v>568296013.82465625</v>
      </c>
      <c r="AO58" s="319">
        <v>31534287.909916159</v>
      </c>
      <c r="AP58" s="319">
        <v>1341897751.710129</v>
      </c>
      <c r="AQ58" s="319">
        <v>2713028.6575000519</v>
      </c>
      <c r="AR58" s="319">
        <v>94759883.475724161</v>
      </c>
      <c r="AS58" s="319">
        <v>115449160.1720823</v>
      </c>
      <c r="AT58" s="319">
        <v>3450175.8612070819</v>
      </c>
      <c r="AU58" s="319">
        <v>191447.4786034945</v>
      </c>
      <c r="AV58" s="319">
        <v>8146781.111483966</v>
      </c>
      <c r="AW58" s="319">
        <v>5502217.4741181862</v>
      </c>
      <c r="AX58" s="319">
        <v>371046.38644655677</v>
      </c>
      <c r="BB58" s="325">
        <v>31534287.909916159</v>
      </c>
      <c r="BC58" s="325">
        <v>94759883.475724161</v>
      </c>
    </row>
    <row r="59" spans="3:55">
      <c r="C59" s="316">
        <v>67.838461538461544</v>
      </c>
      <c r="D59" s="316">
        <v>2183547.5736244079</v>
      </c>
      <c r="E59" s="316">
        <v>116058.8555699681</v>
      </c>
      <c r="F59" s="316">
        <v>54518.556558653399</v>
      </c>
      <c r="G59" s="316">
        <v>6883.5165088757394</v>
      </c>
      <c r="H59" s="316">
        <v>120471.6445716989</v>
      </c>
      <c r="I59" s="316">
        <v>1586462701104.0039</v>
      </c>
      <c r="J59" s="316">
        <v>36942614223.756157</v>
      </c>
      <c r="K59" s="316">
        <v>40541666909.694733</v>
      </c>
      <c r="L59" s="316">
        <v>2154850904.6807508</v>
      </c>
      <c r="M59" s="316">
        <v>127805428.579239</v>
      </c>
      <c r="N59" s="316">
        <v>26686999225.817478</v>
      </c>
      <c r="O59" s="316">
        <v>50178189.267189197</v>
      </c>
      <c r="P59" s="316">
        <v>2976096.8476718818</v>
      </c>
      <c r="Q59" s="316">
        <v>621437564.52829599</v>
      </c>
      <c r="R59" s="316">
        <v>55066688.650686517</v>
      </c>
      <c r="S59" s="316">
        <v>3266036.5170290922</v>
      </c>
      <c r="T59" s="316">
        <v>57160433.904731251</v>
      </c>
      <c r="U59" s="316">
        <v>681979748.20300829</v>
      </c>
      <c r="V59" s="316">
        <v>2926877.7754258988</v>
      </c>
      <c r="W59" s="316">
        <v>173594.77988699949</v>
      </c>
      <c r="X59" s="316">
        <v>36248254.92899964</v>
      </c>
      <c r="Y59" s="316">
        <v>81546.011970200358</v>
      </c>
      <c r="Z59" s="316">
        <v>1427174.9268918361</v>
      </c>
      <c r="AA59" s="316">
        <v>17027589.379491739</v>
      </c>
      <c r="AB59" s="316">
        <v>180195.19940415921</v>
      </c>
      <c r="AC59" s="316">
        <v>2149904.546243615</v>
      </c>
      <c r="AG59" s="319">
        <v>67.838461538461544</v>
      </c>
      <c r="AH59" s="319">
        <v>2183547.5736244079</v>
      </c>
      <c r="AI59" s="319">
        <v>116058.8555699681</v>
      </c>
      <c r="AJ59" s="319">
        <v>54518.556558653399</v>
      </c>
      <c r="AK59" s="319">
        <v>6883.5165088757394</v>
      </c>
      <c r="AL59" s="319">
        <v>120471.6445716989</v>
      </c>
      <c r="AM59" s="319">
        <v>40541666909.694733</v>
      </c>
      <c r="AN59" s="319">
        <v>2154850904.6807508</v>
      </c>
      <c r="AO59" s="319">
        <v>127805428.579239</v>
      </c>
      <c r="AP59" s="319">
        <v>26686999225.817478</v>
      </c>
      <c r="AQ59" s="319">
        <v>3266036.5170290922</v>
      </c>
      <c r="AR59" s="319">
        <v>57160433.904731251</v>
      </c>
      <c r="AS59" s="319">
        <v>681979748.20300829</v>
      </c>
      <c r="AT59" s="319">
        <v>2926877.7754258988</v>
      </c>
      <c r="AU59" s="319">
        <v>173594.77988699949</v>
      </c>
      <c r="AV59" s="319">
        <v>36248254.92899964</v>
      </c>
      <c r="AW59" s="319">
        <v>1427174.9268918361</v>
      </c>
      <c r="AX59" s="319">
        <v>180195.19940415921</v>
      </c>
      <c r="BB59" s="325">
        <v>127805428.579239</v>
      </c>
      <c r="BC59" s="325">
        <v>57160433.904731251</v>
      </c>
    </row>
    <row r="60" spans="3:55">
      <c r="C60" s="316">
        <v>70.530769230769224</v>
      </c>
      <c r="D60" s="316">
        <v>2386222.2022967171</v>
      </c>
      <c r="E60" s="316">
        <v>118247.0064801999</v>
      </c>
      <c r="F60" s="316">
        <v>105730.3071643272</v>
      </c>
      <c r="G60" s="316">
        <v>6991.2268639053254</v>
      </c>
      <c r="H60" s="316">
        <v>121696.3986456959</v>
      </c>
      <c r="I60" s="316">
        <v>2235591280039.4321</v>
      </c>
      <c r="J60" s="316">
        <v>47555486712.708817</v>
      </c>
      <c r="K60" s="316">
        <v>50585781673.590668</v>
      </c>
      <c r="L60" s="316">
        <v>2506731036.0308452</v>
      </c>
      <c r="M60" s="316">
        <v>148207771.86117271</v>
      </c>
      <c r="N60" s="316">
        <v>48087185327.034897</v>
      </c>
      <c r="O60" s="316">
        <v>53323170.268492468</v>
      </c>
      <c r="P60" s="316">
        <v>3152674.9940355211</v>
      </c>
      <c r="Q60" s="316">
        <v>1022910369.748373</v>
      </c>
      <c r="R60" s="316">
        <v>56720989.223411821</v>
      </c>
      <c r="S60" s="316">
        <v>3353567.3790811971</v>
      </c>
      <c r="T60" s="316">
        <v>58375601.392212778</v>
      </c>
      <c r="U60" s="316">
        <v>1088091495.064328</v>
      </c>
      <c r="V60" s="316">
        <v>2810755.5003924682</v>
      </c>
      <c r="W60" s="316">
        <v>166182.89077367829</v>
      </c>
      <c r="X60" s="316">
        <v>53919355.013998479</v>
      </c>
      <c r="Y60" s="316">
        <v>148592.07526660711</v>
      </c>
      <c r="Z60" s="316">
        <v>2586544.647921063</v>
      </c>
      <c r="AA60" s="316">
        <v>48211875.610458411</v>
      </c>
      <c r="AB60" s="316">
        <v>171030.62416276999</v>
      </c>
      <c r="AC60" s="316">
        <v>3187923.7748097731</v>
      </c>
      <c r="AG60" s="319">
        <v>70.530769230769224</v>
      </c>
      <c r="AH60" s="319">
        <v>2386222.2022967171</v>
      </c>
      <c r="AI60" s="319">
        <v>118247.0064801999</v>
      </c>
      <c r="AJ60" s="319">
        <v>105730.3071643272</v>
      </c>
      <c r="AK60" s="319">
        <v>6991.2268639053254</v>
      </c>
      <c r="AL60" s="319">
        <v>121696.3986456959</v>
      </c>
      <c r="AM60" s="319">
        <v>50585781673.590668</v>
      </c>
      <c r="AN60" s="319">
        <v>2506731036.0308452</v>
      </c>
      <c r="AO60" s="319">
        <v>148207771.86117271</v>
      </c>
      <c r="AP60" s="319">
        <v>48087185327.034897</v>
      </c>
      <c r="AQ60" s="319">
        <v>3353567.3790811971</v>
      </c>
      <c r="AR60" s="319">
        <v>58375601.392212778</v>
      </c>
      <c r="AS60" s="319">
        <v>1088091495.064328</v>
      </c>
      <c r="AT60" s="319">
        <v>2810755.5003924682</v>
      </c>
      <c r="AU60" s="319">
        <v>166182.89077367829</v>
      </c>
      <c r="AV60" s="319">
        <v>53919355.013998479</v>
      </c>
      <c r="AW60" s="319">
        <v>2586544.647921063</v>
      </c>
      <c r="AX60" s="319">
        <v>171030.62416276999</v>
      </c>
      <c r="BB60" s="325">
        <v>148207771.86117271</v>
      </c>
      <c r="BC60" s="325">
        <v>58375601.392212778</v>
      </c>
    </row>
    <row r="61" spans="3:55">
      <c r="C61" s="316">
        <v>66.492307692307705</v>
      </c>
      <c r="D61" s="316">
        <v>1637351.9464956019</v>
      </c>
      <c r="E61" s="316">
        <v>111039.4915791355</v>
      </c>
      <c r="F61" s="316">
        <v>130780.5761076966</v>
      </c>
      <c r="G61" s="316">
        <v>6770.4513609467467</v>
      </c>
      <c r="H61" s="316">
        <v>126925.26660547691</v>
      </c>
      <c r="I61" s="316">
        <v>57702180486.415443</v>
      </c>
      <c r="J61" s="316">
        <v>3857884440.9762268</v>
      </c>
      <c r="K61" s="316">
        <v>5915163412.4425135</v>
      </c>
      <c r="L61" s="316">
        <v>401145727.60663658</v>
      </c>
      <c r="M61" s="316">
        <v>24459204.547750778</v>
      </c>
      <c r="N61" s="316">
        <v>876782965.22769749</v>
      </c>
      <c r="O61" s="316">
        <v>26820023.923741829</v>
      </c>
      <c r="P61" s="316">
        <v>1635307.0866297269</v>
      </c>
      <c r="Q61" s="316">
        <v>58620442.609812081</v>
      </c>
      <c r="R61" s="316">
        <v>41122233.353989713</v>
      </c>
      <c r="S61" s="316">
        <v>2507360.9111247431</v>
      </c>
      <c r="T61" s="316">
        <v>47005352.398862399</v>
      </c>
      <c r="U61" s="316">
        <v>89880737.137632489</v>
      </c>
      <c r="V61" s="316">
        <v>2788766.2722718441</v>
      </c>
      <c r="W61" s="316">
        <v>170040.46159567521</v>
      </c>
      <c r="X61" s="316">
        <v>6095397.7401629109</v>
      </c>
      <c r="Y61" s="316">
        <v>200270.99559666589</v>
      </c>
      <c r="Z61" s="316">
        <v>3754468.9643699881</v>
      </c>
      <c r="AA61" s="316">
        <v>7179064.1034765439</v>
      </c>
      <c r="AB61" s="316">
        <v>194367.16266273681</v>
      </c>
      <c r="AC61" s="316">
        <v>371656.90637178801</v>
      </c>
      <c r="AG61" s="319">
        <v>66.492307692307705</v>
      </c>
      <c r="AH61" s="319">
        <v>1637351.9464956019</v>
      </c>
      <c r="AI61" s="319">
        <v>111039.4915791355</v>
      </c>
      <c r="AJ61" s="319">
        <v>130780.5761076966</v>
      </c>
      <c r="AK61" s="319">
        <v>6770.4513609467467</v>
      </c>
      <c r="AL61" s="319">
        <v>126925.26660547691</v>
      </c>
      <c r="AM61" s="319">
        <v>5915163412.4425135</v>
      </c>
      <c r="AN61" s="319">
        <v>401145727.60663658</v>
      </c>
      <c r="AO61" s="319">
        <v>24459204.547750778</v>
      </c>
      <c r="AP61" s="319">
        <v>876782965.22769749</v>
      </c>
      <c r="AQ61" s="319">
        <v>2507360.9111247431</v>
      </c>
      <c r="AR61" s="319">
        <v>47005352.398862399</v>
      </c>
      <c r="AS61" s="319">
        <v>89880737.137632489</v>
      </c>
      <c r="AT61" s="319">
        <v>2788766.2722718441</v>
      </c>
      <c r="AU61" s="319">
        <v>170040.46159567521</v>
      </c>
      <c r="AV61" s="319">
        <v>6095397.7401629109</v>
      </c>
      <c r="AW61" s="319">
        <v>3754468.9643699881</v>
      </c>
      <c r="AX61" s="319">
        <v>194367.16266273681</v>
      </c>
      <c r="BB61" s="325">
        <v>24459204.547750778</v>
      </c>
      <c r="BC61" s="325">
        <v>47005352.398862399</v>
      </c>
    </row>
    <row r="62" spans="3:55">
      <c r="C62" s="316">
        <v>58.053846153846159</v>
      </c>
      <c r="D62" s="316">
        <v>467955.99810655299</v>
      </c>
      <c r="E62" s="316">
        <v>133781.22420635691</v>
      </c>
      <c r="F62" s="316">
        <v>128100.7928653767</v>
      </c>
      <c r="G62" s="316">
        <v>5969.2750887573984</v>
      </c>
      <c r="H62" s="316">
        <v>220641.43334671811</v>
      </c>
      <c r="I62" s="316">
        <v>20402503562.366829</v>
      </c>
      <c r="J62" s="316">
        <v>1772775969.7531171</v>
      </c>
      <c r="K62" s="316">
        <v>1151372233.472286</v>
      </c>
      <c r="L62" s="316">
        <v>329159125.07666349</v>
      </c>
      <c r="M62" s="316">
        <v>14686974.02952862</v>
      </c>
      <c r="N62" s="316">
        <v>376918645.89265043</v>
      </c>
      <c r="O62" s="316">
        <v>28600675.665961109</v>
      </c>
      <c r="P62" s="316">
        <v>1276152.926445856</v>
      </c>
      <c r="Q62" s="316">
        <v>32750506.130182981</v>
      </c>
      <c r="R62" s="316">
        <v>18575400.604578398</v>
      </c>
      <c r="S62" s="316">
        <v>828828.3856751417</v>
      </c>
      <c r="T62" s="316">
        <v>30635861.188276701</v>
      </c>
      <c r="U62" s="316">
        <v>21270608.375692241</v>
      </c>
      <c r="V62" s="316">
        <v>5310413.4642124176</v>
      </c>
      <c r="W62" s="316">
        <v>236948.93652661619</v>
      </c>
      <c r="X62" s="316">
        <v>6080930.7704741824</v>
      </c>
      <c r="Y62" s="316">
        <v>226887.94199436749</v>
      </c>
      <c r="Z62" s="316">
        <v>8386425.4848984098</v>
      </c>
      <c r="AA62" s="316">
        <v>5822730.788108564</v>
      </c>
      <c r="AB62" s="316">
        <v>390792.90308010892</v>
      </c>
      <c r="AC62" s="316">
        <v>271329.17029268038</v>
      </c>
      <c r="AG62" s="319">
        <v>58.053846153846159</v>
      </c>
      <c r="AH62" s="319">
        <v>467955.99810655299</v>
      </c>
      <c r="AI62" s="319">
        <v>133781.22420635691</v>
      </c>
      <c r="AJ62" s="319">
        <v>128100.7928653767</v>
      </c>
      <c r="AK62" s="319">
        <v>5969.2750887573984</v>
      </c>
      <c r="AL62" s="319">
        <v>220641.43334671811</v>
      </c>
      <c r="AM62" s="319">
        <v>1151372233.472286</v>
      </c>
      <c r="AN62" s="319">
        <v>329159125.07666349</v>
      </c>
      <c r="AO62" s="319">
        <v>14686974.02952862</v>
      </c>
      <c r="AP62" s="319">
        <v>376918645.89265043</v>
      </c>
      <c r="AQ62" s="319">
        <v>828828.3856751417</v>
      </c>
      <c r="AR62" s="319">
        <v>30635861.188276701</v>
      </c>
      <c r="AS62" s="319">
        <v>21270608.375692241</v>
      </c>
      <c r="AT62" s="319">
        <v>5310413.4642124176</v>
      </c>
      <c r="AU62" s="319">
        <v>236948.93652661619</v>
      </c>
      <c r="AV62" s="319">
        <v>6080930.7704741824</v>
      </c>
      <c r="AW62" s="319">
        <v>8386425.4848984098</v>
      </c>
      <c r="AX62" s="319">
        <v>390792.90308010892</v>
      </c>
      <c r="BB62" s="325">
        <v>14686974.02952862</v>
      </c>
      <c r="BC62" s="325">
        <v>30635861.188276701</v>
      </c>
    </row>
    <row r="63" spans="3:55">
      <c r="C63" s="316">
        <v>49.823076923076933</v>
      </c>
      <c r="D63" s="316">
        <v>1086920.806457076</v>
      </c>
      <c r="E63" s="316">
        <v>115873.4182093039</v>
      </c>
      <c r="F63" s="316">
        <v>123173.2581229362</v>
      </c>
      <c r="G63" s="316">
        <v>5019.1001183431954</v>
      </c>
      <c r="H63" s="316">
        <v>12903.003463938059</v>
      </c>
      <c r="I63" s="316">
        <v>14582137649.605101</v>
      </c>
      <c r="J63" s="316">
        <v>1234576570.174021</v>
      </c>
      <c r="K63" s="316">
        <v>2634377171.8106699</v>
      </c>
      <c r="L63" s="316">
        <v>280843172.69191581</v>
      </c>
      <c r="M63" s="316">
        <v>12164826.26539702</v>
      </c>
      <c r="N63" s="316">
        <v>308594445.87337518</v>
      </c>
      <c r="O63" s="316">
        <v>23777199.833809368</v>
      </c>
      <c r="P63" s="316">
        <v>1029918.236158155</v>
      </c>
      <c r="Q63" s="316">
        <v>26126723.098888159</v>
      </c>
      <c r="R63" s="316">
        <v>50736514.822194159</v>
      </c>
      <c r="S63" s="316">
        <v>2197670.97133887</v>
      </c>
      <c r="T63" s="316">
        <v>5649729.1321500987</v>
      </c>
      <c r="U63" s="316">
        <v>55749999.286174543</v>
      </c>
      <c r="V63" s="316">
        <v>5408870.0534106661</v>
      </c>
      <c r="W63" s="316">
        <v>234287.2139677387</v>
      </c>
      <c r="X63" s="316">
        <v>5943342.8305711681</v>
      </c>
      <c r="Y63" s="316">
        <v>249046.9335152033</v>
      </c>
      <c r="Z63" s="316">
        <v>640244.93834774906</v>
      </c>
      <c r="AA63" s="316">
        <v>6317763.9176977761</v>
      </c>
      <c r="AB63" s="316">
        <v>26088.888893582331</v>
      </c>
      <c r="AC63" s="316">
        <v>257438.10069010951</v>
      </c>
      <c r="AG63" s="319">
        <v>49.823076923076933</v>
      </c>
      <c r="AH63" s="319">
        <v>1086920.806457076</v>
      </c>
      <c r="AI63" s="319">
        <v>115873.4182093039</v>
      </c>
      <c r="AJ63" s="319">
        <v>123173.2581229362</v>
      </c>
      <c r="AK63" s="319">
        <v>5019.1001183431954</v>
      </c>
      <c r="AL63" s="319">
        <v>12903.003463938059</v>
      </c>
      <c r="AM63" s="319">
        <v>2634377171.8106699</v>
      </c>
      <c r="AN63" s="319">
        <v>280843172.69191581</v>
      </c>
      <c r="AO63" s="319">
        <v>12164826.26539702</v>
      </c>
      <c r="AP63" s="319">
        <v>308594445.87337518</v>
      </c>
      <c r="AQ63" s="319">
        <v>2197670.97133887</v>
      </c>
      <c r="AR63" s="319">
        <v>5649729.1321500987</v>
      </c>
      <c r="AS63" s="319">
        <v>55749999.286174543</v>
      </c>
      <c r="AT63" s="319">
        <v>5408870.0534106661</v>
      </c>
      <c r="AU63" s="319">
        <v>234287.2139677387</v>
      </c>
      <c r="AV63" s="319">
        <v>5943342.8305711681</v>
      </c>
      <c r="AW63" s="319">
        <v>640244.93834774906</v>
      </c>
      <c r="AX63" s="319">
        <v>26088.888893582331</v>
      </c>
      <c r="BB63" s="325">
        <v>12164826.26539702</v>
      </c>
      <c r="BC63" s="325">
        <v>5649729.1321500987</v>
      </c>
    </row>
    <row r="64" spans="3:55">
      <c r="C64" s="316">
        <v>60.446153846153841</v>
      </c>
      <c r="D64" s="316">
        <v>434807.16039068199</v>
      </c>
      <c r="E64" s="316">
        <v>136870.50211871529</v>
      </c>
      <c r="F64" s="316">
        <v>128229.1505744686</v>
      </c>
      <c r="G64" s="316">
        <v>6231.5334911242589</v>
      </c>
      <c r="H64" s="316">
        <v>61079.723636445196</v>
      </c>
      <c r="I64" s="316">
        <v>61041618859.203133</v>
      </c>
      <c r="J64" s="316">
        <v>3266563995.985743</v>
      </c>
      <c r="K64" s="316">
        <v>1777219364.6051421</v>
      </c>
      <c r="L64" s="316">
        <v>559440894.64866781</v>
      </c>
      <c r="M64" s="316">
        <v>25470606.283623781</v>
      </c>
      <c r="N64" s="316">
        <v>962914417.69455826</v>
      </c>
      <c r="O64" s="316">
        <v>29937762.439697649</v>
      </c>
      <c r="P64" s="316">
        <v>1363026.8494995779</v>
      </c>
      <c r="Q64" s="316">
        <v>51529130.892019108</v>
      </c>
      <c r="R64" s="316">
        <v>16288054.116240671</v>
      </c>
      <c r="S64" s="316">
        <v>741573.62732959026</v>
      </c>
      <c r="T64" s="316">
        <v>7268694.3395044934</v>
      </c>
      <c r="U64" s="316">
        <v>28035137.035462849</v>
      </c>
      <c r="V64" s="316">
        <v>5127225.0057325484</v>
      </c>
      <c r="W64" s="316">
        <v>233435.79401820089</v>
      </c>
      <c r="X64" s="316">
        <v>8825023.2115842178</v>
      </c>
      <c r="Y64" s="316">
        <v>218697.76991588541</v>
      </c>
      <c r="Z64" s="316">
        <v>2143613.5046686851</v>
      </c>
      <c r="AA64" s="316">
        <v>8267853.2825129274</v>
      </c>
      <c r="AB64" s="316">
        <v>104172.8755632017</v>
      </c>
      <c r="AC64" s="316">
        <v>401791.67060581991</v>
      </c>
      <c r="AG64" s="319">
        <v>60.446153846153841</v>
      </c>
      <c r="AH64" s="319">
        <v>434807.16039068199</v>
      </c>
      <c r="AI64" s="319">
        <v>136870.50211871529</v>
      </c>
      <c r="AJ64" s="319">
        <v>128229.1505744686</v>
      </c>
      <c r="AK64" s="319">
        <v>6231.5334911242589</v>
      </c>
      <c r="AL64" s="319">
        <v>61079.723636445196</v>
      </c>
      <c r="AM64" s="319">
        <v>1777219364.6051421</v>
      </c>
      <c r="AN64" s="319">
        <v>559440894.64866781</v>
      </c>
      <c r="AO64" s="319">
        <v>25470606.283623781</v>
      </c>
      <c r="AP64" s="319">
        <v>962914417.69455826</v>
      </c>
      <c r="AQ64" s="319">
        <v>741573.62732959026</v>
      </c>
      <c r="AR64" s="319">
        <v>7268694.3395044934</v>
      </c>
      <c r="AS64" s="319">
        <v>28035137.035462849</v>
      </c>
      <c r="AT64" s="319">
        <v>5127225.0057325484</v>
      </c>
      <c r="AU64" s="319">
        <v>233435.79401820089</v>
      </c>
      <c r="AV64" s="319">
        <v>8825023.2115842178</v>
      </c>
      <c r="AW64" s="319">
        <v>2143613.5046686851</v>
      </c>
      <c r="AX64" s="319">
        <v>104172.8755632017</v>
      </c>
      <c r="BB64" s="325">
        <v>25470606.283623781</v>
      </c>
      <c r="BC64" s="325">
        <v>7268694.3395044934</v>
      </c>
    </row>
    <row r="65" spans="2:55">
      <c r="C65" s="316">
        <v>60.238461538461543</v>
      </c>
      <c r="D65" s="316">
        <v>828199.92294158717</v>
      </c>
      <c r="E65" s="316">
        <v>104352.6414112607</v>
      </c>
      <c r="F65" s="316">
        <v>108468.76201687841</v>
      </c>
      <c r="G65" s="316">
        <v>6154.0539053254442</v>
      </c>
      <c r="H65" s="316">
        <v>86996.752874517944</v>
      </c>
      <c r="I65" s="316">
        <v>22349345049.49353</v>
      </c>
      <c r="J65" s="316">
        <v>1954971626.1562221</v>
      </c>
      <c r="K65" s="316">
        <v>2055387516.0551441</v>
      </c>
      <c r="L65" s="316">
        <v>258977464.83998641</v>
      </c>
      <c r="M65" s="316">
        <v>15272840.795746431</v>
      </c>
      <c r="N65" s="316">
        <v>353285903.4901526</v>
      </c>
      <c r="O65" s="316">
        <v>22653621.144370731</v>
      </c>
      <c r="P65" s="316">
        <v>1335966.237058125</v>
      </c>
      <c r="Q65" s="316">
        <v>30903094.283734519</v>
      </c>
      <c r="R65" s="316">
        <v>23817210.168482348</v>
      </c>
      <c r="S65" s="316">
        <v>1404587.303867605</v>
      </c>
      <c r="T65" s="316">
        <v>19855941.537904602</v>
      </c>
      <c r="U65" s="316">
        <v>32490412.315164361</v>
      </c>
      <c r="V65" s="316">
        <v>3000952.6966637559</v>
      </c>
      <c r="W65" s="316">
        <v>176977.06941424511</v>
      </c>
      <c r="X65" s="316">
        <v>4093770.419086942</v>
      </c>
      <c r="Y65" s="316">
        <v>183957.81232871441</v>
      </c>
      <c r="Z65" s="316">
        <v>2600518.7124944092</v>
      </c>
      <c r="AA65" s="316">
        <v>4255246.4732508548</v>
      </c>
      <c r="AB65" s="316">
        <v>147542.31578680529</v>
      </c>
      <c r="AC65" s="316">
        <v>241424.495771021</v>
      </c>
      <c r="AG65" s="319">
        <v>60.238461538461543</v>
      </c>
      <c r="AH65" s="319">
        <v>828199.92294158717</v>
      </c>
      <c r="AI65" s="319">
        <v>104352.6414112607</v>
      </c>
      <c r="AJ65" s="319">
        <v>108468.76201687841</v>
      </c>
      <c r="AK65" s="319">
        <v>6154.0539053254442</v>
      </c>
      <c r="AL65" s="319">
        <v>86996.752874517944</v>
      </c>
      <c r="AM65" s="319">
        <v>2055387516.0551441</v>
      </c>
      <c r="AN65" s="319">
        <v>258977464.83998641</v>
      </c>
      <c r="AO65" s="319">
        <v>15272840.795746431</v>
      </c>
      <c r="AP65" s="319">
        <v>353285903.4901526</v>
      </c>
      <c r="AQ65" s="319">
        <v>1404587.303867605</v>
      </c>
      <c r="AR65" s="319">
        <v>19855941.537904602</v>
      </c>
      <c r="AS65" s="319">
        <v>32490412.315164361</v>
      </c>
      <c r="AT65" s="319">
        <v>3000952.6966637559</v>
      </c>
      <c r="AU65" s="319">
        <v>176977.06941424511</v>
      </c>
      <c r="AV65" s="319">
        <v>4093770.419086942</v>
      </c>
      <c r="AW65" s="319">
        <v>2600518.7124944092</v>
      </c>
      <c r="AX65" s="319">
        <v>147542.31578680529</v>
      </c>
      <c r="BB65" s="325">
        <v>15272840.795746431</v>
      </c>
      <c r="BC65" s="325">
        <v>19855941.537904602</v>
      </c>
    </row>
    <row r="66" spans="2:55">
      <c r="C66" s="316">
        <v>64.761538461538478</v>
      </c>
      <c r="D66" s="316">
        <v>1426267.799041051</v>
      </c>
      <c r="E66" s="316">
        <v>112491.0664249488</v>
      </c>
      <c r="F66" s="316">
        <v>124178.2773997279</v>
      </c>
      <c r="G66" s="316">
        <v>6592.7246153846163</v>
      </c>
      <c r="H66" s="316">
        <v>115423.78085201771</v>
      </c>
      <c r="I66" s="316">
        <v>208470354978.84039</v>
      </c>
      <c r="J66" s="316">
        <v>8714464599.4345074</v>
      </c>
      <c r="K66" s="316">
        <v>10055555629.47249</v>
      </c>
      <c r="L66" s="316">
        <v>793091014.89586461</v>
      </c>
      <c r="M66" s="316">
        <v>46480407.932062268</v>
      </c>
      <c r="N66" s="316">
        <v>2115824566.789561</v>
      </c>
      <c r="O66" s="316">
        <v>33152740.465861909</v>
      </c>
      <c r="P66" s="316">
        <v>1942971.073908058</v>
      </c>
      <c r="Q66" s="316">
        <v>88445564.779572397</v>
      </c>
      <c r="R66" s="316">
        <v>38254699.668591343</v>
      </c>
      <c r="S66" s="316">
        <v>2241979.8138150922</v>
      </c>
      <c r="T66" s="316">
        <v>39252024.284551993</v>
      </c>
      <c r="U66" s="316">
        <v>102056676.7669026</v>
      </c>
      <c r="V66" s="316">
        <v>3017183.7044763272</v>
      </c>
      <c r="W66" s="316">
        <v>176827.0308905775</v>
      </c>
      <c r="X66" s="316">
        <v>8049304.9152578851</v>
      </c>
      <c r="Y66" s="316">
        <v>195198.39922888679</v>
      </c>
      <c r="Z66" s="316">
        <v>3417484.9655759931</v>
      </c>
      <c r="AA66" s="316">
        <v>8885583.9882072806</v>
      </c>
      <c r="AB66" s="316">
        <v>181437.02527563871</v>
      </c>
      <c r="AC66" s="316">
        <v>471742.80001125159</v>
      </c>
      <c r="AG66" s="319">
        <v>64.761538461538478</v>
      </c>
      <c r="AH66" s="319">
        <v>1426267.799041051</v>
      </c>
      <c r="AI66" s="319">
        <v>112491.0664249488</v>
      </c>
      <c r="AJ66" s="319">
        <v>124178.2773997279</v>
      </c>
      <c r="AK66" s="319">
        <v>6592.7246153846163</v>
      </c>
      <c r="AL66" s="319">
        <v>115423.78085201771</v>
      </c>
      <c r="AM66" s="319">
        <v>10055555629.47249</v>
      </c>
      <c r="AN66" s="319">
        <v>793091014.89586461</v>
      </c>
      <c r="AO66" s="319">
        <v>46480407.932062268</v>
      </c>
      <c r="AP66" s="319">
        <v>2115824566.789561</v>
      </c>
      <c r="AQ66" s="319">
        <v>2241979.8138150922</v>
      </c>
      <c r="AR66" s="319">
        <v>39252024.284551993</v>
      </c>
      <c r="AS66" s="319">
        <v>102056676.7669026</v>
      </c>
      <c r="AT66" s="319">
        <v>3017183.7044763272</v>
      </c>
      <c r="AU66" s="319">
        <v>176827.0308905775</v>
      </c>
      <c r="AV66" s="319">
        <v>8049304.9152578851</v>
      </c>
      <c r="AW66" s="319">
        <v>3417484.9655759931</v>
      </c>
      <c r="AX66" s="319">
        <v>181437.02527563871</v>
      </c>
      <c r="BB66" s="325">
        <v>46480407.932062268</v>
      </c>
      <c r="BC66" s="325">
        <v>39252024.284551993</v>
      </c>
    </row>
    <row r="67" spans="2:55">
      <c r="C67" s="316">
        <v>62.107692307692311</v>
      </c>
      <c r="D67" s="316">
        <v>770612.50030262663</v>
      </c>
      <c r="E67" s="316">
        <v>108686.75302900979</v>
      </c>
      <c r="F67" s="316">
        <v>129332.79910138311</v>
      </c>
      <c r="G67" s="316">
        <v>6427.1906508875754</v>
      </c>
      <c r="H67" s="316">
        <v>140259.9300165046</v>
      </c>
      <c r="I67" s="316">
        <v>95395594416.045242</v>
      </c>
      <c r="J67" s="316">
        <v>4559181002.7134705</v>
      </c>
      <c r="K67" s="316">
        <v>3832258675.0681858</v>
      </c>
      <c r="L67" s="316">
        <v>540499605.18009603</v>
      </c>
      <c r="M67" s="316">
        <v>31962441.718124691</v>
      </c>
      <c r="N67" s="316">
        <v>1085917121.141866</v>
      </c>
      <c r="O67" s="316">
        <v>25831754.04478373</v>
      </c>
      <c r="P67" s="316">
        <v>1527560.659102099</v>
      </c>
      <c r="Q67" s="316">
        <v>51898546.673331223</v>
      </c>
      <c r="R67" s="316">
        <v>21713102.30311811</v>
      </c>
      <c r="S67" s="316">
        <v>1284004.2069075101</v>
      </c>
      <c r="T67" s="316">
        <v>28020693.64114387</v>
      </c>
      <c r="U67" s="316">
        <v>43623768.30266948</v>
      </c>
      <c r="V67" s="316">
        <v>3062403.719879779</v>
      </c>
      <c r="W67" s="316">
        <v>181095.23018321389</v>
      </c>
      <c r="X67" s="316">
        <v>6152671.7122354256</v>
      </c>
      <c r="Y67" s="316">
        <v>215495.93092778139</v>
      </c>
      <c r="Z67" s="316">
        <v>4702745.8546912856</v>
      </c>
      <c r="AA67" s="316">
        <v>7321428.162297884</v>
      </c>
      <c r="AB67" s="316">
        <v>233702.85341987069</v>
      </c>
      <c r="AC67" s="316">
        <v>363838.21399379818</v>
      </c>
      <c r="AG67" s="319">
        <v>62.107692307692311</v>
      </c>
      <c r="AH67" s="319">
        <v>770612.50030262663</v>
      </c>
      <c r="AI67" s="319">
        <v>108686.75302900979</v>
      </c>
      <c r="AJ67" s="319">
        <v>129332.79910138311</v>
      </c>
      <c r="AK67" s="319">
        <v>6427.1906508875754</v>
      </c>
      <c r="AL67" s="319">
        <v>140259.9300165046</v>
      </c>
      <c r="AM67" s="319">
        <v>3832258675.0681858</v>
      </c>
      <c r="AN67" s="319">
        <v>540499605.18009603</v>
      </c>
      <c r="AO67" s="319">
        <v>31962441.718124691</v>
      </c>
      <c r="AP67" s="319">
        <v>1085917121.141866</v>
      </c>
      <c r="AQ67" s="319">
        <v>1284004.2069075101</v>
      </c>
      <c r="AR67" s="319">
        <v>28020693.64114387</v>
      </c>
      <c r="AS67" s="319">
        <v>43623768.30266948</v>
      </c>
      <c r="AT67" s="319">
        <v>3062403.719879779</v>
      </c>
      <c r="AU67" s="319">
        <v>181095.23018321389</v>
      </c>
      <c r="AV67" s="319">
        <v>6152671.7122354256</v>
      </c>
      <c r="AW67" s="319">
        <v>4702745.8546912856</v>
      </c>
      <c r="AX67" s="319">
        <v>233702.85341987069</v>
      </c>
      <c r="BB67" s="325">
        <v>31962441.718124691</v>
      </c>
      <c r="BC67" s="325">
        <v>28020693.64114387</v>
      </c>
    </row>
    <row r="68" spans="2:55">
      <c r="C68" s="316">
        <v>61.269230769230752</v>
      </c>
      <c r="D68" s="316">
        <v>1513716.0364116039</v>
      </c>
      <c r="E68" s="316">
        <v>87268.874388942597</v>
      </c>
      <c r="F68" s="316">
        <v>132216.1728209029</v>
      </c>
      <c r="G68" s="316">
        <v>6199.9748520710054</v>
      </c>
      <c r="H68" s="316">
        <v>99895.766598610382</v>
      </c>
      <c r="I68" s="316">
        <v>59552655871.156853</v>
      </c>
      <c r="J68" s="316">
        <v>3538733907.1711788</v>
      </c>
      <c r="K68" s="316">
        <v>6029100889.6220036</v>
      </c>
      <c r="L68" s="316">
        <v>347590192.32033497</v>
      </c>
      <c r="M68" s="316">
        <v>24694376.61826491</v>
      </c>
      <c r="N68" s="316">
        <v>1188082041.366101</v>
      </c>
      <c r="O68" s="316">
        <v>20654481.002917979</v>
      </c>
      <c r="P68" s="316">
        <v>1467387.5846036491</v>
      </c>
      <c r="Q68" s="316">
        <v>70598131.062021092</v>
      </c>
      <c r="R68" s="316">
        <v>35189972.757493854</v>
      </c>
      <c r="S68" s="316">
        <v>2500054.5460131392</v>
      </c>
      <c r="T68" s="316">
        <v>40281593.292092152</v>
      </c>
      <c r="U68" s="316">
        <v>120281226.5508644</v>
      </c>
      <c r="V68" s="316">
        <v>2028775.0400029391</v>
      </c>
      <c r="W68" s="316">
        <v>144133.33868004271</v>
      </c>
      <c r="X68" s="316">
        <v>6934462.6064072968</v>
      </c>
      <c r="Y68" s="316">
        <v>218368.33062887349</v>
      </c>
      <c r="Z68" s="316">
        <v>3518412.9467466278</v>
      </c>
      <c r="AA68" s="316">
        <v>10506015.034668591</v>
      </c>
      <c r="AB68" s="316">
        <v>164987.92336531321</v>
      </c>
      <c r="AC68" s="316">
        <v>492655.5323807348</v>
      </c>
      <c r="AG68" s="319">
        <v>61.269230769230752</v>
      </c>
      <c r="AH68" s="319">
        <v>1513716.0364116039</v>
      </c>
      <c r="AI68" s="319">
        <v>87268.874388942597</v>
      </c>
      <c r="AJ68" s="319">
        <v>132216.1728209029</v>
      </c>
      <c r="AK68" s="319">
        <v>6199.9748520710054</v>
      </c>
      <c r="AL68" s="319">
        <v>99895.766598610382</v>
      </c>
      <c r="AM68" s="319">
        <v>6029100889.6220036</v>
      </c>
      <c r="AN68" s="319">
        <v>347590192.32033497</v>
      </c>
      <c r="AO68" s="319">
        <v>24694376.61826491</v>
      </c>
      <c r="AP68" s="319">
        <v>1188082041.366101</v>
      </c>
      <c r="AQ68" s="319">
        <v>2500054.5460131392</v>
      </c>
      <c r="AR68" s="319">
        <v>40281593.292092152</v>
      </c>
      <c r="AS68" s="319">
        <v>120281226.5508644</v>
      </c>
      <c r="AT68" s="319">
        <v>2028775.0400029391</v>
      </c>
      <c r="AU68" s="319">
        <v>144133.33868004271</v>
      </c>
      <c r="AV68" s="319">
        <v>6934462.6064072968</v>
      </c>
      <c r="AW68" s="319">
        <v>3518412.9467466278</v>
      </c>
      <c r="AX68" s="319">
        <v>164987.92336531321</v>
      </c>
      <c r="BB68" s="325">
        <v>24694376.61826491</v>
      </c>
      <c r="BC68" s="325">
        <v>40281593.292092152</v>
      </c>
    </row>
    <row r="69" spans="2:55">
      <c r="C69" s="316">
        <v>63.95384615384615</v>
      </c>
      <c r="D69" s="316">
        <v>1917046.9089824981</v>
      </c>
      <c r="E69" s="316">
        <v>112006.683931477</v>
      </c>
      <c r="F69" s="316">
        <v>117868.3901020816</v>
      </c>
      <c r="G69" s="316">
        <v>6538.542840236687</v>
      </c>
      <c r="H69" s="316">
        <v>251590.0768558261</v>
      </c>
      <c r="I69" s="316">
        <v>67451265390.349663</v>
      </c>
      <c r="J69" s="316">
        <v>4705656338.5701561</v>
      </c>
      <c r="K69" s="316">
        <v>7785044920.0261717</v>
      </c>
      <c r="L69" s="316">
        <v>454854318.72532392</v>
      </c>
      <c r="M69" s="316">
        <v>26552740.82457146</v>
      </c>
      <c r="N69" s="316">
        <v>964356031.89125276</v>
      </c>
      <c r="O69" s="316">
        <v>31732364.035709541</v>
      </c>
      <c r="P69" s="316">
        <v>1852420.001974222</v>
      </c>
      <c r="Q69" s="316">
        <v>67277137.765256599</v>
      </c>
      <c r="R69" s="316">
        <v>52498070.76045119</v>
      </c>
      <c r="S69" s="316">
        <v>3064646.4358054348</v>
      </c>
      <c r="T69" s="316">
        <v>117921477.4850833</v>
      </c>
      <c r="U69" s="316">
        <v>111303397.8491634</v>
      </c>
      <c r="V69" s="316">
        <v>3067287.9161830959</v>
      </c>
      <c r="W69" s="316">
        <v>179057.112837775</v>
      </c>
      <c r="X69" s="316">
        <v>6503087.8717556214</v>
      </c>
      <c r="Y69" s="316">
        <v>188427.80524979151</v>
      </c>
      <c r="Z69" s="316">
        <v>7250325.823796792</v>
      </c>
      <c r="AA69" s="316">
        <v>6843417.4750244208</v>
      </c>
      <c r="AB69" s="316">
        <v>402199.14740086423</v>
      </c>
      <c r="AC69" s="316">
        <v>379626.618258879</v>
      </c>
      <c r="AG69" s="319">
        <v>63.95384615384615</v>
      </c>
      <c r="AH69" s="319">
        <v>1917046.9089824981</v>
      </c>
      <c r="AI69" s="319">
        <v>112006.683931477</v>
      </c>
      <c r="AJ69" s="319">
        <v>117868.3901020816</v>
      </c>
      <c r="AK69" s="319">
        <v>6538.542840236687</v>
      </c>
      <c r="AL69" s="319">
        <v>251590.0768558261</v>
      </c>
      <c r="AM69" s="319">
        <v>7785044920.0261717</v>
      </c>
      <c r="AN69" s="319">
        <v>454854318.72532392</v>
      </c>
      <c r="AO69" s="319">
        <v>26552740.82457146</v>
      </c>
      <c r="AP69" s="319">
        <v>964356031.89125276</v>
      </c>
      <c r="AQ69" s="319">
        <v>3064646.4358054348</v>
      </c>
      <c r="AR69" s="319">
        <v>117921477.4850833</v>
      </c>
      <c r="AS69" s="319">
        <v>111303397.8491634</v>
      </c>
      <c r="AT69" s="319">
        <v>3067287.9161830959</v>
      </c>
      <c r="AU69" s="319">
        <v>179057.112837775</v>
      </c>
      <c r="AV69" s="319">
        <v>6503087.8717556214</v>
      </c>
      <c r="AW69" s="319">
        <v>7250325.823796792</v>
      </c>
      <c r="AX69" s="319">
        <v>402199.14740086423</v>
      </c>
      <c r="BB69" s="325">
        <v>26552740.82457146</v>
      </c>
      <c r="BC69" s="325">
        <v>117921477.4850833</v>
      </c>
    </row>
    <row r="70" spans="2:55">
      <c r="C70" s="316">
        <v>60.207692307692312</v>
      </c>
      <c r="D70" s="316">
        <v>3757962.2495537889</v>
      </c>
      <c r="E70" s="316">
        <v>100794.296539064</v>
      </c>
      <c r="F70" s="316">
        <v>115887.91597128889</v>
      </c>
      <c r="G70" s="316">
        <v>6066.1565680473368</v>
      </c>
      <c r="H70" s="316">
        <v>144662.46430616849</v>
      </c>
      <c r="I70" s="316">
        <v>93443859713.904587</v>
      </c>
      <c r="J70" s="316">
        <v>4998015186.4892807</v>
      </c>
      <c r="K70" s="316">
        <v>19079887776.638901</v>
      </c>
      <c r="L70" s="316">
        <v>511751778.96450448</v>
      </c>
      <c r="M70" s="316">
        <v>30799028.534043159</v>
      </c>
      <c r="N70" s="316">
        <v>1671774373.410054</v>
      </c>
      <c r="O70" s="316">
        <v>27371976.829815209</v>
      </c>
      <c r="P70" s="316">
        <v>1647342.1882781959</v>
      </c>
      <c r="Q70" s="316">
        <v>89417900.033978701</v>
      </c>
      <c r="R70" s="316">
        <v>104492328.78471451</v>
      </c>
      <c r="S70" s="316">
        <v>6288717.2025879044</v>
      </c>
      <c r="T70" s="316">
        <v>149969971.53731579</v>
      </c>
      <c r="U70" s="316">
        <v>341352203.66735637</v>
      </c>
      <c r="V70" s="316">
        <v>2802644.1124666589</v>
      </c>
      <c r="W70" s="316">
        <v>168673.01597913119</v>
      </c>
      <c r="X70" s="316">
        <v>9155588.3098069448</v>
      </c>
      <c r="Y70" s="316">
        <v>193931.25378713969</v>
      </c>
      <c r="Z70" s="316">
        <v>4624769.038538551</v>
      </c>
      <c r="AA70" s="316">
        <v>10526608.00408891</v>
      </c>
      <c r="AB70" s="316">
        <v>242083.67924903479</v>
      </c>
      <c r="AC70" s="316">
        <v>551015.62357100192</v>
      </c>
      <c r="AG70" s="319">
        <v>60.207692307692312</v>
      </c>
      <c r="AH70" s="319">
        <v>3757962.2495537889</v>
      </c>
      <c r="AI70" s="319">
        <v>100794.296539064</v>
      </c>
      <c r="AJ70" s="319">
        <v>115887.91597128889</v>
      </c>
      <c r="AK70" s="319">
        <v>6066.1565680473368</v>
      </c>
      <c r="AL70" s="319">
        <v>144662.46430616849</v>
      </c>
      <c r="AM70" s="319">
        <v>19079887776.638901</v>
      </c>
      <c r="AN70" s="319">
        <v>511751778.96450448</v>
      </c>
      <c r="AO70" s="319">
        <v>30799028.534043159</v>
      </c>
      <c r="AP70" s="319">
        <v>1671774373.410054</v>
      </c>
      <c r="AQ70" s="319">
        <v>6288717.2025879044</v>
      </c>
      <c r="AR70" s="319">
        <v>149969971.53731579</v>
      </c>
      <c r="AS70" s="319">
        <v>341352203.66735637</v>
      </c>
      <c r="AT70" s="319">
        <v>2802644.1124666589</v>
      </c>
      <c r="AU70" s="319">
        <v>168673.01597913119</v>
      </c>
      <c r="AV70" s="319">
        <v>9155588.3098069448</v>
      </c>
      <c r="AW70" s="319">
        <v>4624769.038538551</v>
      </c>
      <c r="AX70" s="319">
        <v>242083.67924903479</v>
      </c>
      <c r="BB70" s="325">
        <v>30799028.534043159</v>
      </c>
      <c r="BC70" s="325">
        <v>149969971.53731579</v>
      </c>
    </row>
    <row r="71" spans="2:55">
      <c r="C71" s="316">
        <v>57.161538461538463</v>
      </c>
      <c r="D71" s="316">
        <v>1122809.9822618479</v>
      </c>
      <c r="E71" s="316">
        <v>91640.279381988512</v>
      </c>
      <c r="F71" s="316">
        <v>136770.16658960219</v>
      </c>
      <c r="G71" s="316">
        <v>5795.3005917159762</v>
      </c>
      <c r="H71" s="316">
        <v>107362.068756359</v>
      </c>
      <c r="I71" s="316">
        <v>22309287369.83514</v>
      </c>
      <c r="J71" s="316">
        <v>2182387117.1259589</v>
      </c>
      <c r="K71" s="316">
        <v>2933899309.5360389</v>
      </c>
      <c r="L71" s="316">
        <v>239455790.96375081</v>
      </c>
      <c r="M71" s="316">
        <v>15143104.06319857</v>
      </c>
      <c r="N71" s="316">
        <v>427710144.53294992</v>
      </c>
      <c r="O71" s="316">
        <v>23424559.675854769</v>
      </c>
      <c r="P71" s="316">
        <v>1481361.312576365</v>
      </c>
      <c r="Q71" s="316">
        <v>41840382.160969473</v>
      </c>
      <c r="R71" s="316">
        <v>31490883.959066872</v>
      </c>
      <c r="S71" s="316">
        <v>1991472.9600607131</v>
      </c>
      <c r="T71" s="316">
        <v>36893454.184256516</v>
      </c>
      <c r="U71" s="316">
        <v>56248255.577338703</v>
      </c>
      <c r="V71" s="316">
        <v>2570188.5889732591</v>
      </c>
      <c r="W71" s="316">
        <v>162537.86600115849</v>
      </c>
      <c r="X71" s="316">
        <v>4590808.7185626011</v>
      </c>
      <c r="Y71" s="316">
        <v>242582.53204830529</v>
      </c>
      <c r="Z71" s="316">
        <v>4494014.0848069778</v>
      </c>
      <c r="AA71" s="316">
        <v>6851634.2099041343</v>
      </c>
      <c r="AB71" s="316">
        <v>190422.83221757659</v>
      </c>
      <c r="AC71" s="316">
        <v>290321.20659782522</v>
      </c>
      <c r="AG71" s="319">
        <v>57.161538461538463</v>
      </c>
      <c r="AH71" s="319">
        <v>1122809.9822618479</v>
      </c>
      <c r="AI71" s="319">
        <v>91640.279381988512</v>
      </c>
      <c r="AJ71" s="319">
        <v>136770.16658960219</v>
      </c>
      <c r="AK71" s="319">
        <v>5795.3005917159762</v>
      </c>
      <c r="AL71" s="319">
        <v>107362.068756359</v>
      </c>
      <c r="AM71" s="319">
        <v>2933899309.5360389</v>
      </c>
      <c r="AN71" s="319">
        <v>239455790.96375081</v>
      </c>
      <c r="AO71" s="319">
        <v>15143104.06319857</v>
      </c>
      <c r="AP71" s="319">
        <v>427710144.53294992</v>
      </c>
      <c r="AQ71" s="319">
        <v>1991472.9600607131</v>
      </c>
      <c r="AR71" s="319">
        <v>36893454.184256516</v>
      </c>
      <c r="AS71" s="319">
        <v>56248255.577338703</v>
      </c>
      <c r="AT71" s="319">
        <v>2570188.5889732591</v>
      </c>
      <c r="AU71" s="319">
        <v>162537.86600115849</v>
      </c>
      <c r="AV71" s="319">
        <v>4590808.7185626011</v>
      </c>
      <c r="AW71" s="319">
        <v>4494014.0848069778</v>
      </c>
      <c r="AX71" s="319">
        <v>190422.83221757659</v>
      </c>
      <c r="BB71" s="325">
        <v>15143104.06319857</v>
      </c>
      <c r="BC71" s="325">
        <v>36893454.184256516</v>
      </c>
    </row>
    <row r="72" spans="2:55">
      <c r="C72" s="316">
        <v>59.000000000000007</v>
      </c>
      <c r="D72" s="316">
        <v>975631.87979903747</v>
      </c>
      <c r="E72" s="316">
        <v>107054.7287329284</v>
      </c>
      <c r="F72" s="316">
        <v>169931.7041184855</v>
      </c>
      <c r="G72" s="316">
        <v>6057.0307692307688</v>
      </c>
      <c r="H72" s="316">
        <v>104876.8458181017</v>
      </c>
      <c r="I72" s="316">
        <v>39910357696.3489</v>
      </c>
      <c r="J72" s="316">
        <v>2864096185.527719</v>
      </c>
      <c r="K72" s="316">
        <v>3303518789.8380628</v>
      </c>
      <c r="L72" s="316">
        <v>362490520.48513693</v>
      </c>
      <c r="M72" s="316">
        <v>20509287.7458071</v>
      </c>
      <c r="N72" s="316">
        <v>690003240.88958907</v>
      </c>
      <c r="O72" s="316">
        <v>26013490.6559962</v>
      </c>
      <c r="P72" s="316">
        <v>1471812.7371238831</v>
      </c>
      <c r="Q72" s="316">
        <v>49516861.393964082</v>
      </c>
      <c r="R72" s="316">
        <v>30004598.171526249</v>
      </c>
      <c r="S72" s="316">
        <v>1697624.9110557949</v>
      </c>
      <c r="T72" s="316">
        <v>29394195.41307335</v>
      </c>
      <c r="U72" s="316">
        <v>57113962.462342091</v>
      </c>
      <c r="V72" s="316">
        <v>3292362.8107098169</v>
      </c>
      <c r="W72" s="316">
        <v>186278.01951364559</v>
      </c>
      <c r="X72" s="316">
        <v>6267035.6359492112</v>
      </c>
      <c r="Y72" s="316">
        <v>295685.59624058759</v>
      </c>
      <c r="Z72" s="316">
        <v>5119764.7608278301</v>
      </c>
      <c r="AA72" s="316">
        <v>9947884.2083185706</v>
      </c>
      <c r="AB72" s="316">
        <v>182488.4464522014</v>
      </c>
      <c r="AC72" s="316">
        <v>354581.51291484531</v>
      </c>
      <c r="AG72" s="319">
        <v>59.000000000000007</v>
      </c>
      <c r="AH72" s="319">
        <v>975631.87979903747</v>
      </c>
      <c r="AI72" s="319">
        <v>107054.7287329284</v>
      </c>
      <c r="AJ72" s="319">
        <v>169931.7041184855</v>
      </c>
      <c r="AK72" s="319">
        <v>6057.0307692307688</v>
      </c>
      <c r="AL72" s="319">
        <v>104876.8458181017</v>
      </c>
      <c r="AM72" s="319">
        <v>3303518789.8380628</v>
      </c>
      <c r="AN72" s="319">
        <v>362490520.48513693</v>
      </c>
      <c r="AO72" s="319">
        <v>20509287.7458071</v>
      </c>
      <c r="AP72" s="319">
        <v>690003240.88958907</v>
      </c>
      <c r="AQ72" s="319">
        <v>1697624.9110557949</v>
      </c>
      <c r="AR72" s="319">
        <v>29394195.41307335</v>
      </c>
      <c r="AS72" s="319">
        <v>57113962.462342091</v>
      </c>
      <c r="AT72" s="319">
        <v>3292362.8107098169</v>
      </c>
      <c r="AU72" s="319">
        <v>186278.01951364559</v>
      </c>
      <c r="AV72" s="319">
        <v>6267035.6359492112</v>
      </c>
      <c r="AW72" s="319">
        <v>5119764.7608278301</v>
      </c>
      <c r="AX72" s="319">
        <v>182488.4464522014</v>
      </c>
      <c r="BB72" s="325">
        <v>20509287.7458071</v>
      </c>
      <c r="BC72" s="325">
        <v>29394195.41307335</v>
      </c>
    </row>
    <row r="73" spans="2:55">
      <c r="C73" s="316">
        <v>69.869230769230754</v>
      </c>
      <c r="D73" s="316">
        <v>3291162.2073372328</v>
      </c>
      <c r="E73" s="316">
        <v>173490.96644122471</v>
      </c>
      <c r="F73" s="316">
        <v>124542.6504820839</v>
      </c>
      <c r="G73" s="316">
        <v>7134.7233727810644</v>
      </c>
      <c r="H73" s="316">
        <v>220753.76678455289</v>
      </c>
      <c r="I73" s="316">
        <v>201084527402.57611</v>
      </c>
      <c r="J73" s="316">
        <v>13581541639.573111</v>
      </c>
      <c r="K73" s="316">
        <v>21122856705.15826</v>
      </c>
      <c r="L73" s="316">
        <v>1113474387.7429039</v>
      </c>
      <c r="M73" s="316">
        <v>45791039.742197551</v>
      </c>
      <c r="N73" s="316">
        <v>2737841037.8116608</v>
      </c>
      <c r="O73" s="316">
        <v>75205680.700894594</v>
      </c>
      <c r="P73" s="316">
        <v>3092793.4685542379</v>
      </c>
      <c r="Q73" s="316">
        <v>184917768.35284621</v>
      </c>
      <c r="R73" s="316">
        <v>116964543.42342339</v>
      </c>
      <c r="S73" s="316">
        <v>4810104.4040957587</v>
      </c>
      <c r="T73" s="316">
        <v>148828288.12705669</v>
      </c>
      <c r="U73" s="316">
        <v>287595593.10805827</v>
      </c>
      <c r="V73" s="316">
        <v>6165691.7524901107</v>
      </c>
      <c r="W73" s="316">
        <v>253560.7816258129</v>
      </c>
      <c r="X73" s="316">
        <v>15160370.18209528</v>
      </c>
      <c r="Y73" s="316">
        <v>182021.76430140529</v>
      </c>
      <c r="Z73" s="316">
        <v>5631891.8067096183</v>
      </c>
      <c r="AA73" s="316">
        <v>10883060.504521159</v>
      </c>
      <c r="AB73" s="316">
        <v>322636.38159913471</v>
      </c>
      <c r="AC73" s="316">
        <v>623462.1300288419</v>
      </c>
      <c r="AG73" s="319">
        <v>69.869230769230754</v>
      </c>
      <c r="AH73" s="319">
        <v>3291162.2073372328</v>
      </c>
      <c r="AI73" s="319">
        <v>173490.96644122471</v>
      </c>
      <c r="AJ73" s="319">
        <v>124542.6504820839</v>
      </c>
      <c r="AK73" s="319">
        <v>7134.7233727810644</v>
      </c>
      <c r="AL73" s="319">
        <v>220753.76678455289</v>
      </c>
      <c r="AM73" s="319">
        <v>21122856705.15826</v>
      </c>
      <c r="AN73" s="319">
        <v>1113474387.7429039</v>
      </c>
      <c r="AO73" s="319">
        <v>45791039.742197551</v>
      </c>
      <c r="AP73" s="319">
        <v>2737841037.8116608</v>
      </c>
      <c r="AQ73" s="319">
        <v>4810104.4040957587</v>
      </c>
      <c r="AR73" s="319">
        <v>148828288.12705669</v>
      </c>
      <c r="AS73" s="319">
        <v>287595593.10805827</v>
      </c>
      <c r="AT73" s="319">
        <v>6165691.7524901107</v>
      </c>
      <c r="AU73" s="319">
        <v>253560.7816258129</v>
      </c>
      <c r="AV73" s="319">
        <v>15160370.18209528</v>
      </c>
      <c r="AW73" s="319">
        <v>5631891.8067096183</v>
      </c>
      <c r="AX73" s="319">
        <v>322636.38159913471</v>
      </c>
      <c r="BB73" s="325">
        <v>45791039.742197551</v>
      </c>
      <c r="BC73" s="325">
        <v>148828288.12705669</v>
      </c>
    </row>
    <row r="74" spans="2:55">
      <c r="C74" s="316">
        <v>64.561538461538461</v>
      </c>
      <c r="D74" s="316">
        <v>2030070.6340375489</v>
      </c>
      <c r="E74" s="316">
        <v>112840.410705526</v>
      </c>
      <c r="F74" s="316">
        <v>138098.36395466889</v>
      </c>
      <c r="G74" s="316">
        <v>6571.8679881656799</v>
      </c>
      <c r="H74" s="316">
        <v>525614.75285272521</v>
      </c>
      <c r="I74" s="316">
        <v>85610215972.079514</v>
      </c>
      <c r="J74" s="316">
        <v>5902228418.1010256</v>
      </c>
      <c r="K74" s="316">
        <v>9200259444.550415</v>
      </c>
      <c r="L74" s="316">
        <v>511391592.44705403</v>
      </c>
      <c r="M74" s="316">
        <v>29783638.81172299</v>
      </c>
      <c r="N74" s="316">
        <v>1619129185.5783679</v>
      </c>
      <c r="O74" s="316">
        <v>35256890.260659203</v>
      </c>
      <c r="P74" s="316">
        <v>2053374.5580824059</v>
      </c>
      <c r="Q74" s="316">
        <v>111627685.8221467</v>
      </c>
      <c r="R74" s="316">
        <v>54957638.815081708</v>
      </c>
      <c r="S74" s="316">
        <v>3200753.568475978</v>
      </c>
      <c r="T74" s="316">
        <v>255994688.09575939</v>
      </c>
      <c r="U74" s="316">
        <v>174002698.30440381</v>
      </c>
      <c r="V74" s="316">
        <v>3054791.5088875028</v>
      </c>
      <c r="W74" s="316">
        <v>177912.20718053429</v>
      </c>
      <c r="X74" s="316">
        <v>9671848.6595158931</v>
      </c>
      <c r="Y74" s="316">
        <v>217735.69048160769</v>
      </c>
      <c r="Z74" s="316">
        <v>17414392.885827169</v>
      </c>
      <c r="AA74" s="316">
        <v>11836774.325307321</v>
      </c>
      <c r="AB74" s="316">
        <v>828721.55659479473</v>
      </c>
      <c r="AC74" s="316">
        <v>563292.10603221355</v>
      </c>
      <c r="AG74" s="319">
        <v>64.561538461538461</v>
      </c>
      <c r="AH74" s="319">
        <v>2030070.6340375489</v>
      </c>
      <c r="AI74" s="319">
        <v>112840.410705526</v>
      </c>
      <c r="AJ74" s="319">
        <v>138098.36395466889</v>
      </c>
      <c r="AK74" s="319">
        <v>6571.8679881656799</v>
      </c>
      <c r="AL74" s="319">
        <v>525614.75285272521</v>
      </c>
      <c r="AM74" s="319">
        <v>9200259444.550415</v>
      </c>
      <c r="AN74" s="319">
        <v>511391592.44705403</v>
      </c>
      <c r="AO74" s="319">
        <v>29783638.81172299</v>
      </c>
      <c r="AP74" s="319">
        <v>1619129185.5783679</v>
      </c>
      <c r="AQ74" s="319">
        <v>3200753.568475978</v>
      </c>
      <c r="AR74" s="319">
        <v>255994688.09575939</v>
      </c>
      <c r="AS74" s="319">
        <v>174002698.30440381</v>
      </c>
      <c r="AT74" s="319">
        <v>3054791.5088875028</v>
      </c>
      <c r="AU74" s="319">
        <v>177912.20718053429</v>
      </c>
      <c r="AV74" s="319">
        <v>9671848.6595158931</v>
      </c>
      <c r="AW74" s="319">
        <v>17414392.885827169</v>
      </c>
      <c r="AX74" s="319">
        <v>828721.55659479473</v>
      </c>
      <c r="BB74" s="325">
        <v>29783638.81172299</v>
      </c>
      <c r="BC74" s="325">
        <v>255994688.09575939</v>
      </c>
    </row>
    <row r="75" spans="2:55">
      <c r="C75" s="316">
        <v>66.869230769230768</v>
      </c>
      <c r="D75" s="316">
        <v>1954076.6386660771</v>
      </c>
      <c r="E75" s="316">
        <v>108892.90707110291</v>
      </c>
      <c r="F75" s="316">
        <v>131158.2148136613</v>
      </c>
      <c r="G75" s="316">
        <v>6786.7125443786972</v>
      </c>
      <c r="H75" s="316">
        <v>356402.02413391927</v>
      </c>
      <c r="I75" s="316">
        <v>101587198031.41521</v>
      </c>
      <c r="J75" s="316">
        <v>7215475520.1672201</v>
      </c>
      <c r="K75" s="316">
        <v>9313968317.3038464</v>
      </c>
      <c r="L75" s="316">
        <v>519030352.42860818</v>
      </c>
      <c r="M75" s="316">
        <v>32348386.120690741</v>
      </c>
      <c r="N75" s="316">
        <v>1308702941.6854529</v>
      </c>
      <c r="O75" s="316">
        <v>36865381.413652703</v>
      </c>
      <c r="P75" s="316">
        <v>2297622.06945191</v>
      </c>
      <c r="Q75" s="316">
        <v>92953779.825505778</v>
      </c>
      <c r="R75" s="316">
        <v>47587022.301217057</v>
      </c>
      <c r="S75" s="316">
        <v>2965844.6072196281</v>
      </c>
      <c r="T75" s="316">
        <v>155750374.62803161</v>
      </c>
      <c r="U75" s="316">
        <v>119987734.3979034</v>
      </c>
      <c r="V75" s="316">
        <v>2651835.191466325</v>
      </c>
      <c r="W75" s="316">
        <v>165274.7056132672</v>
      </c>
      <c r="X75" s="316">
        <v>6686438.4706949163</v>
      </c>
      <c r="Y75" s="316">
        <v>199068.38677688339</v>
      </c>
      <c r="Z75" s="316">
        <v>10454012.23706172</v>
      </c>
      <c r="AA75" s="316">
        <v>8053613.0117740138</v>
      </c>
      <c r="AB75" s="316">
        <v>540937.34112768085</v>
      </c>
      <c r="AC75" s="316">
        <v>416729.9511679929</v>
      </c>
      <c r="AG75" s="319">
        <v>66.869230769230768</v>
      </c>
      <c r="AH75" s="319">
        <v>1954076.6386660771</v>
      </c>
      <c r="AI75" s="319">
        <v>108892.90707110291</v>
      </c>
      <c r="AJ75" s="319">
        <v>131158.2148136613</v>
      </c>
      <c r="AK75" s="319">
        <v>6786.7125443786972</v>
      </c>
      <c r="AL75" s="319">
        <v>356402.02413391927</v>
      </c>
      <c r="AM75" s="319">
        <v>9313968317.3038464</v>
      </c>
      <c r="AN75" s="319">
        <v>519030352.42860818</v>
      </c>
      <c r="AO75" s="319">
        <v>32348386.120690741</v>
      </c>
      <c r="AP75" s="319">
        <v>1308702941.6854529</v>
      </c>
      <c r="AQ75" s="319">
        <v>2965844.6072196281</v>
      </c>
      <c r="AR75" s="319">
        <v>155750374.62803161</v>
      </c>
      <c r="AS75" s="319">
        <v>119987734.3979034</v>
      </c>
      <c r="AT75" s="319">
        <v>2651835.191466325</v>
      </c>
      <c r="AU75" s="319">
        <v>165274.7056132672</v>
      </c>
      <c r="AV75" s="319">
        <v>6686438.4706949163</v>
      </c>
      <c r="AW75" s="319">
        <v>10454012.23706172</v>
      </c>
      <c r="AX75" s="319">
        <v>540937.34112768085</v>
      </c>
      <c r="BB75" s="325">
        <v>32348386.120690741</v>
      </c>
      <c r="BC75" s="325">
        <v>155750374.62803161</v>
      </c>
    </row>
    <row r="76" spans="2:55">
      <c r="C76" s="316">
        <v>68.223076923076945</v>
      </c>
      <c r="D76" s="316">
        <v>3427230.791490396</v>
      </c>
      <c r="E76" s="316">
        <v>183570.19174787859</v>
      </c>
      <c r="F76" s="316">
        <v>145780.424302717</v>
      </c>
      <c r="G76" s="316">
        <v>6928.3158579881674</v>
      </c>
      <c r="H76" s="316">
        <v>111783.4471114249</v>
      </c>
      <c r="I76" s="316">
        <v>1483287994299.9221</v>
      </c>
      <c r="J76" s="316">
        <v>40120163958.50412</v>
      </c>
      <c r="K76" s="316">
        <v>61182157716.900368</v>
      </c>
      <c r="L76" s="316">
        <v>3277054014.4325218</v>
      </c>
      <c r="M76" s="316">
        <v>123682745.43646879</v>
      </c>
      <c r="N76" s="316">
        <v>10583178325.426371</v>
      </c>
      <c r="O76" s="316">
        <v>88638177.390467271</v>
      </c>
      <c r="P76" s="316">
        <v>3345386.765630153</v>
      </c>
      <c r="Q76" s="316">
        <v>286255165.04540581</v>
      </c>
      <c r="R76" s="316">
        <v>135170807.23925239</v>
      </c>
      <c r="S76" s="316">
        <v>5101623.7353992769</v>
      </c>
      <c r="T76" s="316">
        <v>82311069.34174782</v>
      </c>
      <c r="U76" s="316">
        <v>436531333.05236769</v>
      </c>
      <c r="V76" s="316">
        <v>7240052.5419049906</v>
      </c>
      <c r="W76" s="316">
        <v>273254.44485911517</v>
      </c>
      <c r="X76" s="316">
        <v>23381600.302888371</v>
      </c>
      <c r="Y76" s="316">
        <v>217002.2732714476</v>
      </c>
      <c r="Z76" s="316">
        <v>3501177.2896193592</v>
      </c>
      <c r="AA76" s="316">
        <v>18568263.074612129</v>
      </c>
      <c r="AB76" s="316">
        <v>166395.8810198479</v>
      </c>
      <c r="AC76" s="316">
        <v>882469.5917196183</v>
      </c>
      <c r="AG76" s="319">
        <v>68.223076923076945</v>
      </c>
      <c r="AH76" s="319">
        <v>3427230.791490396</v>
      </c>
      <c r="AI76" s="319">
        <v>183570.19174787859</v>
      </c>
      <c r="AJ76" s="319">
        <v>145780.424302717</v>
      </c>
      <c r="AK76" s="319">
        <v>6928.3158579881674</v>
      </c>
      <c r="AL76" s="319">
        <v>111783.4471114249</v>
      </c>
      <c r="AM76" s="319">
        <v>61182157716.900368</v>
      </c>
      <c r="AN76" s="319">
        <v>3277054014.4325218</v>
      </c>
      <c r="AO76" s="319">
        <v>123682745.43646879</v>
      </c>
      <c r="AP76" s="319">
        <v>10583178325.426371</v>
      </c>
      <c r="AQ76" s="319">
        <v>5101623.7353992769</v>
      </c>
      <c r="AR76" s="319">
        <v>82311069.34174782</v>
      </c>
      <c r="AS76" s="319">
        <v>436531333.05236769</v>
      </c>
      <c r="AT76" s="319">
        <v>7240052.5419049906</v>
      </c>
      <c r="AU76" s="319">
        <v>273254.44485911517</v>
      </c>
      <c r="AV76" s="319">
        <v>23381600.302888371</v>
      </c>
      <c r="AW76" s="319">
        <v>3501177.2896193592</v>
      </c>
      <c r="AX76" s="319">
        <v>166395.8810198479</v>
      </c>
      <c r="BB76" s="325">
        <v>123682745.43646879</v>
      </c>
      <c r="BC76" s="325">
        <v>82311069.34174782</v>
      </c>
    </row>
    <row r="77" spans="2:55">
      <c r="C77" s="316">
        <v>60.238461538461543</v>
      </c>
      <c r="D77" s="316">
        <v>805029.86286178732</v>
      </c>
      <c r="E77" s="316">
        <v>103578.0676259442</v>
      </c>
      <c r="F77" s="316">
        <v>130068.49354069481</v>
      </c>
      <c r="G77" s="316">
        <v>6194.8307100591728</v>
      </c>
      <c r="H77" s="316">
        <v>114640.5380754799</v>
      </c>
      <c r="I77" s="316">
        <v>38646796186.48735</v>
      </c>
      <c r="J77" s="316">
        <v>2901602221.8018498</v>
      </c>
      <c r="K77" s="316">
        <v>2627210479.1381459</v>
      </c>
      <c r="L77" s="316">
        <v>338026447.50146317</v>
      </c>
      <c r="M77" s="316">
        <v>20216795.560972221</v>
      </c>
      <c r="N77" s="316">
        <v>985823748.19288886</v>
      </c>
      <c r="O77" s="316">
        <v>25379032.36183314</v>
      </c>
      <c r="P77" s="316">
        <v>1517877.4104421451</v>
      </c>
      <c r="Q77" s="316">
        <v>74015666.505925313</v>
      </c>
      <c r="R77" s="316">
        <v>22979049.047594599</v>
      </c>
      <c r="S77" s="316">
        <v>1374338.428885102</v>
      </c>
      <c r="T77" s="316">
        <v>25433285.324385051</v>
      </c>
      <c r="U77" s="316">
        <v>67016330.909757823</v>
      </c>
      <c r="V77" s="316">
        <v>2956567.9560886999</v>
      </c>
      <c r="W77" s="316">
        <v>176827.37659191011</v>
      </c>
      <c r="X77" s="316">
        <v>8622564.6714987718</v>
      </c>
      <c r="Y77" s="316">
        <v>222051.5502675965</v>
      </c>
      <c r="Z77" s="316">
        <v>4109250.1788363769</v>
      </c>
      <c r="AA77" s="316">
        <v>10827813.483924679</v>
      </c>
      <c r="AB77" s="316">
        <v>195713.1086107892</v>
      </c>
      <c r="AC77" s="316">
        <v>515701.14842625649</v>
      </c>
      <c r="AG77" s="319">
        <v>60.238461538461543</v>
      </c>
      <c r="AH77" s="319">
        <v>805029.86286178732</v>
      </c>
      <c r="AI77" s="319">
        <v>103578.0676259442</v>
      </c>
      <c r="AJ77" s="319">
        <v>130068.49354069481</v>
      </c>
      <c r="AK77" s="319">
        <v>6194.8307100591728</v>
      </c>
      <c r="AL77" s="319">
        <v>114640.5380754799</v>
      </c>
      <c r="AM77" s="319">
        <v>2627210479.1381459</v>
      </c>
      <c r="AN77" s="319">
        <v>338026447.50146317</v>
      </c>
      <c r="AO77" s="319">
        <v>20216795.560972221</v>
      </c>
      <c r="AP77" s="319">
        <v>985823748.19288886</v>
      </c>
      <c r="AQ77" s="319">
        <v>1374338.428885102</v>
      </c>
      <c r="AR77" s="319">
        <v>25433285.324385051</v>
      </c>
      <c r="AS77" s="319">
        <v>67016330.909757823</v>
      </c>
      <c r="AT77" s="319">
        <v>2956567.9560886999</v>
      </c>
      <c r="AU77" s="319">
        <v>176827.37659191011</v>
      </c>
      <c r="AV77" s="319">
        <v>8622564.6714987718</v>
      </c>
      <c r="AW77" s="319">
        <v>4109250.1788363769</v>
      </c>
      <c r="AX77" s="319">
        <v>195713.1086107892</v>
      </c>
      <c r="BB77" s="325">
        <v>20216795.560972221</v>
      </c>
      <c r="BC77" s="325">
        <v>25433285.324385051</v>
      </c>
    </row>
    <row r="78" spans="2:55">
      <c r="C78" s="316">
        <v>78.33846153846153</v>
      </c>
      <c r="D78" s="316">
        <v>6327938.9345100559</v>
      </c>
      <c r="E78" s="316">
        <v>150819.62553537011</v>
      </c>
      <c r="F78" s="316">
        <v>121655.75171113529</v>
      </c>
      <c r="G78" s="316">
        <v>7908.5689940828388</v>
      </c>
      <c r="H78" s="316">
        <v>8458.6936116503039</v>
      </c>
      <c r="I78" s="316">
        <v>1158851037088.6121</v>
      </c>
      <c r="J78" s="316">
        <v>52848918590.362617</v>
      </c>
      <c r="K78" s="316">
        <v>86956299170.553711</v>
      </c>
      <c r="L78" s="316">
        <v>2072509961.7068181</v>
      </c>
      <c r="M78" s="316">
        <v>108676758.5113679</v>
      </c>
      <c r="N78" s="316">
        <v>23873026605.251301</v>
      </c>
      <c r="O78" s="316">
        <v>94515953.076360717</v>
      </c>
      <c r="P78" s="316">
        <v>4956158.2804128844</v>
      </c>
      <c r="Q78" s="316">
        <v>1088719429.1478319</v>
      </c>
      <c r="R78" s="316">
        <v>155514203.72103491</v>
      </c>
      <c r="S78" s="316">
        <v>8154739.8445119774</v>
      </c>
      <c r="T78" s="316">
        <v>8721988.2483231891</v>
      </c>
      <c r="U78" s="316">
        <v>1791351931.4856391</v>
      </c>
      <c r="V78" s="316">
        <v>3706513.9555512662</v>
      </c>
      <c r="W78" s="316">
        <v>194359.4624436564</v>
      </c>
      <c r="X78" s="316">
        <v>42694948.593027793</v>
      </c>
      <c r="Y78" s="316">
        <v>156776.32418076781</v>
      </c>
      <c r="Z78" s="316">
        <v>167681.77565348151</v>
      </c>
      <c r="AA78" s="316">
        <v>34439059.551536702</v>
      </c>
      <c r="AB78" s="316">
        <v>10900.6181224763</v>
      </c>
      <c r="AC78" s="316">
        <v>2238806.4248813139</v>
      </c>
      <c r="AG78" s="319">
        <v>78.33846153846153</v>
      </c>
      <c r="AH78" s="319">
        <v>6327938.9345100559</v>
      </c>
      <c r="AI78" s="319">
        <v>150819.62553537011</v>
      </c>
      <c r="AJ78" s="319">
        <v>121655.75171113529</v>
      </c>
      <c r="AK78" s="319">
        <v>7908.5689940828388</v>
      </c>
      <c r="AL78" s="319">
        <v>8458.6936116503039</v>
      </c>
      <c r="AM78" s="319">
        <v>86956299170.553711</v>
      </c>
      <c r="AN78" s="319">
        <v>2072509961.7068181</v>
      </c>
      <c r="AO78" s="319">
        <v>108676758.5113679</v>
      </c>
      <c r="AP78" s="319">
        <v>23873026605.251301</v>
      </c>
      <c r="AQ78" s="319">
        <v>8154739.8445119774</v>
      </c>
      <c r="AR78" s="319">
        <v>8721988.2483231891</v>
      </c>
      <c r="AS78" s="319">
        <v>1791351931.4856391</v>
      </c>
      <c r="AT78" s="319">
        <v>3706513.9555512662</v>
      </c>
      <c r="AU78" s="319">
        <v>194359.4624436564</v>
      </c>
      <c r="AV78" s="319">
        <v>42694948.593027793</v>
      </c>
      <c r="AW78" s="319">
        <v>167681.77565348151</v>
      </c>
      <c r="AX78" s="319">
        <v>10900.6181224763</v>
      </c>
      <c r="BB78" s="325">
        <v>108676758.5113679</v>
      </c>
      <c r="BC78" s="325">
        <v>8721988.2483231891</v>
      </c>
    </row>
    <row r="79" spans="2:55" ht="15.75" thickBot="1"/>
    <row r="80" spans="2:55">
      <c r="B80" s="288"/>
      <c r="C80" s="288" t="s">
        <v>114</v>
      </c>
      <c r="D80" s="288" t="s">
        <v>160</v>
      </c>
      <c r="E80" s="288" t="s">
        <v>225</v>
      </c>
      <c r="F80" s="288" t="s">
        <v>226</v>
      </c>
      <c r="G80" s="288" t="s">
        <v>161</v>
      </c>
      <c r="H80" s="288" t="s">
        <v>162</v>
      </c>
      <c r="I80" s="288" t="s">
        <v>227</v>
      </c>
      <c r="J80" s="288" t="s">
        <v>228</v>
      </c>
      <c r="K80" s="288" t="s">
        <v>164</v>
      </c>
      <c r="L80" s="288" t="s">
        <v>165</v>
      </c>
      <c r="M80" s="288" t="s">
        <v>229</v>
      </c>
      <c r="N80" s="288" t="s">
        <v>230</v>
      </c>
      <c r="O80" s="288" t="s">
        <v>231</v>
      </c>
      <c r="P80" s="288" t="s">
        <v>232</v>
      </c>
      <c r="Q80" s="288" t="s">
        <v>233</v>
      </c>
      <c r="R80" s="288" t="s">
        <v>234</v>
      </c>
      <c r="S80" s="288" t="s">
        <v>167</v>
      </c>
      <c r="T80" s="288" t="s">
        <v>235</v>
      </c>
      <c r="U80" s="288" t="s">
        <v>236</v>
      </c>
      <c r="V80" s="288" t="s">
        <v>168</v>
      </c>
      <c r="W80" s="288" t="s">
        <v>169</v>
      </c>
      <c r="X80" s="288" t="s">
        <v>170</v>
      </c>
      <c r="Y80" s="288" t="s">
        <v>237</v>
      </c>
      <c r="Z80" s="288" t="s">
        <v>171</v>
      </c>
      <c r="AA80" s="288" t="s">
        <v>238</v>
      </c>
      <c r="AB80" s="288" t="s">
        <v>239</v>
      </c>
      <c r="AC80" s="288" t="s">
        <v>240</v>
      </c>
      <c r="AF80" s="288"/>
      <c r="AG80" s="288" t="s">
        <v>114</v>
      </c>
      <c r="AH80" s="288" t="s">
        <v>160</v>
      </c>
      <c r="AI80" s="288" t="s">
        <v>225</v>
      </c>
      <c r="AJ80" s="288" t="s">
        <v>226</v>
      </c>
      <c r="AK80" s="288" t="s">
        <v>161</v>
      </c>
      <c r="AL80" s="288" t="s">
        <v>162</v>
      </c>
      <c r="AM80" s="288" t="s">
        <v>164</v>
      </c>
      <c r="AN80" s="288" t="s">
        <v>165</v>
      </c>
      <c r="AO80" s="288" t="s">
        <v>229</v>
      </c>
      <c r="AP80" s="288" t="s">
        <v>230</v>
      </c>
      <c r="AQ80" s="288" t="s">
        <v>167</v>
      </c>
      <c r="AR80" s="288" t="s">
        <v>235</v>
      </c>
      <c r="AS80" s="288" t="s">
        <v>236</v>
      </c>
      <c r="AT80" s="288" t="s">
        <v>168</v>
      </c>
      <c r="AU80" s="288" t="s">
        <v>169</v>
      </c>
      <c r="AV80" s="288" t="s">
        <v>170</v>
      </c>
      <c r="AW80" s="288" t="s">
        <v>171</v>
      </c>
      <c r="AX80" s="288" t="s">
        <v>239</v>
      </c>
    </row>
    <row r="81" spans="2:50">
      <c r="B81" s="235" t="s">
        <v>114</v>
      </c>
      <c r="C81" s="235"/>
      <c r="D81" s="235"/>
      <c r="E81" s="235"/>
      <c r="F81" s="235"/>
      <c r="G81" s="235"/>
      <c r="H81" s="235"/>
      <c r="I81" s="235"/>
      <c r="J81" s="235"/>
      <c r="K81" s="235"/>
      <c r="L81" s="235"/>
      <c r="M81" s="235"/>
      <c r="N81" s="235"/>
      <c r="O81" s="235"/>
      <c r="P81" s="235"/>
      <c r="Q81" s="235"/>
      <c r="R81" s="235"/>
      <c r="S81" s="235"/>
      <c r="T81" s="235"/>
      <c r="U81" s="235"/>
      <c r="V81" s="235"/>
      <c r="W81" s="235"/>
      <c r="X81" s="235"/>
      <c r="Y81" s="235"/>
      <c r="Z81" s="235"/>
      <c r="AA81" s="235"/>
      <c r="AB81" s="235"/>
      <c r="AC81" s="235"/>
      <c r="AF81" s="235" t="s">
        <v>114</v>
      </c>
      <c r="AG81" s="235">
        <v>1</v>
      </c>
      <c r="AH81" s="235"/>
      <c r="AI81" s="235"/>
      <c r="AJ81" s="235"/>
      <c r="AK81" s="235"/>
      <c r="AL81" s="235"/>
      <c r="AM81" s="235"/>
      <c r="AN81" s="235"/>
      <c r="AO81" s="235"/>
      <c r="AP81" s="235"/>
      <c r="AQ81" s="235"/>
      <c r="AR81" s="235"/>
      <c r="AS81" s="235"/>
      <c r="AT81" s="235"/>
      <c r="AU81" s="235"/>
      <c r="AV81" s="235"/>
      <c r="AW81" s="235"/>
      <c r="AX81" s="235"/>
    </row>
    <row r="82" spans="2:50">
      <c r="B82" s="235" t="s">
        <v>160</v>
      </c>
      <c r="C82" s="235">
        <v>0.74865334359823055</v>
      </c>
      <c r="D82" s="235"/>
      <c r="E82" s="235"/>
      <c r="F82" s="235"/>
      <c r="G82" s="235"/>
      <c r="H82" s="235"/>
      <c r="I82" s="235"/>
      <c r="J82" s="235"/>
      <c r="K82" s="235"/>
      <c r="L82" s="235"/>
      <c r="M82" s="235"/>
      <c r="N82" s="235"/>
      <c r="O82" s="235"/>
      <c r="P82" s="235"/>
      <c r="Q82" s="235"/>
      <c r="R82" s="235"/>
      <c r="S82" s="235"/>
      <c r="T82" s="235"/>
      <c r="U82" s="235"/>
      <c r="V82" s="235"/>
      <c r="W82" s="235"/>
      <c r="X82" s="235"/>
      <c r="Y82" s="235"/>
      <c r="Z82" s="235"/>
      <c r="AA82" s="235"/>
      <c r="AB82" s="235"/>
      <c r="AC82" s="235"/>
      <c r="AF82" s="235" t="s">
        <v>160</v>
      </c>
      <c r="AG82" s="235">
        <v>0.74865334359823055</v>
      </c>
      <c r="AH82" s="235">
        <v>1</v>
      </c>
      <c r="AI82" s="235"/>
      <c r="AJ82" s="235"/>
      <c r="AK82" s="235"/>
      <c r="AL82" s="235"/>
      <c r="AM82" s="235"/>
      <c r="AN82" s="235"/>
      <c r="AO82" s="235"/>
      <c r="AP82" s="235"/>
      <c r="AQ82" s="235"/>
      <c r="AR82" s="235"/>
      <c r="AS82" s="235"/>
      <c r="AT82" s="235"/>
      <c r="AU82" s="235"/>
      <c r="AV82" s="235"/>
      <c r="AW82" s="235"/>
      <c r="AX82" s="235"/>
    </row>
    <row r="83" spans="2:50">
      <c r="B83" s="235" t="s">
        <v>225</v>
      </c>
      <c r="C83" s="235">
        <v>0.38117009027284604</v>
      </c>
      <c r="D83" s="235">
        <v>0.3738972514520425</v>
      </c>
      <c r="E83" s="235"/>
      <c r="F83" s="235"/>
      <c r="G83" s="235"/>
      <c r="H83" s="235"/>
      <c r="I83" s="235"/>
      <c r="J83" s="235"/>
      <c r="K83" s="235"/>
      <c r="L83" s="235"/>
      <c r="M83" s="235"/>
      <c r="N83" s="235"/>
      <c r="O83" s="235"/>
      <c r="P83" s="235"/>
      <c r="Q83" s="235"/>
      <c r="R83" s="235"/>
      <c r="S83" s="235"/>
      <c r="T83" s="235"/>
      <c r="U83" s="235"/>
      <c r="V83" s="235"/>
      <c r="W83" s="235"/>
      <c r="X83" s="235"/>
      <c r="Y83" s="235"/>
      <c r="Z83" s="235"/>
      <c r="AA83" s="235"/>
      <c r="AB83" s="235"/>
      <c r="AC83" s="235"/>
      <c r="AF83" s="235" t="s">
        <v>225</v>
      </c>
      <c r="AG83" s="235">
        <v>0.38117009027284604</v>
      </c>
      <c r="AH83" s="235">
        <v>0.3738972514520425</v>
      </c>
      <c r="AI83" s="235">
        <v>1</v>
      </c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</row>
    <row r="84" spans="2:50">
      <c r="B84" s="235" t="s">
        <v>226</v>
      </c>
      <c r="C84" s="235">
        <v>0.18752837119885465</v>
      </c>
      <c r="D84" s="235">
        <v>0.22262207388900998</v>
      </c>
      <c r="E84" s="235">
        <v>0.11273873022720088</v>
      </c>
      <c r="F84" s="235"/>
      <c r="G84" s="235"/>
      <c r="H84" s="235"/>
      <c r="I84" s="235"/>
      <c r="J84" s="235"/>
      <c r="K84" s="235"/>
      <c r="L84" s="235"/>
      <c r="M84" s="235"/>
      <c r="N84" s="235"/>
      <c r="O84" s="235"/>
      <c r="P84" s="235"/>
      <c r="Q84" s="235"/>
      <c r="R84" s="235"/>
      <c r="S84" s="235"/>
      <c r="T84" s="235"/>
      <c r="U84" s="235"/>
      <c r="V84" s="235"/>
      <c r="W84" s="235"/>
      <c r="X84" s="235"/>
      <c r="Y84" s="235"/>
      <c r="Z84" s="235"/>
      <c r="AA84" s="235"/>
      <c r="AB84" s="235"/>
      <c r="AC84" s="235"/>
      <c r="AF84" s="235" t="s">
        <v>226</v>
      </c>
      <c r="AG84" s="235">
        <v>0.18752837119885465</v>
      </c>
      <c r="AH84" s="235">
        <v>0.22262207388900998</v>
      </c>
      <c r="AI84" s="235">
        <v>0.11273873022720088</v>
      </c>
      <c r="AJ84" s="235">
        <v>1</v>
      </c>
      <c r="AK84" s="235"/>
      <c r="AL84" s="235"/>
      <c r="AM84" s="235"/>
      <c r="AN84" s="235"/>
      <c r="AO84" s="235"/>
      <c r="AP84" s="235"/>
      <c r="AQ84" s="235"/>
      <c r="AR84" s="235"/>
      <c r="AS84" s="235"/>
      <c r="AT84" s="235"/>
      <c r="AU84" s="235"/>
      <c r="AV84" s="235"/>
      <c r="AW84" s="235"/>
      <c r="AX84" s="235"/>
    </row>
    <row r="85" spans="2:50">
      <c r="B85" s="235" t="s">
        <v>161</v>
      </c>
      <c r="C85" s="235">
        <v>0.98829871027937644</v>
      </c>
      <c r="D85" s="235">
        <v>0.71338473891664445</v>
      </c>
      <c r="E85" s="235">
        <v>0.38429357345343579</v>
      </c>
      <c r="F85" s="235">
        <v>0.16168699613460533</v>
      </c>
      <c r="G85" s="235"/>
      <c r="H85" s="235"/>
      <c r="I85" s="235"/>
      <c r="J85" s="235"/>
      <c r="K85" s="235"/>
      <c r="L85" s="235"/>
      <c r="M85" s="235"/>
      <c r="N85" s="235"/>
      <c r="O85" s="235"/>
      <c r="P85" s="235"/>
      <c r="Q85" s="235"/>
      <c r="R85" s="235"/>
      <c r="S85" s="235"/>
      <c r="T85" s="235"/>
      <c r="U85" s="235"/>
      <c r="V85" s="235"/>
      <c r="W85" s="235"/>
      <c r="X85" s="235"/>
      <c r="Y85" s="235"/>
      <c r="Z85" s="235"/>
      <c r="AA85" s="235"/>
      <c r="AB85" s="235"/>
      <c r="AC85" s="235"/>
      <c r="AF85" s="235" t="s">
        <v>161</v>
      </c>
      <c r="AG85" s="235">
        <v>0.98829871027937644</v>
      </c>
      <c r="AH85" s="235">
        <v>0.71338473891664445</v>
      </c>
      <c r="AI85" s="235">
        <v>0.38429357345343579</v>
      </c>
      <c r="AJ85" s="235">
        <v>0.16168699613460533</v>
      </c>
      <c r="AK85" s="235">
        <v>1</v>
      </c>
      <c r="AL85" s="235"/>
      <c r="AM85" s="235"/>
      <c r="AN85" s="235"/>
      <c r="AO85" s="235"/>
      <c r="AP85" s="235"/>
      <c r="AQ85" s="235"/>
      <c r="AR85" s="235"/>
      <c r="AS85" s="235"/>
      <c r="AT85" s="235"/>
      <c r="AU85" s="235"/>
      <c r="AV85" s="235"/>
      <c r="AW85" s="235"/>
      <c r="AX85" s="235"/>
    </row>
    <row r="86" spans="2:50">
      <c r="B86" s="235" t="s">
        <v>162</v>
      </c>
      <c r="C86" s="235">
        <v>0.35068908466099363</v>
      </c>
      <c r="D86" s="235">
        <v>0.25389657921800979</v>
      </c>
      <c r="E86" s="235">
        <v>0.12515004781058814</v>
      </c>
      <c r="F86" s="235">
        <v>0.35732966332909588</v>
      </c>
      <c r="G86" s="235">
        <v>0.34631401232397918</v>
      </c>
      <c r="H86" s="235"/>
      <c r="I86" s="235"/>
      <c r="J86" s="235"/>
      <c r="K86" s="235"/>
      <c r="L86" s="235"/>
      <c r="M86" s="235"/>
      <c r="N86" s="235"/>
      <c r="O86" s="235"/>
      <c r="P86" s="235"/>
      <c r="Q86" s="235"/>
      <c r="R86" s="235"/>
      <c r="S86" s="235"/>
      <c r="T86" s="235"/>
      <c r="U86" s="235"/>
      <c r="V86" s="235"/>
      <c r="W86" s="235"/>
      <c r="X86" s="235"/>
      <c r="Y86" s="235"/>
      <c r="Z86" s="235"/>
      <c r="AA86" s="235"/>
      <c r="AB86" s="235"/>
      <c r="AC86" s="235"/>
      <c r="AF86" s="235" t="s">
        <v>162</v>
      </c>
      <c r="AG86" s="235">
        <v>0.35068908466099363</v>
      </c>
      <c r="AH86" s="235">
        <v>0.25389657921800979</v>
      </c>
      <c r="AI86" s="235">
        <v>0.12515004781058814</v>
      </c>
      <c r="AJ86" s="235">
        <v>0.35732966332909588</v>
      </c>
      <c r="AK86" s="235">
        <v>0.34631401232397918</v>
      </c>
      <c r="AL86" s="235">
        <v>1</v>
      </c>
      <c r="AM86" s="235"/>
      <c r="AN86" s="235"/>
      <c r="AO86" s="235"/>
      <c r="AP86" s="235"/>
      <c r="AQ86" s="235"/>
      <c r="AR86" s="235"/>
      <c r="AS86" s="235"/>
      <c r="AT86" s="235"/>
      <c r="AU86" s="235"/>
      <c r="AV86" s="235"/>
      <c r="AW86" s="235"/>
      <c r="AX86" s="235"/>
    </row>
    <row r="87" spans="2:50">
      <c r="B87" s="235" t="s">
        <v>227</v>
      </c>
      <c r="C87" s="235">
        <v>0.45712863022154565</v>
      </c>
      <c r="D87" s="235">
        <v>0.4874282981796329</v>
      </c>
      <c r="E87" s="235">
        <v>0.25538316586914278</v>
      </c>
      <c r="F87" s="235">
        <v>0.10219019734193978</v>
      </c>
      <c r="G87" s="235">
        <v>0.38309440130999423</v>
      </c>
      <c r="H87" s="235">
        <v>2.2615236414832068E-2</v>
      </c>
      <c r="I87" s="235"/>
      <c r="J87" s="235"/>
      <c r="K87" s="235"/>
      <c r="L87" s="235"/>
      <c r="M87" s="235"/>
      <c r="N87" s="235"/>
      <c r="O87" s="235"/>
      <c r="P87" s="235"/>
      <c r="Q87" s="235"/>
      <c r="R87" s="235"/>
      <c r="S87" s="235"/>
      <c r="T87" s="235"/>
      <c r="U87" s="235"/>
      <c r="V87" s="235"/>
      <c r="W87" s="235"/>
      <c r="X87" s="235"/>
      <c r="Y87" s="235"/>
      <c r="Z87" s="235"/>
      <c r="AA87" s="235"/>
      <c r="AB87" s="235"/>
      <c r="AC87" s="235"/>
      <c r="AF87" s="235" t="s">
        <v>164</v>
      </c>
      <c r="AG87" s="235">
        <v>0.62870032248431096</v>
      </c>
      <c r="AH87" s="235">
        <v>0.81374072132904063</v>
      </c>
      <c r="AI87" s="235">
        <v>0.3679832388968805</v>
      </c>
      <c r="AJ87" s="235">
        <v>0.19108830010009822</v>
      </c>
      <c r="AK87" s="235">
        <v>0.56292628817875412</v>
      </c>
      <c r="AL87" s="235">
        <v>8.4536518627767177E-2</v>
      </c>
      <c r="AM87" s="235">
        <v>1</v>
      </c>
      <c r="AN87" s="235"/>
      <c r="AO87" s="235"/>
      <c r="AP87" s="235"/>
      <c r="AQ87" s="235"/>
      <c r="AR87" s="235"/>
      <c r="AS87" s="235"/>
      <c r="AT87" s="235"/>
      <c r="AU87" s="235"/>
      <c r="AV87" s="235"/>
      <c r="AW87" s="235"/>
      <c r="AX87" s="235"/>
    </row>
    <row r="88" spans="2:50">
      <c r="B88" s="235" t="s">
        <v>228</v>
      </c>
      <c r="C88" s="235">
        <v>0.58885684065492316</v>
      </c>
      <c r="D88" s="235">
        <v>0.68135576568216261</v>
      </c>
      <c r="E88" s="235">
        <v>0.32521750699317081</v>
      </c>
      <c r="F88" s="235">
        <v>0.16805394297280471</v>
      </c>
      <c r="G88" s="235">
        <v>0.51773179647647261</v>
      </c>
      <c r="H88" s="235">
        <v>7.1235636129003896E-2</v>
      </c>
      <c r="I88" s="235">
        <v>0.94376027901425552</v>
      </c>
      <c r="J88" s="235"/>
      <c r="K88" s="235"/>
      <c r="L88" s="235"/>
      <c r="M88" s="235"/>
      <c r="N88" s="235"/>
      <c r="O88" s="235"/>
      <c r="P88" s="235"/>
      <c r="Q88" s="235"/>
      <c r="R88" s="235"/>
      <c r="S88" s="235"/>
      <c r="T88" s="235"/>
      <c r="U88" s="235"/>
      <c r="V88" s="235"/>
      <c r="W88" s="235"/>
      <c r="X88" s="235"/>
      <c r="Y88" s="235"/>
      <c r="Z88" s="235"/>
      <c r="AA88" s="235"/>
      <c r="AB88" s="235"/>
      <c r="AC88" s="235"/>
      <c r="AF88" s="235" t="s">
        <v>165</v>
      </c>
      <c r="AG88" s="235">
        <v>0.54218036711169815</v>
      </c>
      <c r="AH88" s="235">
        <v>0.60563478842706631</v>
      </c>
      <c r="AI88" s="235">
        <v>0.48038667420125003</v>
      </c>
      <c r="AJ88" s="235">
        <v>0.21442179836087752</v>
      </c>
      <c r="AK88" s="235">
        <v>0.48139340968292321</v>
      </c>
      <c r="AL88" s="235">
        <v>0.11427095394853458</v>
      </c>
      <c r="AM88" s="235">
        <v>0.90046848817469072</v>
      </c>
      <c r="AN88" s="235">
        <v>1</v>
      </c>
      <c r="AO88" s="235"/>
      <c r="AP88" s="235"/>
      <c r="AQ88" s="235"/>
      <c r="AR88" s="235"/>
      <c r="AS88" s="235"/>
      <c r="AT88" s="235"/>
      <c r="AU88" s="235"/>
      <c r="AV88" s="235"/>
      <c r="AW88" s="235"/>
      <c r="AX88" s="235"/>
    </row>
    <row r="89" spans="2:50">
      <c r="B89" s="235" t="s">
        <v>164</v>
      </c>
      <c r="C89" s="235">
        <v>0.62870032248431096</v>
      </c>
      <c r="D89" s="235">
        <v>0.81374072132904063</v>
      </c>
      <c r="E89" s="235">
        <v>0.3679832388968805</v>
      </c>
      <c r="F89" s="235">
        <v>0.19108830010009822</v>
      </c>
      <c r="G89" s="235">
        <v>0.56292628817875412</v>
      </c>
      <c r="H89" s="235">
        <v>8.4536518627767177E-2</v>
      </c>
      <c r="I89" s="235">
        <v>0.85108915780970318</v>
      </c>
      <c r="J89" s="235">
        <v>0.96706039038330205</v>
      </c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35"/>
      <c r="Y89" s="235"/>
      <c r="Z89" s="235"/>
      <c r="AA89" s="235"/>
      <c r="AB89" s="235"/>
      <c r="AC89" s="235"/>
      <c r="AF89" s="235" t="s">
        <v>229</v>
      </c>
      <c r="AG89" s="235">
        <v>0.5880937943307365</v>
      </c>
      <c r="AH89" s="235">
        <v>0.60925507273313584</v>
      </c>
      <c r="AI89" s="235">
        <v>0.31137005731082962</v>
      </c>
      <c r="AJ89" s="235">
        <v>0.19473964121278931</v>
      </c>
      <c r="AK89" s="235">
        <v>0.52179151625578424</v>
      </c>
      <c r="AL89" s="235">
        <v>0.14221766992356888</v>
      </c>
      <c r="AM89" s="235">
        <v>0.8994859854937387</v>
      </c>
      <c r="AN89" s="235">
        <v>0.96185337559369977</v>
      </c>
      <c r="AO89" s="235">
        <v>1</v>
      </c>
      <c r="AP89" s="235"/>
      <c r="AQ89" s="235"/>
      <c r="AR89" s="235"/>
      <c r="AS89" s="235"/>
      <c r="AT89" s="235"/>
      <c r="AU89" s="235"/>
      <c r="AV89" s="235"/>
      <c r="AW89" s="235"/>
      <c r="AX89" s="235"/>
    </row>
    <row r="90" spans="2:50">
      <c r="B90" s="235" t="s">
        <v>165</v>
      </c>
      <c r="C90" s="235">
        <v>0.54218036711169815</v>
      </c>
      <c r="D90" s="235">
        <v>0.60563478842706631</v>
      </c>
      <c r="E90" s="235">
        <v>0.48038667420125003</v>
      </c>
      <c r="F90" s="235">
        <v>0.21442179836087752</v>
      </c>
      <c r="G90" s="235">
        <v>0.48139340968292321</v>
      </c>
      <c r="H90" s="235">
        <v>0.11427095394853458</v>
      </c>
      <c r="I90" s="235">
        <v>0.9264048982132479</v>
      </c>
      <c r="J90" s="235">
        <v>0.93936433352601656</v>
      </c>
      <c r="K90" s="235">
        <v>0.90046848817469072</v>
      </c>
      <c r="L90" s="235"/>
      <c r="M90" s="235"/>
      <c r="N90" s="235"/>
      <c r="O90" s="235"/>
      <c r="P90" s="235"/>
      <c r="Q90" s="235"/>
      <c r="R90" s="235"/>
      <c r="S90" s="235"/>
      <c r="T90" s="235"/>
      <c r="U90" s="235"/>
      <c r="V90" s="235"/>
      <c r="W90" s="235"/>
      <c r="X90" s="235"/>
      <c r="Y90" s="235"/>
      <c r="Z90" s="235"/>
      <c r="AA90" s="235"/>
      <c r="AB90" s="235"/>
      <c r="AC90" s="235"/>
      <c r="AF90" s="235" t="s">
        <v>230</v>
      </c>
      <c r="AG90" s="235">
        <v>0.43020553331994343</v>
      </c>
      <c r="AH90" s="235">
        <v>0.43711311811385728</v>
      </c>
      <c r="AI90" s="235">
        <v>0.14790229638854985</v>
      </c>
      <c r="AJ90" s="235">
        <v>6.5037644291774943E-2</v>
      </c>
      <c r="AK90" s="235">
        <v>0.35224444699573815</v>
      </c>
      <c r="AL90" s="235">
        <v>-4.8232108509209028E-3</v>
      </c>
      <c r="AM90" s="235">
        <v>0.77393925740063696</v>
      </c>
      <c r="AN90" s="235">
        <v>0.79138420432074341</v>
      </c>
      <c r="AO90" s="235">
        <v>0.89262872094941192</v>
      </c>
      <c r="AP90" s="235">
        <v>1</v>
      </c>
      <c r="AQ90" s="235"/>
      <c r="AR90" s="235"/>
      <c r="AS90" s="235"/>
      <c r="AT90" s="235"/>
      <c r="AU90" s="235"/>
      <c r="AV90" s="235"/>
      <c r="AW90" s="235"/>
      <c r="AX90" s="235"/>
    </row>
    <row r="91" spans="2:50">
      <c r="B91" s="235" t="s">
        <v>229</v>
      </c>
      <c r="C91" s="235">
        <v>0.5880937943307365</v>
      </c>
      <c r="D91" s="235">
        <v>0.60925507273313584</v>
      </c>
      <c r="E91" s="235">
        <v>0.31137005731082962</v>
      </c>
      <c r="F91" s="235">
        <v>0.19473964121278931</v>
      </c>
      <c r="G91" s="235">
        <v>0.52179151625578424</v>
      </c>
      <c r="H91" s="235">
        <v>0.14221766992356888</v>
      </c>
      <c r="I91" s="235">
        <v>0.96552501441510297</v>
      </c>
      <c r="J91" s="235">
        <v>0.96598242956902647</v>
      </c>
      <c r="K91" s="235">
        <v>0.8994859854937387</v>
      </c>
      <c r="L91" s="235">
        <v>0.96185337559369977</v>
      </c>
      <c r="M91" s="235"/>
      <c r="N91" s="235"/>
      <c r="O91" s="235"/>
      <c r="P91" s="235"/>
      <c r="Q91" s="235"/>
      <c r="R91" s="235"/>
      <c r="S91" s="235"/>
      <c r="T91" s="235"/>
      <c r="U91" s="235"/>
      <c r="V91" s="235"/>
      <c r="W91" s="235"/>
      <c r="X91" s="235"/>
      <c r="Y91" s="235"/>
      <c r="Z91" s="235"/>
      <c r="AA91" s="235"/>
      <c r="AB91" s="235"/>
      <c r="AC91" s="235"/>
      <c r="AF91" s="235" t="s">
        <v>167</v>
      </c>
      <c r="AG91" s="235">
        <v>0.69252250407006544</v>
      </c>
      <c r="AH91" s="235">
        <v>0.98954571493038457</v>
      </c>
      <c r="AI91" s="235">
        <v>0.36523799437670323</v>
      </c>
      <c r="AJ91" s="235">
        <v>0.23233085163092274</v>
      </c>
      <c r="AK91" s="235">
        <v>0.66184566167981751</v>
      </c>
      <c r="AL91" s="235">
        <v>0.25876652044018955</v>
      </c>
      <c r="AM91" s="235">
        <v>0.76056280752968197</v>
      </c>
      <c r="AN91" s="235">
        <v>0.56814381449428819</v>
      </c>
      <c r="AO91" s="235">
        <v>0.56546290856006565</v>
      </c>
      <c r="AP91" s="235">
        <v>0.38545114392490426</v>
      </c>
      <c r="AQ91" s="235">
        <v>1</v>
      </c>
      <c r="AR91" s="235"/>
      <c r="AS91" s="235"/>
      <c r="AT91" s="235"/>
      <c r="AU91" s="235"/>
      <c r="AV91" s="235"/>
      <c r="AW91" s="235"/>
      <c r="AX91" s="235"/>
    </row>
    <row r="92" spans="2:50">
      <c r="B92" s="235" t="s">
        <v>230</v>
      </c>
      <c r="C92" s="235">
        <v>0.43020553331994343</v>
      </c>
      <c r="D92" s="235">
        <v>0.43711311811385728</v>
      </c>
      <c r="E92" s="235">
        <v>0.14790229638854985</v>
      </c>
      <c r="F92" s="235">
        <v>6.5037644291774943E-2</v>
      </c>
      <c r="G92" s="235">
        <v>0.35224444699573815</v>
      </c>
      <c r="H92" s="235">
        <v>-4.8232108509209028E-3</v>
      </c>
      <c r="I92" s="235">
        <v>0.94871724244625966</v>
      </c>
      <c r="J92" s="235">
        <v>0.88756818841908647</v>
      </c>
      <c r="K92" s="235">
        <v>0.77393925740063696</v>
      </c>
      <c r="L92" s="235">
        <v>0.79138420432074341</v>
      </c>
      <c r="M92" s="235">
        <v>0.89262872094941192</v>
      </c>
      <c r="N92" s="235"/>
      <c r="O92" s="235"/>
      <c r="P92" s="235"/>
      <c r="Q92" s="235"/>
      <c r="R92" s="235"/>
      <c r="S92" s="235"/>
      <c r="T92" s="235"/>
      <c r="U92" s="235"/>
      <c r="V92" s="235"/>
      <c r="W92" s="235"/>
      <c r="X92" s="235"/>
      <c r="Y92" s="235"/>
      <c r="Z92" s="235"/>
      <c r="AA92" s="235"/>
      <c r="AB92" s="235"/>
      <c r="AC92" s="235"/>
      <c r="AF92" s="235" t="s">
        <v>235</v>
      </c>
      <c r="AG92" s="235">
        <v>0.4093771773869091</v>
      </c>
      <c r="AH92" s="235">
        <v>0.45242907500865598</v>
      </c>
      <c r="AI92" s="235">
        <v>0.14724154829552788</v>
      </c>
      <c r="AJ92" s="235">
        <v>0.24585095961616038</v>
      </c>
      <c r="AK92" s="235">
        <v>0.39534593640453347</v>
      </c>
      <c r="AL92" s="235">
        <v>0.92665331057615397</v>
      </c>
      <c r="AM92" s="235">
        <v>0.22011539479791487</v>
      </c>
      <c r="AN92" s="235">
        <v>0.20429458814745641</v>
      </c>
      <c r="AO92" s="235">
        <v>0.22415569280412662</v>
      </c>
      <c r="AP92" s="235">
        <v>4.8171413035190902E-2</v>
      </c>
      <c r="AQ92" s="235">
        <v>0.47155675436866096</v>
      </c>
      <c r="AR92" s="235">
        <v>1</v>
      </c>
      <c r="AS92" s="235"/>
      <c r="AT92" s="235"/>
      <c r="AU92" s="235"/>
      <c r="AV92" s="235"/>
      <c r="AW92" s="235"/>
      <c r="AX92" s="235"/>
    </row>
    <row r="93" spans="2:50">
      <c r="B93" s="235" t="s">
        <v>231</v>
      </c>
      <c r="C93" s="235">
        <v>0.59703728622051522</v>
      </c>
      <c r="D93" s="235">
        <v>0.74632713119961791</v>
      </c>
      <c r="E93" s="235">
        <v>0.69622667003164196</v>
      </c>
      <c r="F93" s="235">
        <v>0.21939679576734233</v>
      </c>
      <c r="G93" s="235">
        <v>0.55711110118910279</v>
      </c>
      <c r="H93" s="235">
        <v>0.20218726312139484</v>
      </c>
      <c r="I93" s="235">
        <v>0.65496788381823234</v>
      </c>
      <c r="J93" s="235">
        <v>0.80646015547722405</v>
      </c>
      <c r="K93" s="235">
        <v>0.84594014419894414</v>
      </c>
      <c r="L93" s="235">
        <v>0.83762332439643006</v>
      </c>
      <c r="M93" s="235">
        <v>0.75059775108162097</v>
      </c>
      <c r="N93" s="235">
        <v>0.54052917618533303</v>
      </c>
      <c r="O93" s="235"/>
      <c r="P93" s="235"/>
      <c r="Q93" s="235"/>
      <c r="R93" s="235"/>
      <c r="S93" s="235"/>
      <c r="T93" s="235"/>
      <c r="U93" s="235"/>
      <c r="V93" s="235"/>
      <c r="W93" s="235"/>
      <c r="X93" s="235"/>
      <c r="Y93" s="235"/>
      <c r="Z93" s="235"/>
      <c r="AA93" s="235"/>
      <c r="AB93" s="235"/>
      <c r="AC93" s="235"/>
      <c r="AF93" s="235" t="s">
        <v>236</v>
      </c>
      <c r="AG93" s="235">
        <v>0.57753301009778135</v>
      </c>
      <c r="AH93" s="235">
        <v>0.75785381636778815</v>
      </c>
      <c r="AI93" s="235">
        <v>0.23736852754242421</v>
      </c>
      <c r="AJ93" s="235">
        <v>0.16106150459394053</v>
      </c>
      <c r="AK93" s="235">
        <v>0.50616274289155372</v>
      </c>
      <c r="AL93" s="235">
        <v>1.3220514043181851E-2</v>
      </c>
      <c r="AM93" s="235">
        <v>0.93320509417875852</v>
      </c>
      <c r="AN93" s="235">
        <v>0.75376291704564224</v>
      </c>
      <c r="AO93" s="235">
        <v>0.81999040442632054</v>
      </c>
      <c r="AP93" s="235">
        <v>0.83044250820429177</v>
      </c>
      <c r="AQ93" s="235">
        <v>0.69346704282453497</v>
      </c>
      <c r="AR93" s="235">
        <v>0.11548324863685733</v>
      </c>
      <c r="AS93" s="235">
        <v>1</v>
      </c>
      <c r="AT93" s="235"/>
      <c r="AU93" s="235"/>
      <c r="AV93" s="235"/>
      <c r="AW93" s="235"/>
      <c r="AX93" s="235"/>
    </row>
    <row r="94" spans="2:50">
      <c r="B94" s="235" t="s">
        <v>232</v>
      </c>
      <c r="C94" s="235">
        <v>0.7089043040062174</v>
      </c>
      <c r="D94" s="235">
        <v>0.81371679842589073</v>
      </c>
      <c r="E94" s="235">
        <v>0.34473914568443642</v>
      </c>
      <c r="F94" s="235">
        <v>0.21295980060967559</v>
      </c>
      <c r="G94" s="235">
        <v>0.66227663651594493</v>
      </c>
      <c r="H94" s="235">
        <v>0.25993186535504803</v>
      </c>
      <c r="I94" s="235">
        <v>0.71238583782556353</v>
      </c>
      <c r="J94" s="235">
        <v>0.87938878722379721</v>
      </c>
      <c r="K94" s="235">
        <v>0.90102418584419652</v>
      </c>
      <c r="L94" s="235">
        <v>0.80162561559152312</v>
      </c>
      <c r="M94" s="235">
        <v>0.82431825136763714</v>
      </c>
      <c r="N94" s="235">
        <v>0.65826626484100093</v>
      </c>
      <c r="O94" s="235">
        <v>0.89042626448798745</v>
      </c>
      <c r="P94" s="235"/>
      <c r="Q94" s="235"/>
      <c r="R94" s="235"/>
      <c r="S94" s="235"/>
      <c r="T94" s="235"/>
      <c r="U94" s="235"/>
      <c r="V94" s="235"/>
      <c r="W94" s="235"/>
      <c r="X94" s="235"/>
      <c r="Y94" s="235"/>
      <c r="Z94" s="235"/>
      <c r="AA94" s="235"/>
      <c r="AB94" s="235"/>
      <c r="AC94" s="235"/>
      <c r="AF94" s="235" t="s">
        <v>168</v>
      </c>
      <c r="AG94" s="235">
        <v>-1.1551723015810403E-2</v>
      </c>
      <c r="AH94" s="235">
        <v>9.0982169535508986E-2</v>
      </c>
      <c r="AI94" s="235">
        <v>0.91143008718870244</v>
      </c>
      <c r="AJ94" s="235">
        <v>3.8180190325054514E-2</v>
      </c>
      <c r="AK94" s="235">
        <v>-6.5133881498161865E-3</v>
      </c>
      <c r="AL94" s="235">
        <v>-3.4510773590659821E-3</v>
      </c>
      <c r="AM94" s="235">
        <v>0.13364105865289239</v>
      </c>
      <c r="AN94" s="235">
        <v>0.29287802055365736</v>
      </c>
      <c r="AO94" s="235">
        <v>9.4409152190199852E-2</v>
      </c>
      <c r="AP94" s="235">
        <v>-1.5299839640572434E-2</v>
      </c>
      <c r="AQ94" s="235">
        <v>0.10583838569936529</v>
      </c>
      <c r="AR94" s="235">
        <v>-1.6115691750047416E-3</v>
      </c>
      <c r="AS94" s="235">
        <v>1.3404201264595472E-2</v>
      </c>
      <c r="AT94" s="235">
        <v>1</v>
      </c>
      <c r="AU94" s="235"/>
      <c r="AV94" s="235"/>
      <c r="AW94" s="235"/>
      <c r="AX94" s="235"/>
    </row>
    <row r="95" spans="2:50">
      <c r="B95" s="235" t="s">
        <v>233</v>
      </c>
      <c r="C95" s="235">
        <v>0.53876575860873299</v>
      </c>
      <c r="D95" s="235">
        <v>0.62298738452925795</v>
      </c>
      <c r="E95" s="235">
        <v>0.20182172819698579</v>
      </c>
      <c r="F95" s="235">
        <v>0.13731567181683446</v>
      </c>
      <c r="G95" s="235">
        <v>0.4632638159839147</v>
      </c>
      <c r="H95" s="235">
        <v>1.3355063979924102E-2</v>
      </c>
      <c r="I95" s="235">
        <v>0.88570427666410689</v>
      </c>
      <c r="J95" s="235">
        <v>0.94219334973861224</v>
      </c>
      <c r="K95" s="235">
        <v>0.89110995737997167</v>
      </c>
      <c r="L95" s="235">
        <v>0.79337644379868266</v>
      </c>
      <c r="M95" s="235">
        <v>0.88263545312985825</v>
      </c>
      <c r="N95" s="235">
        <v>0.93576014376396754</v>
      </c>
      <c r="O95" s="235">
        <v>0.68048852643678059</v>
      </c>
      <c r="P95" s="235">
        <v>0.81600904408932029</v>
      </c>
      <c r="Q95" s="235"/>
      <c r="R95" s="235"/>
      <c r="S95" s="235"/>
      <c r="T95" s="235"/>
      <c r="U95" s="235"/>
      <c r="V95" s="235"/>
      <c r="W95" s="235"/>
      <c r="X95" s="235"/>
      <c r="Y95" s="235"/>
      <c r="Z95" s="235"/>
      <c r="AA95" s="235"/>
      <c r="AB95" s="235"/>
      <c r="AC95" s="235"/>
      <c r="AF95" s="235" t="s">
        <v>169</v>
      </c>
      <c r="AG95" s="235">
        <v>1.4392378831346654E-2</v>
      </c>
      <c r="AH95" s="235">
        <v>9.2300475089339765E-2</v>
      </c>
      <c r="AI95" s="235">
        <v>0.92500488036962392</v>
      </c>
      <c r="AJ95" s="235">
        <v>4.8513638745026552E-2</v>
      </c>
      <c r="AK95" s="235">
        <v>3.280464602403927E-2</v>
      </c>
      <c r="AL95" s="235">
        <v>4.3038988317544288E-3</v>
      </c>
      <c r="AM95" s="235">
        <v>0.1120185578878011</v>
      </c>
      <c r="AN95" s="235">
        <v>0.26660947055801543</v>
      </c>
      <c r="AO95" s="235">
        <v>7.3202913301622E-2</v>
      </c>
      <c r="AP95" s="235">
        <v>-3.5638309419227798E-2</v>
      </c>
      <c r="AQ95" s="235">
        <v>0.10910084949211216</v>
      </c>
      <c r="AR95" s="235">
        <v>-4.9385667021406661E-3</v>
      </c>
      <c r="AS95" s="235">
        <v>-7.20350549959395E-4</v>
      </c>
      <c r="AT95" s="235">
        <v>0.9864527528354986</v>
      </c>
      <c r="AU95" s="235">
        <v>1</v>
      </c>
      <c r="AV95" s="235"/>
      <c r="AW95" s="235"/>
      <c r="AX95" s="235"/>
    </row>
    <row r="96" spans="2:50">
      <c r="B96" s="235" t="s">
        <v>234</v>
      </c>
      <c r="C96" s="235">
        <v>0.60750564988194944</v>
      </c>
      <c r="D96" s="235">
        <v>0.92556719586971647</v>
      </c>
      <c r="E96" s="235">
        <v>0.61528911011502985</v>
      </c>
      <c r="F96" s="235">
        <v>0.21289405037026532</v>
      </c>
      <c r="G96" s="235">
        <v>0.57784365396428239</v>
      </c>
      <c r="H96" s="235">
        <v>0.20171978565029589</v>
      </c>
      <c r="I96" s="235">
        <v>0.46445516920741414</v>
      </c>
      <c r="J96" s="235">
        <v>0.63374751584488498</v>
      </c>
      <c r="K96" s="235">
        <v>0.76775613823649158</v>
      </c>
      <c r="L96" s="235">
        <v>0.65485760195806197</v>
      </c>
      <c r="M96" s="235">
        <v>0.5715223973820015</v>
      </c>
      <c r="N96" s="235">
        <v>0.35708548644925309</v>
      </c>
      <c r="O96" s="235">
        <v>0.84445110541676827</v>
      </c>
      <c r="P96" s="235">
        <v>0.7463142189610108</v>
      </c>
      <c r="Q96" s="235">
        <v>0.51503579083806594</v>
      </c>
      <c r="R96" s="235"/>
      <c r="S96" s="235"/>
      <c r="T96" s="235"/>
      <c r="U96" s="235"/>
      <c r="V96" s="235"/>
      <c r="W96" s="235"/>
      <c r="X96" s="235"/>
      <c r="Y96" s="235"/>
      <c r="Z96" s="235"/>
      <c r="AA96" s="235"/>
      <c r="AB96" s="235"/>
      <c r="AC96" s="235"/>
      <c r="AF96" s="235" t="s">
        <v>170</v>
      </c>
      <c r="AG96" s="235">
        <v>0.50472804845641639</v>
      </c>
      <c r="AH96" s="235">
        <v>0.56693799976622949</v>
      </c>
      <c r="AI96" s="235">
        <v>0.29253851636437439</v>
      </c>
      <c r="AJ96" s="235">
        <v>0.19562292950756477</v>
      </c>
      <c r="AK96" s="235">
        <v>0.43064593011434688</v>
      </c>
      <c r="AL96" s="235">
        <v>6.0300443280807574E-2</v>
      </c>
      <c r="AM96" s="235">
        <v>0.86393601410937604</v>
      </c>
      <c r="AN96" s="235">
        <v>0.86496838843223578</v>
      </c>
      <c r="AO96" s="235">
        <v>0.93235230252878387</v>
      </c>
      <c r="AP96" s="235">
        <v>0.95123265236497612</v>
      </c>
      <c r="AQ96" s="235">
        <v>0.51474168651305352</v>
      </c>
      <c r="AR96" s="235">
        <v>0.11448407617177676</v>
      </c>
      <c r="AS96" s="235">
        <v>0.90032832382268346</v>
      </c>
      <c r="AT96" s="235">
        <v>0.10541638755516408</v>
      </c>
      <c r="AU96" s="235">
        <v>8.9478895924859136E-2</v>
      </c>
      <c r="AV96" s="235">
        <v>1</v>
      </c>
      <c r="AW96" s="235"/>
      <c r="AX96" s="235"/>
    </row>
    <row r="97" spans="2:50">
      <c r="B97" s="235" t="s">
        <v>167</v>
      </c>
      <c r="C97" s="235">
        <v>0.69252250407006544</v>
      </c>
      <c r="D97" s="235">
        <v>0.98954571493038457</v>
      </c>
      <c r="E97" s="235">
        <v>0.36523799437670323</v>
      </c>
      <c r="F97" s="235">
        <v>0.23233085163092274</v>
      </c>
      <c r="G97" s="235">
        <v>0.66184566167981751</v>
      </c>
      <c r="H97" s="235">
        <v>0.25876652044018955</v>
      </c>
      <c r="I97" s="235">
        <v>0.44293704659153332</v>
      </c>
      <c r="J97" s="235">
        <v>0.62111153806624253</v>
      </c>
      <c r="K97" s="235">
        <v>0.76056280752968197</v>
      </c>
      <c r="L97" s="235">
        <v>0.56814381449428819</v>
      </c>
      <c r="M97" s="235">
        <v>0.56546290856006565</v>
      </c>
      <c r="N97" s="235">
        <v>0.38545114392490426</v>
      </c>
      <c r="O97" s="235">
        <v>0.70590342338793932</v>
      </c>
      <c r="P97" s="235">
        <v>0.7568971802382557</v>
      </c>
      <c r="Q97" s="235">
        <v>0.55444725953916629</v>
      </c>
      <c r="R97" s="235">
        <v>0.9353460642027277</v>
      </c>
      <c r="S97" s="235"/>
      <c r="T97" s="235"/>
      <c r="U97" s="235"/>
      <c r="V97" s="235"/>
      <c r="W97" s="235"/>
      <c r="X97" s="235"/>
      <c r="Y97" s="235"/>
      <c r="Z97" s="235"/>
      <c r="AA97" s="235"/>
      <c r="AB97" s="235"/>
      <c r="AC97" s="235"/>
      <c r="AF97" s="235" t="s">
        <v>171</v>
      </c>
      <c r="AG97" s="235">
        <v>0.17307506542594672</v>
      </c>
      <c r="AH97" s="235">
        <v>0.13519032178204876</v>
      </c>
      <c r="AI97" s="235">
        <v>5.2621819338535145E-2</v>
      </c>
      <c r="AJ97" s="235">
        <v>0.5693691248442293</v>
      </c>
      <c r="AK97" s="235">
        <v>0.16165691580985439</v>
      </c>
      <c r="AL97" s="235">
        <v>0.90724771847204899</v>
      </c>
      <c r="AM97" s="235">
        <v>1.7375395348084004E-2</v>
      </c>
      <c r="AN97" s="235">
        <v>5.9275493704885517E-2</v>
      </c>
      <c r="AO97" s="235">
        <v>7.1209502512217387E-2</v>
      </c>
      <c r="AP97" s="235">
        <v>-5.0291466937468103E-2</v>
      </c>
      <c r="AQ97" s="235">
        <v>0.14885645754043478</v>
      </c>
      <c r="AR97" s="235">
        <v>0.76163242402438736</v>
      </c>
      <c r="AS97" s="235">
        <v>-2.3344401330669156E-2</v>
      </c>
      <c r="AT97" s="235">
        <v>-1.5528163386300402E-2</v>
      </c>
      <c r="AU97" s="235">
        <v>-9.3696274062221897E-3</v>
      </c>
      <c r="AV97" s="235">
        <v>3.5046515878685174E-2</v>
      </c>
      <c r="AW97" s="235">
        <v>1</v>
      </c>
      <c r="AX97" s="235"/>
    </row>
    <row r="98" spans="2:50" ht="15.75" thickBot="1">
      <c r="B98" s="235" t="s">
        <v>235</v>
      </c>
      <c r="C98" s="235">
        <v>0.4093771773869091</v>
      </c>
      <c r="D98" s="235">
        <v>0.45242907500865598</v>
      </c>
      <c r="E98" s="235">
        <v>0.14724154829552788</v>
      </c>
      <c r="F98" s="235">
        <v>0.24585095961616038</v>
      </c>
      <c r="G98" s="235">
        <v>0.39534593640453347</v>
      </c>
      <c r="H98" s="235">
        <v>0.92665331057615397</v>
      </c>
      <c r="I98" s="235">
        <v>9.900388549567167E-2</v>
      </c>
      <c r="J98" s="235">
        <v>0.16416588833522419</v>
      </c>
      <c r="K98" s="235">
        <v>0.22011539479791487</v>
      </c>
      <c r="L98" s="235">
        <v>0.20429458814745641</v>
      </c>
      <c r="M98" s="235">
        <v>0.22415569280412662</v>
      </c>
      <c r="N98" s="235">
        <v>4.8171413035190902E-2</v>
      </c>
      <c r="O98" s="235">
        <v>0.29971337751355009</v>
      </c>
      <c r="P98" s="235">
        <v>0.36182101975843606</v>
      </c>
      <c r="Q98" s="235">
        <v>7.7444133711227811E-2</v>
      </c>
      <c r="R98" s="235">
        <v>0.40433746116771119</v>
      </c>
      <c r="S98" s="235">
        <v>0.47155675436866096</v>
      </c>
      <c r="T98" s="235"/>
      <c r="U98" s="235"/>
      <c r="V98" s="235"/>
      <c r="W98" s="235"/>
      <c r="X98" s="235"/>
      <c r="Y98" s="235"/>
      <c r="Z98" s="235"/>
      <c r="AA98" s="235"/>
      <c r="AB98" s="235"/>
      <c r="AC98" s="235"/>
      <c r="AF98" s="236" t="s">
        <v>239</v>
      </c>
      <c r="AG98" s="236">
        <v>0.30670433557027044</v>
      </c>
      <c r="AH98" s="236">
        <v>0.21841008058994291</v>
      </c>
      <c r="AI98" s="236">
        <v>0.11663849307788232</v>
      </c>
      <c r="AJ98" s="236">
        <v>0.38497675822710803</v>
      </c>
      <c r="AK98" s="236">
        <v>0.30428284560101726</v>
      </c>
      <c r="AL98" s="236">
        <v>0.99604673600690086</v>
      </c>
      <c r="AM98" s="236">
        <v>5.3656142338004233E-2</v>
      </c>
      <c r="AN98" s="236">
        <v>8.7758061794631789E-2</v>
      </c>
      <c r="AO98" s="236">
        <v>0.11261835008843393</v>
      </c>
      <c r="AP98" s="236">
        <v>-2.8416150925473851E-2</v>
      </c>
      <c r="AQ98" s="236">
        <v>0.22660340740532017</v>
      </c>
      <c r="AR98" s="236">
        <v>0.90096909717357676</v>
      </c>
      <c r="AS98" s="236">
        <v>-1.0249206184976052E-2</v>
      </c>
      <c r="AT98" s="236">
        <v>4.7521666684887656E-3</v>
      </c>
      <c r="AU98" s="236">
        <v>1.3555794446430798E-2</v>
      </c>
      <c r="AV98" s="236">
        <v>4.0360177447130892E-2</v>
      </c>
      <c r="AW98" s="236">
        <v>0.93341305957087861</v>
      </c>
      <c r="AX98" s="236">
        <v>1</v>
      </c>
    </row>
    <row r="99" spans="2:50">
      <c r="B99" s="235" t="s">
        <v>236</v>
      </c>
      <c r="C99" s="235">
        <v>0.57753301009778135</v>
      </c>
      <c r="D99" s="235">
        <v>0.75785381636778815</v>
      </c>
      <c r="E99" s="235">
        <v>0.23736852754242421</v>
      </c>
      <c r="F99" s="235">
        <v>0.16106150459394053</v>
      </c>
      <c r="G99" s="235">
        <v>0.50616274289155372</v>
      </c>
      <c r="H99" s="235">
        <v>1.3220514043181851E-2</v>
      </c>
      <c r="I99" s="235">
        <v>0.79583405839636534</v>
      </c>
      <c r="J99" s="235">
        <v>0.9189672236093781</v>
      </c>
      <c r="K99" s="235">
        <v>0.93320509417875852</v>
      </c>
      <c r="L99" s="235">
        <v>0.75376291704564224</v>
      </c>
      <c r="M99" s="235">
        <v>0.81999040442632054</v>
      </c>
      <c r="N99" s="235">
        <v>0.83044250820429177</v>
      </c>
      <c r="O99" s="235">
        <v>0.72460426688264268</v>
      </c>
      <c r="P99" s="235">
        <v>0.84892787760294708</v>
      </c>
      <c r="Q99" s="235">
        <v>0.96624707038564461</v>
      </c>
      <c r="R99" s="235">
        <v>0.64596703011862922</v>
      </c>
      <c r="S99" s="235">
        <v>0.69346704282453497</v>
      </c>
      <c r="T99" s="235">
        <v>0.11548324863685733</v>
      </c>
      <c r="U99" s="235"/>
      <c r="V99" s="235"/>
      <c r="W99" s="235"/>
      <c r="X99" s="235"/>
      <c r="Y99" s="235"/>
      <c r="Z99" s="235"/>
      <c r="AA99" s="235"/>
      <c r="AB99" s="235"/>
      <c r="AC99" s="235"/>
    </row>
    <row r="100" spans="2:50">
      <c r="B100" s="235" t="s">
        <v>168</v>
      </c>
      <c r="C100" s="235">
        <v>-1.1551723015810403E-2</v>
      </c>
      <c r="D100" s="235">
        <v>9.0982169535508986E-2</v>
      </c>
      <c r="E100" s="235">
        <v>0.91143008718870244</v>
      </c>
      <c r="F100" s="235">
        <v>3.8180190325054514E-2</v>
      </c>
      <c r="G100" s="235">
        <v>-6.5133881498161865E-3</v>
      </c>
      <c r="H100" s="235">
        <v>-3.4510773590659821E-3</v>
      </c>
      <c r="I100" s="235">
        <v>8.9056341561434688E-2</v>
      </c>
      <c r="J100" s="235">
        <v>0.10700983431093532</v>
      </c>
      <c r="K100" s="235">
        <v>0.13364105865289239</v>
      </c>
      <c r="L100" s="235">
        <v>0.29287802055365736</v>
      </c>
      <c r="M100" s="235">
        <v>9.4409152190199852E-2</v>
      </c>
      <c r="N100" s="235">
        <v>-1.5299839640572434E-2</v>
      </c>
      <c r="O100" s="235">
        <v>0.50474528793071638</v>
      </c>
      <c r="P100" s="235">
        <v>8.4309197818573045E-2</v>
      </c>
      <c r="Q100" s="235">
        <v>-5.8257157544745084E-3</v>
      </c>
      <c r="R100" s="235">
        <v>0.40782913721660147</v>
      </c>
      <c r="S100" s="235">
        <v>0.10583838569936529</v>
      </c>
      <c r="T100" s="235">
        <v>-1.6115691750047416E-3</v>
      </c>
      <c r="U100" s="235">
        <v>1.3404201264595472E-2</v>
      </c>
      <c r="V100" s="235"/>
      <c r="W100" s="235"/>
      <c r="X100" s="235"/>
      <c r="Y100" s="235"/>
      <c r="Z100" s="235"/>
      <c r="AA100" s="235"/>
      <c r="AB100" s="235"/>
      <c r="AC100" s="235"/>
    </row>
    <row r="101" spans="2:50">
      <c r="B101" s="235" t="s">
        <v>169</v>
      </c>
      <c r="C101" s="235">
        <v>1.4392378831346654E-2</v>
      </c>
      <c r="D101" s="235">
        <v>9.2300475089339765E-2</v>
      </c>
      <c r="E101" s="235">
        <v>0.92500488036962392</v>
      </c>
      <c r="F101" s="235">
        <v>4.8513638745026552E-2</v>
      </c>
      <c r="G101" s="235">
        <v>3.280464602403927E-2</v>
      </c>
      <c r="H101" s="235">
        <v>4.3038988317544288E-3</v>
      </c>
      <c r="I101" s="235">
        <v>6.1489413857929304E-2</v>
      </c>
      <c r="J101" s="235">
        <v>8.242392419600654E-2</v>
      </c>
      <c r="K101" s="235">
        <v>0.1120185578878011</v>
      </c>
      <c r="L101" s="235">
        <v>0.26660947055801543</v>
      </c>
      <c r="M101" s="235">
        <v>7.3202913301622E-2</v>
      </c>
      <c r="N101" s="235">
        <v>-3.5638309419227798E-2</v>
      </c>
      <c r="O101" s="235">
        <v>0.4817143309234832</v>
      </c>
      <c r="P101" s="235">
        <v>6.2570398423916124E-2</v>
      </c>
      <c r="Q101" s="235">
        <v>-2.2570241514429146E-2</v>
      </c>
      <c r="R101" s="235">
        <v>0.40165119324345522</v>
      </c>
      <c r="S101" s="235">
        <v>0.10910084949211216</v>
      </c>
      <c r="T101" s="235">
        <v>-4.9385667021406661E-3</v>
      </c>
      <c r="U101" s="235">
        <v>-7.20350549959395E-4</v>
      </c>
      <c r="V101" s="235">
        <v>0.9864527528354986</v>
      </c>
      <c r="W101" s="235"/>
      <c r="X101" s="235"/>
      <c r="Y101" s="235"/>
      <c r="Z101" s="235"/>
      <c r="AA101" s="235"/>
      <c r="AB101" s="235"/>
      <c r="AC101" s="235"/>
    </row>
    <row r="102" spans="2:50">
      <c r="B102" s="235" t="s">
        <v>170</v>
      </c>
      <c r="C102" s="235">
        <v>0.50472804845641639</v>
      </c>
      <c r="D102" s="235">
        <v>0.56693799976622949</v>
      </c>
      <c r="E102" s="235">
        <v>0.29253851636437439</v>
      </c>
      <c r="F102" s="235">
        <v>0.19562292950756477</v>
      </c>
      <c r="G102" s="235">
        <v>0.43064593011434688</v>
      </c>
      <c r="H102" s="235">
        <v>6.0300443280807574E-2</v>
      </c>
      <c r="I102" s="235">
        <v>0.93074646682970474</v>
      </c>
      <c r="J102" s="235">
        <v>0.94086353680713286</v>
      </c>
      <c r="K102" s="235">
        <v>0.86393601410937604</v>
      </c>
      <c r="L102" s="235">
        <v>0.86496838843223578</v>
      </c>
      <c r="M102" s="235">
        <v>0.93235230252878387</v>
      </c>
      <c r="N102" s="235">
        <v>0.95123265236497612</v>
      </c>
      <c r="O102" s="235">
        <v>0.70610187798802759</v>
      </c>
      <c r="P102" s="235">
        <v>0.78413513284986436</v>
      </c>
      <c r="Q102" s="235">
        <v>0.96580110230083127</v>
      </c>
      <c r="R102" s="235">
        <v>0.51508089662668854</v>
      </c>
      <c r="S102" s="235">
        <v>0.51474168651305352</v>
      </c>
      <c r="T102" s="235">
        <v>0.11448407617177676</v>
      </c>
      <c r="U102" s="235">
        <v>0.90032832382268346</v>
      </c>
      <c r="V102" s="235">
        <v>0.10541638755516408</v>
      </c>
      <c r="W102" s="235">
        <v>8.9478895924859136E-2</v>
      </c>
      <c r="X102" s="235"/>
      <c r="Y102" s="235"/>
      <c r="Z102" s="235"/>
      <c r="AA102" s="235"/>
      <c r="AB102" s="235"/>
      <c r="AC102" s="235"/>
    </row>
    <row r="103" spans="2:50">
      <c r="B103" s="235" t="s">
        <v>237</v>
      </c>
      <c r="C103" s="235">
        <v>-3.6568328222557928E-2</v>
      </c>
      <c r="D103" s="235">
        <v>5.2905094480558731E-2</v>
      </c>
      <c r="E103" s="235">
        <v>3.8371313103150256E-2</v>
      </c>
      <c r="F103" s="235">
        <v>0.9706414666526727</v>
      </c>
      <c r="G103" s="235">
        <v>-5.3297523845236713E-2</v>
      </c>
      <c r="H103" s="235">
        <v>0.28526970540212193</v>
      </c>
      <c r="I103" s="235">
        <v>-1.4643174626137834E-2</v>
      </c>
      <c r="J103" s="235">
        <v>1.985111611228545E-2</v>
      </c>
      <c r="K103" s="235">
        <v>3.4519027113342399E-2</v>
      </c>
      <c r="L103" s="235">
        <v>7.8286984983073793E-2</v>
      </c>
      <c r="M103" s="235">
        <v>5.1090575158972404E-2</v>
      </c>
      <c r="N103" s="235">
        <v>-4.2986355800306887E-2</v>
      </c>
      <c r="O103" s="235">
        <v>7.1765024764774477E-2</v>
      </c>
      <c r="P103" s="235">
        <v>3.6653454945373358E-2</v>
      </c>
      <c r="Q103" s="235">
        <v>2.5909249826673057E-3</v>
      </c>
      <c r="R103" s="235">
        <v>7.4837258209387456E-2</v>
      </c>
      <c r="S103" s="235">
        <v>7.850607184599219E-2</v>
      </c>
      <c r="T103" s="235">
        <v>0.15714502158874935</v>
      </c>
      <c r="U103" s="235">
        <v>1.7812996839213814E-2</v>
      </c>
      <c r="V103" s="235">
        <v>5.232038934934511E-2</v>
      </c>
      <c r="W103" s="235">
        <v>6.3468952096236E-2</v>
      </c>
      <c r="X103" s="235">
        <v>7.0783659734878726E-2</v>
      </c>
      <c r="Y103" s="235"/>
      <c r="Z103" s="235"/>
      <c r="AA103" s="235"/>
      <c r="AB103" s="235"/>
      <c r="AC103" s="235"/>
    </row>
    <row r="104" spans="2:50">
      <c r="B104" s="235" t="s">
        <v>171</v>
      </c>
      <c r="C104" s="235">
        <v>0.17307506542594672</v>
      </c>
      <c r="D104" s="235">
        <v>0.13519032178204876</v>
      </c>
      <c r="E104" s="235">
        <v>5.2621819338535145E-2</v>
      </c>
      <c r="F104" s="235">
        <v>0.5693691248442293</v>
      </c>
      <c r="G104" s="235">
        <v>0.16165691580985439</v>
      </c>
      <c r="H104" s="235">
        <v>0.90724771847204899</v>
      </c>
      <c r="I104" s="235">
        <v>-3.044205272692788E-2</v>
      </c>
      <c r="J104" s="235">
        <v>1.1781166316246578E-2</v>
      </c>
      <c r="K104" s="235">
        <v>1.7375395348084004E-2</v>
      </c>
      <c r="L104" s="235">
        <v>5.9275493704885517E-2</v>
      </c>
      <c r="M104" s="235">
        <v>7.1209502512217387E-2</v>
      </c>
      <c r="N104" s="235">
        <v>-5.0291466937468103E-2</v>
      </c>
      <c r="O104" s="235">
        <v>0.1376802567867732</v>
      </c>
      <c r="P104" s="235">
        <v>0.17602754203520435</v>
      </c>
      <c r="Q104" s="235">
        <v>-2.2405887854299894E-2</v>
      </c>
      <c r="R104" s="235">
        <v>0.10809480490192526</v>
      </c>
      <c r="S104" s="235">
        <v>0.14885645754043478</v>
      </c>
      <c r="T104" s="235">
        <v>0.76163242402438736</v>
      </c>
      <c r="U104" s="235">
        <v>-2.3344401330669156E-2</v>
      </c>
      <c r="V104" s="235">
        <v>-1.5528163386300402E-2</v>
      </c>
      <c r="W104" s="235">
        <v>-9.3696274062221897E-3</v>
      </c>
      <c r="X104" s="235">
        <v>3.5046515878685174E-2</v>
      </c>
      <c r="Y104" s="235">
        <v>0.52959471027554728</v>
      </c>
      <c r="Z104" s="235"/>
      <c r="AA104" s="235"/>
      <c r="AB104" s="235"/>
      <c r="AC104" s="235"/>
    </row>
    <row r="105" spans="2:50">
      <c r="B105" s="235" t="s">
        <v>238</v>
      </c>
      <c r="C105" s="235">
        <v>0.45422151931630861</v>
      </c>
      <c r="D105" s="235">
        <v>0.52413575642913979</v>
      </c>
      <c r="E105" s="235">
        <v>0.15954121498672721</v>
      </c>
      <c r="F105" s="235">
        <v>0.42696348776379456</v>
      </c>
      <c r="G105" s="235">
        <v>0.37492148267937925</v>
      </c>
      <c r="H105" s="235">
        <v>0.1220537757636506</v>
      </c>
      <c r="I105" s="235">
        <v>0.83401564492039626</v>
      </c>
      <c r="J105" s="235">
        <v>0.85442399108250833</v>
      </c>
      <c r="K105" s="235">
        <v>0.78559087533387351</v>
      </c>
      <c r="L105" s="235">
        <v>0.76892613357427142</v>
      </c>
      <c r="M105" s="235">
        <v>0.84774609258207601</v>
      </c>
      <c r="N105" s="235">
        <v>0.87801658237431801</v>
      </c>
      <c r="O105" s="235">
        <v>0.60678022650802133</v>
      </c>
      <c r="P105" s="235">
        <v>0.72641489699378547</v>
      </c>
      <c r="Q105" s="235">
        <v>0.9057793024219859</v>
      </c>
      <c r="R105" s="235">
        <v>0.43934542420811651</v>
      </c>
      <c r="S105" s="235">
        <v>0.47828209756431878</v>
      </c>
      <c r="T105" s="235">
        <v>0.14405110853697295</v>
      </c>
      <c r="U105" s="235">
        <v>0.84570340608578898</v>
      </c>
      <c r="V105" s="235">
        <v>-1.5122765966316783E-2</v>
      </c>
      <c r="W105" s="235">
        <v>-3.2856531343913982E-2</v>
      </c>
      <c r="X105" s="235">
        <v>0.93676295017758637</v>
      </c>
      <c r="Y105" s="235">
        <v>0.3092809210558885</v>
      </c>
      <c r="Z105" s="235">
        <v>0.1731476312966965</v>
      </c>
      <c r="AA105" s="235"/>
      <c r="AB105" s="235"/>
      <c r="AC105" s="235"/>
    </row>
    <row r="106" spans="2:50">
      <c r="B106" s="235" t="s">
        <v>239</v>
      </c>
      <c r="C106" s="235">
        <v>0.30670433557027044</v>
      </c>
      <c r="D106" s="235">
        <v>0.21841008058994291</v>
      </c>
      <c r="E106" s="235">
        <v>0.11663849307788232</v>
      </c>
      <c r="F106" s="235">
        <v>0.38497675822710803</v>
      </c>
      <c r="G106" s="235">
        <v>0.30428284560101726</v>
      </c>
      <c r="H106" s="235">
        <v>0.99604673600690086</v>
      </c>
      <c r="I106" s="235">
        <v>-4.1646712019254269E-3</v>
      </c>
      <c r="J106" s="235">
        <v>4.1943020783291367E-2</v>
      </c>
      <c r="K106" s="235">
        <v>5.3656142338004233E-2</v>
      </c>
      <c r="L106" s="235">
        <v>8.7758061794631789E-2</v>
      </c>
      <c r="M106" s="235">
        <v>0.11261835008843393</v>
      </c>
      <c r="N106" s="235">
        <v>-2.8416150925473851E-2</v>
      </c>
      <c r="O106" s="235">
        <v>0.17898835554491013</v>
      </c>
      <c r="P106" s="235">
        <v>0.22855222357816304</v>
      </c>
      <c r="Q106" s="235">
        <v>-9.7985988228256726E-3</v>
      </c>
      <c r="R106" s="235">
        <v>0.17364592077255797</v>
      </c>
      <c r="S106" s="235">
        <v>0.22660340740532017</v>
      </c>
      <c r="T106" s="235">
        <v>0.90096909717357676</v>
      </c>
      <c r="U106" s="235">
        <v>-1.0249206184976052E-2</v>
      </c>
      <c r="V106" s="235">
        <v>4.7521666684887656E-3</v>
      </c>
      <c r="W106" s="235">
        <v>1.3555794446430798E-2</v>
      </c>
      <c r="X106" s="235">
        <v>4.0360177447130892E-2</v>
      </c>
      <c r="Y106" s="235">
        <v>0.32335457373207455</v>
      </c>
      <c r="Z106" s="235">
        <v>0.93341305957087861</v>
      </c>
      <c r="AA106" s="235">
        <v>0.11159684857577298</v>
      </c>
      <c r="AB106" s="235"/>
      <c r="AC106" s="235"/>
    </row>
    <row r="107" spans="2:50" ht="15.75" thickBot="1">
      <c r="B107" s="236" t="s">
        <v>240</v>
      </c>
      <c r="C107" s="236">
        <v>0.49650955487819254</v>
      </c>
      <c r="D107" s="236">
        <v>0.52642314377083765</v>
      </c>
      <c r="E107" s="236">
        <v>0.15147274820764317</v>
      </c>
      <c r="F107" s="236">
        <v>0.17633487425054617</v>
      </c>
      <c r="G107" s="236">
        <v>0.42232515448035035</v>
      </c>
      <c r="H107" s="236">
        <v>6.8662787890451479E-2</v>
      </c>
      <c r="I107" s="236">
        <v>0.9110558382714774</v>
      </c>
      <c r="J107" s="236">
        <v>0.90431037858522056</v>
      </c>
      <c r="K107" s="236">
        <v>0.8112556146953861</v>
      </c>
      <c r="L107" s="236">
        <v>0.797246871392291</v>
      </c>
      <c r="M107" s="236">
        <v>0.90834980435910939</v>
      </c>
      <c r="N107" s="236">
        <v>0.96446601629214557</v>
      </c>
      <c r="O107" s="236">
        <v>0.60005518495896604</v>
      </c>
      <c r="P107" s="236">
        <v>0.74659872920950254</v>
      </c>
      <c r="Q107" s="236">
        <v>0.96245630362649026</v>
      </c>
      <c r="R107" s="236">
        <v>0.42226637696855773</v>
      </c>
      <c r="S107" s="236">
        <v>0.47517075689248706</v>
      </c>
      <c r="T107" s="236">
        <v>0.11555916430236188</v>
      </c>
      <c r="U107" s="236">
        <v>0.88189343506080065</v>
      </c>
      <c r="V107" s="236">
        <v>-3.9955952453481207E-2</v>
      </c>
      <c r="W107" s="236">
        <v>-5.4329327894324909E-2</v>
      </c>
      <c r="X107" s="236">
        <v>0.98453645786142185</v>
      </c>
      <c r="Y107" s="236">
        <v>5.4425564914471522E-2</v>
      </c>
      <c r="Z107" s="236">
        <v>3.9723548200725961E-2</v>
      </c>
      <c r="AA107" s="236">
        <v>0.93875449595921334</v>
      </c>
      <c r="AB107" s="236">
        <v>4.8166795262733895E-2</v>
      </c>
      <c r="AC107" s="236"/>
    </row>
  </sheetData>
  <conditionalFormatting sqref="C81:AC107">
    <cfRule type="cellIs" dxfId="4" priority="2" operator="greaterThan">
      <formula>0.7</formula>
    </cfRule>
  </conditionalFormatting>
  <conditionalFormatting sqref="AG81:AX98">
    <cfRule type="cellIs" dxfId="3" priority="1" operator="greaterThan">
      <formula>0.7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DDE97-4EB2-4307-8E8F-C8AED224927A}">
  <dimension ref="A1:AC81"/>
  <sheetViews>
    <sheetView zoomScale="85" zoomScaleNormal="85" workbookViewId="0">
      <selection activeCell="U19" sqref="U19"/>
    </sheetView>
  </sheetViews>
  <sheetFormatPr defaultRowHeight="15"/>
  <cols>
    <col min="13" max="16" width="9.140625" style="241"/>
  </cols>
  <sheetData>
    <row r="1" spans="1:29">
      <c r="A1" s="241" t="s">
        <v>113</v>
      </c>
      <c r="B1" s="241" t="s">
        <v>114</v>
      </c>
      <c r="C1" s="241" t="s">
        <v>115</v>
      </c>
      <c r="D1" s="241" t="s">
        <v>116</v>
      </c>
      <c r="E1" s="241" t="s">
        <v>117</v>
      </c>
      <c r="F1" s="241" t="s">
        <v>118</v>
      </c>
      <c r="G1" s="241" t="s">
        <v>119</v>
      </c>
      <c r="H1" s="241" t="s">
        <v>120</v>
      </c>
      <c r="I1" s="241" t="s">
        <v>121</v>
      </c>
      <c r="J1" s="241" t="s">
        <v>122</v>
      </c>
      <c r="K1" s="241" t="s">
        <v>123</v>
      </c>
    </row>
    <row r="2" spans="1:29">
      <c r="A2" s="241">
        <v>64066.741067357245</v>
      </c>
      <c r="B2" s="241">
        <v>65.753846153846155</v>
      </c>
      <c r="C2" s="241">
        <v>344844.78840685828</v>
      </c>
      <c r="D2" s="241">
        <v>18885.840709545246</v>
      </c>
      <c r="E2" s="241">
        <v>31985.543877590662</v>
      </c>
      <c r="F2" s="241">
        <v>2243.1683638982777</v>
      </c>
      <c r="G2" s="241">
        <v>945.21482879205712</v>
      </c>
      <c r="H2" s="241">
        <v>103.5230769230769</v>
      </c>
      <c r="I2" s="241">
        <v>928.28772571534569</v>
      </c>
      <c r="J2" s="241">
        <v>124099.60996774054</v>
      </c>
      <c r="K2" s="241">
        <v>2722.2804522499546</v>
      </c>
      <c r="S2" t="s">
        <v>186</v>
      </c>
      <c r="T2" t="s">
        <v>187</v>
      </c>
      <c r="U2" t="s">
        <v>188</v>
      </c>
      <c r="V2" t="s">
        <v>189</v>
      </c>
      <c r="W2" t="s">
        <v>190</v>
      </c>
      <c r="X2" t="s">
        <v>191</v>
      </c>
      <c r="Y2" t="s">
        <v>192</v>
      </c>
      <c r="Z2" t="s">
        <v>193</v>
      </c>
      <c r="AA2" t="s">
        <v>194</v>
      </c>
      <c r="AB2" t="s">
        <v>195</v>
      </c>
      <c r="AC2" t="s">
        <v>201</v>
      </c>
    </row>
    <row r="3" spans="1:29">
      <c r="A3" s="241">
        <v>32815.012098261548</v>
      </c>
      <c r="B3" s="241">
        <v>62.684615384615391</v>
      </c>
      <c r="C3" s="241">
        <v>156943.25311613834</v>
      </c>
      <c r="D3" s="241">
        <v>14782.630703013556</v>
      </c>
      <c r="E3" s="241">
        <v>18723.202817234989</v>
      </c>
      <c r="F3" s="241">
        <v>1673.840719780585</v>
      </c>
      <c r="G3" s="241">
        <v>1361.1171467879419</v>
      </c>
      <c r="H3" s="241">
        <v>104.34615384615384</v>
      </c>
      <c r="I3" s="241">
        <v>818.43235082854574</v>
      </c>
      <c r="J3" s="241">
        <v>111645.16916255264</v>
      </c>
      <c r="K3" s="241">
        <v>2341.2631902935018</v>
      </c>
      <c r="R3" t="s">
        <v>113</v>
      </c>
      <c r="S3">
        <v>-0.379</v>
      </c>
      <c r="T3">
        <v>0.33900000000000002</v>
      </c>
      <c r="U3">
        <v>4.5999999999999999E-2</v>
      </c>
      <c r="V3">
        <v>0.20200000000000001</v>
      </c>
      <c r="W3">
        <v>5.3999999999999999E-2</v>
      </c>
      <c r="X3">
        <v>-8.5999999999999993E-2</v>
      </c>
      <c r="Y3">
        <v>-0.29099999999999998</v>
      </c>
      <c r="Z3">
        <v>5.6000000000000001E-2</v>
      </c>
      <c r="AA3">
        <v>-0.45100000000000001</v>
      </c>
      <c r="AB3">
        <v>-0.314</v>
      </c>
      <c r="AC3">
        <v>-0.54600000000000004</v>
      </c>
    </row>
    <row r="4" spans="1:29">
      <c r="A4" s="241">
        <v>37569.698393850362</v>
      </c>
      <c r="B4" s="241">
        <v>66.007692307692295</v>
      </c>
      <c r="C4" s="241">
        <v>197055.35582442273</v>
      </c>
      <c r="D4" s="241">
        <v>13989.327873668393</v>
      </c>
      <c r="E4" s="241">
        <v>28065.939572696967</v>
      </c>
      <c r="F4" s="241">
        <v>2104.4357475643069</v>
      </c>
      <c r="G4" s="241">
        <v>1387.5809237689853</v>
      </c>
      <c r="H4" s="241">
        <v>103.26153846153845</v>
      </c>
      <c r="I4" s="241">
        <v>1699.6154621724249</v>
      </c>
      <c r="J4" s="241">
        <v>91538.788060490275</v>
      </c>
      <c r="K4" s="241">
        <v>2594.1319247465021</v>
      </c>
      <c r="R4" t="s">
        <v>114</v>
      </c>
      <c r="S4">
        <v>-0.34399999999999997</v>
      </c>
      <c r="T4">
        <v>-0.218</v>
      </c>
      <c r="U4">
        <v>0.21</v>
      </c>
      <c r="V4">
        <v>-0.154</v>
      </c>
      <c r="W4">
        <v>0.125</v>
      </c>
      <c r="X4">
        <v>-9.4E-2</v>
      </c>
      <c r="Y4">
        <v>0.55600000000000005</v>
      </c>
      <c r="Z4">
        <v>0.64900000000000002</v>
      </c>
      <c r="AA4">
        <v>-6.9000000000000006E-2</v>
      </c>
      <c r="AB4">
        <v>-6.5000000000000002E-2</v>
      </c>
      <c r="AC4">
        <v>-4.4999999999999998E-2</v>
      </c>
    </row>
    <row r="5" spans="1:29">
      <c r="A5" s="241">
        <v>68726.694506975298</v>
      </c>
      <c r="B5" s="241">
        <v>62.469230769230762</v>
      </c>
      <c r="C5" s="241">
        <v>223687.81016504983</v>
      </c>
      <c r="D5" s="241">
        <v>17399.909372181683</v>
      </c>
      <c r="E5" s="241">
        <v>32275.420990219696</v>
      </c>
      <c r="F5" s="241">
        <v>1851.8985100711423</v>
      </c>
      <c r="G5" s="241">
        <v>1330.9231037887416</v>
      </c>
      <c r="H5" s="241">
        <v>102.99230769230772</v>
      </c>
      <c r="I5" s="241">
        <v>508.17580750701592</v>
      </c>
      <c r="J5" s="241">
        <v>130100.59197881901</v>
      </c>
      <c r="K5" s="241">
        <v>2326.3342383216582</v>
      </c>
      <c r="R5" t="s">
        <v>115</v>
      </c>
      <c r="S5">
        <v>-0.41199999999999998</v>
      </c>
      <c r="T5">
        <v>0.28399999999999997</v>
      </c>
      <c r="U5">
        <v>-3.0000000000000001E-3</v>
      </c>
      <c r="V5">
        <v>0.153</v>
      </c>
      <c r="W5">
        <v>-4.0000000000000001E-3</v>
      </c>
      <c r="X5">
        <v>-3.9E-2</v>
      </c>
      <c r="Y5">
        <v>-0.129</v>
      </c>
      <c r="Z5">
        <v>4.4999999999999998E-2</v>
      </c>
      <c r="AA5">
        <v>-0.151</v>
      </c>
      <c r="AB5">
        <v>-0.156</v>
      </c>
      <c r="AC5">
        <v>0.81200000000000006</v>
      </c>
    </row>
    <row r="6" spans="1:29">
      <c r="A6" s="241">
        <v>22039.981294487436</v>
      </c>
      <c r="B6" s="241">
        <v>64.607692307692304</v>
      </c>
      <c r="C6" s="241">
        <v>124202.29619466787</v>
      </c>
      <c r="D6" s="241">
        <v>13701.972948539422</v>
      </c>
      <c r="E6" s="241">
        <v>20007.628600070802</v>
      </c>
      <c r="F6" s="241">
        <v>1876.4630862212798</v>
      </c>
      <c r="G6" s="241">
        <v>1449.3860105790457</v>
      </c>
      <c r="H6" s="241">
        <v>100.33846153846153</v>
      </c>
      <c r="I6" s="241">
        <v>1371.4842672029069</v>
      </c>
      <c r="J6" s="241">
        <v>92466.159631538263</v>
      </c>
      <c r="K6" s="241">
        <v>1301.3101856131882</v>
      </c>
      <c r="R6" t="s">
        <v>116</v>
      </c>
      <c r="S6">
        <v>-0.437</v>
      </c>
      <c r="T6">
        <v>-0.02</v>
      </c>
      <c r="U6">
        <v>-8.9999999999999993E-3</v>
      </c>
      <c r="V6">
        <v>-2.8000000000000001E-2</v>
      </c>
      <c r="W6">
        <v>-1.7999999999999999E-2</v>
      </c>
      <c r="X6">
        <v>0.11</v>
      </c>
      <c r="Y6">
        <v>3.1E-2</v>
      </c>
      <c r="Z6">
        <v>-0.193</v>
      </c>
      <c r="AA6">
        <v>-0.22600000000000001</v>
      </c>
      <c r="AB6">
        <v>0.83699999999999997</v>
      </c>
      <c r="AC6">
        <v>-7.0000000000000007E-2</v>
      </c>
    </row>
    <row r="7" spans="1:29">
      <c r="A7" s="241">
        <v>62530.274788649665</v>
      </c>
      <c r="B7" s="241">
        <v>67.284615384615378</v>
      </c>
      <c r="C7" s="241">
        <v>250116.32705047095</v>
      </c>
      <c r="D7" s="241">
        <v>16541.458758254008</v>
      </c>
      <c r="E7" s="241">
        <v>27527.960744007272</v>
      </c>
      <c r="F7" s="241">
        <v>1739.122202189129</v>
      </c>
      <c r="G7" s="241">
        <v>1616.4201753243697</v>
      </c>
      <c r="H7" s="241">
        <v>104.26153846153848</v>
      </c>
      <c r="I7" s="241">
        <v>2265.2989648428043</v>
      </c>
      <c r="J7" s="241">
        <v>107761.10138517573</v>
      </c>
      <c r="K7" s="241">
        <v>2787.6540080111376</v>
      </c>
      <c r="R7" t="s">
        <v>117</v>
      </c>
      <c r="S7">
        <v>-0.249</v>
      </c>
      <c r="T7">
        <v>-0.46200000000000002</v>
      </c>
      <c r="U7">
        <v>5.0999999999999997E-2</v>
      </c>
      <c r="V7">
        <v>0.08</v>
      </c>
      <c r="W7">
        <v>-0.26500000000000001</v>
      </c>
      <c r="X7">
        <v>-0.71799999999999997</v>
      </c>
      <c r="Y7">
        <v>-8.0000000000000002E-3</v>
      </c>
      <c r="Z7">
        <v>-0.33700000000000002</v>
      </c>
      <c r="AA7">
        <v>5.8999999999999997E-2</v>
      </c>
      <c r="AB7">
        <v>-0.111</v>
      </c>
      <c r="AC7">
        <v>-8.9999999999999993E-3</v>
      </c>
    </row>
    <row r="8" spans="1:29">
      <c r="A8" s="241">
        <v>25957.763640872479</v>
      </c>
      <c r="B8" s="241">
        <v>63.569230769230778</v>
      </c>
      <c r="C8" s="241">
        <v>170255.91910870391</v>
      </c>
      <c r="D8" s="241">
        <v>14029.260963129775</v>
      </c>
      <c r="E8" s="241">
        <v>23749.828619334407</v>
      </c>
      <c r="F8" s="241">
        <v>1929.664772382263</v>
      </c>
      <c r="G8" s="241">
        <v>1347.2640283003502</v>
      </c>
      <c r="H8" s="241">
        <v>102.69999999999999</v>
      </c>
      <c r="I8" s="241">
        <v>1391.2483813024219</v>
      </c>
      <c r="J8" s="241">
        <v>90833.752947947636</v>
      </c>
      <c r="K8" s="241">
        <v>1943.3453246963288</v>
      </c>
      <c r="R8" t="s">
        <v>118</v>
      </c>
      <c r="S8">
        <v>1.2999999999999999E-2</v>
      </c>
      <c r="T8">
        <v>-0.254</v>
      </c>
      <c r="U8">
        <v>0.19</v>
      </c>
      <c r="V8">
        <v>0.79300000000000004</v>
      </c>
      <c r="W8">
        <v>-0.36099999999999999</v>
      </c>
      <c r="X8">
        <v>0.34499999999999997</v>
      </c>
      <c r="Y8">
        <v>7.3999999999999996E-2</v>
      </c>
      <c r="Z8">
        <v>0.109</v>
      </c>
      <c r="AA8">
        <v>4.9000000000000002E-2</v>
      </c>
      <c r="AB8">
        <v>0.01</v>
      </c>
      <c r="AC8">
        <v>-2.1999999999999999E-2</v>
      </c>
    </row>
    <row r="9" spans="1:29">
      <c r="A9" s="241">
        <v>59457.349948268668</v>
      </c>
      <c r="B9" s="241">
        <v>63.807692307692299</v>
      </c>
      <c r="C9" s="241">
        <v>228050.08848210631</v>
      </c>
      <c r="D9" s="241">
        <v>16164.941888611142</v>
      </c>
      <c r="E9" s="241">
        <v>24020.860729153901</v>
      </c>
      <c r="F9" s="241">
        <v>1940.7793368160551</v>
      </c>
      <c r="G9" s="241">
        <v>1254.4417534964266</v>
      </c>
      <c r="H9" s="241">
        <v>103.82307692307693</v>
      </c>
      <c r="I9" s="241">
        <v>857.56213367610098</v>
      </c>
      <c r="J9" s="241">
        <v>108331.69145125292</v>
      </c>
      <c r="K9" s="241">
        <v>2233.2424070509919</v>
      </c>
      <c r="R9" t="s">
        <v>119</v>
      </c>
      <c r="S9">
        <v>-2.9000000000000001E-2</v>
      </c>
      <c r="T9">
        <v>-0.16200000000000001</v>
      </c>
      <c r="U9">
        <v>-0.52500000000000002</v>
      </c>
      <c r="V9">
        <v>0.41599999999999998</v>
      </c>
      <c r="W9">
        <v>0.68400000000000005</v>
      </c>
      <c r="X9">
        <v>-7.5999999999999998E-2</v>
      </c>
      <c r="Y9">
        <v>0.19400000000000001</v>
      </c>
      <c r="Z9">
        <v>-0.111</v>
      </c>
      <c r="AA9">
        <v>8.9999999999999993E-3</v>
      </c>
      <c r="AB9">
        <v>-1.7000000000000001E-2</v>
      </c>
      <c r="AC9">
        <v>-3.0000000000000001E-3</v>
      </c>
    </row>
    <row r="10" spans="1:29">
      <c r="A10" s="241">
        <v>75538.304871461849</v>
      </c>
      <c r="B10" s="241">
        <v>65.84615384615384</v>
      </c>
      <c r="C10" s="241">
        <v>279800.73642622965</v>
      </c>
      <c r="D10" s="241">
        <v>17727.058759454903</v>
      </c>
      <c r="E10" s="241">
        <v>22510.073333364046</v>
      </c>
      <c r="F10" s="241">
        <v>1960.2674769236203</v>
      </c>
      <c r="G10" s="241">
        <v>1168.3994746405235</v>
      </c>
      <c r="H10" s="241">
        <v>102.36923076923077</v>
      </c>
      <c r="I10" s="241">
        <v>810.53919236273077</v>
      </c>
      <c r="J10" s="241">
        <v>126172.6037213435</v>
      </c>
      <c r="K10" s="241">
        <v>3800.061581639492</v>
      </c>
      <c r="R10" t="s">
        <v>120</v>
      </c>
      <c r="S10">
        <v>-1.4E-2</v>
      </c>
      <c r="T10">
        <v>-0.14099999999999999</v>
      </c>
      <c r="U10">
        <v>0.72899999999999998</v>
      </c>
      <c r="V10">
        <v>6.2E-2</v>
      </c>
      <c r="W10">
        <v>0.55600000000000005</v>
      </c>
      <c r="X10">
        <v>6.0000000000000001E-3</v>
      </c>
      <c r="Y10">
        <v>-0.3</v>
      </c>
      <c r="Z10">
        <v>-9.9000000000000005E-2</v>
      </c>
      <c r="AA10">
        <v>0.17699999999999999</v>
      </c>
      <c r="AB10">
        <v>4.9000000000000002E-2</v>
      </c>
      <c r="AC10">
        <v>3.6999999999999998E-2</v>
      </c>
    </row>
    <row r="11" spans="1:29">
      <c r="A11" s="241">
        <v>65092.729494182073</v>
      </c>
      <c r="B11" s="241">
        <v>69.623076923076923</v>
      </c>
      <c r="C11" s="241">
        <v>330507.47053233313</v>
      </c>
      <c r="D11" s="241">
        <v>25190.104128694544</v>
      </c>
      <c r="E11" s="241">
        <v>38329.991591019141</v>
      </c>
      <c r="F11" s="241">
        <v>1600.6180310533016</v>
      </c>
      <c r="G11" s="241">
        <v>1231.7316138051153</v>
      </c>
      <c r="H11" s="241">
        <v>103.45384615384614</v>
      </c>
      <c r="I11" s="241">
        <v>1353.0094106552692</v>
      </c>
      <c r="J11" s="241">
        <v>167973.91386936785</v>
      </c>
      <c r="K11" s="241">
        <v>4985.4492970560786</v>
      </c>
      <c r="R11" t="s">
        <v>121</v>
      </c>
      <c r="S11">
        <v>-0.17699999999999999</v>
      </c>
      <c r="T11">
        <v>-0.56399999999999995</v>
      </c>
      <c r="U11">
        <v>-0.29699999999999999</v>
      </c>
      <c r="V11">
        <v>-0.19900000000000001</v>
      </c>
      <c r="W11">
        <v>0</v>
      </c>
      <c r="X11">
        <v>0.248</v>
      </c>
      <c r="Y11">
        <v>-0.60099999999999998</v>
      </c>
      <c r="Z11">
        <v>0.311</v>
      </c>
      <c r="AA11">
        <v>-1.2999999999999999E-2</v>
      </c>
      <c r="AB11">
        <v>-5.5E-2</v>
      </c>
      <c r="AC11">
        <v>2.9000000000000001E-2</v>
      </c>
    </row>
    <row r="12" spans="1:29">
      <c r="A12" s="241">
        <v>39423.183600470729</v>
      </c>
      <c r="B12" s="241">
        <v>60.438461538461539</v>
      </c>
      <c r="C12" s="241">
        <v>184687.57615380135</v>
      </c>
      <c r="D12" s="241">
        <v>14234.375795302281</v>
      </c>
      <c r="E12" s="241">
        <v>23216.356928634916</v>
      </c>
      <c r="F12" s="241">
        <v>2030.3382392691251</v>
      </c>
      <c r="G12" s="241">
        <v>1384.1408972909735</v>
      </c>
      <c r="H12" s="241">
        <v>103.31538461538463</v>
      </c>
      <c r="I12" s="241">
        <v>1054.5501581080996</v>
      </c>
      <c r="J12" s="241">
        <v>97941.976820354321</v>
      </c>
      <c r="K12" s="241">
        <v>2567.4712247482553</v>
      </c>
      <c r="R12" t="s">
        <v>122</v>
      </c>
      <c r="S12">
        <v>-0.36</v>
      </c>
      <c r="T12">
        <v>-0.16600000000000001</v>
      </c>
      <c r="U12">
        <v>4.1000000000000002E-2</v>
      </c>
      <c r="V12">
        <v>-0.23599999999999999</v>
      </c>
      <c r="W12">
        <v>0</v>
      </c>
      <c r="X12">
        <v>0.51600000000000001</v>
      </c>
      <c r="Y12">
        <v>0.29099999999999998</v>
      </c>
      <c r="Z12">
        <v>-0.52700000000000002</v>
      </c>
      <c r="AA12">
        <v>5.0999999999999997E-2</v>
      </c>
      <c r="AB12">
        <v>-0.38900000000000001</v>
      </c>
      <c r="AC12">
        <v>-4.4999999999999998E-2</v>
      </c>
    </row>
    <row r="13" spans="1:29">
      <c r="A13" s="241">
        <v>36461.02969764467</v>
      </c>
      <c r="B13" s="241">
        <v>59.638461538461527</v>
      </c>
      <c r="C13" s="241">
        <v>199045.10365502315</v>
      </c>
      <c r="D13" s="241">
        <v>14521.615409254618</v>
      </c>
      <c r="E13" s="241">
        <v>29783.012011396546</v>
      </c>
      <c r="F13" s="241">
        <v>1534.0562222934827</v>
      </c>
      <c r="G13" s="241">
        <v>864.57759611210645</v>
      </c>
      <c r="H13" s="241">
        <v>102.26923076923077</v>
      </c>
      <c r="I13" s="241">
        <v>1248.5774841809919</v>
      </c>
      <c r="J13" s="241">
        <v>97136.250040867511</v>
      </c>
      <c r="K13" s="241">
        <v>3105.9386694524865</v>
      </c>
      <c r="R13" t="s">
        <v>123</v>
      </c>
      <c r="S13">
        <v>-0.39200000000000002</v>
      </c>
      <c r="T13">
        <v>0.29599999999999999</v>
      </c>
      <c r="U13">
        <v>-0.13400000000000001</v>
      </c>
      <c r="V13">
        <v>5.8999999999999997E-2</v>
      </c>
      <c r="W13">
        <v>-5.1999999999999998E-2</v>
      </c>
      <c r="X13">
        <v>-2.9000000000000001E-2</v>
      </c>
      <c r="Y13">
        <v>-9.7000000000000003E-2</v>
      </c>
      <c r="Z13">
        <v>0.11799999999999999</v>
      </c>
      <c r="AA13">
        <v>0.82399999999999995</v>
      </c>
      <c r="AB13">
        <v>4.3999999999999997E-2</v>
      </c>
      <c r="AC13">
        <v>-0.17599999999999999</v>
      </c>
    </row>
    <row r="14" spans="1:29">
      <c r="A14" s="241">
        <v>42597.964676423864</v>
      </c>
      <c r="B14" s="241">
        <v>65.061538461538461</v>
      </c>
      <c r="C14" s="241">
        <v>193251.62608128673</v>
      </c>
      <c r="D14" s="241">
        <v>15229.082156497072</v>
      </c>
      <c r="E14" s="241">
        <v>32084.911185034758</v>
      </c>
      <c r="F14" s="241">
        <v>1784.4509435203267</v>
      </c>
      <c r="G14" s="241">
        <v>1574.897652099783</v>
      </c>
      <c r="H14" s="241">
        <v>103.26153846153845</v>
      </c>
      <c r="I14" s="241">
        <v>893.77332120779033</v>
      </c>
      <c r="J14" s="241">
        <v>105074.22275338043</v>
      </c>
      <c r="K14" s="241">
        <v>2805.4694572381245</v>
      </c>
    </row>
    <row r="15" spans="1:29">
      <c r="A15" s="241">
        <v>57950.905212377111</v>
      </c>
      <c r="B15" s="241">
        <v>61.31538461538463</v>
      </c>
      <c r="C15" s="241">
        <v>185841.36491525345</v>
      </c>
      <c r="D15" s="241">
        <v>15296.502276636764</v>
      </c>
      <c r="E15" s="241">
        <v>24639.764990960572</v>
      </c>
      <c r="F15" s="241">
        <v>1819.6025873559106</v>
      </c>
      <c r="G15" s="241">
        <v>1217.5831872791136</v>
      </c>
      <c r="H15" s="241">
        <v>103.52307692307691</v>
      </c>
      <c r="I15" s="241">
        <v>415.47199601389343</v>
      </c>
      <c r="J15" s="241">
        <v>109070.62396316198</v>
      </c>
      <c r="K15" s="241">
        <v>3239.8623712566337</v>
      </c>
      <c r="R15" t="s">
        <v>196</v>
      </c>
      <c r="S15" t="s">
        <v>197</v>
      </c>
      <c r="T15" t="s">
        <v>198</v>
      </c>
      <c r="U15" t="s">
        <v>199</v>
      </c>
      <c r="V15" t="s">
        <v>200</v>
      </c>
    </row>
    <row r="16" spans="1:29">
      <c r="A16" s="241">
        <v>46059.803061612693</v>
      </c>
      <c r="B16" s="241">
        <v>65.900000000000006</v>
      </c>
      <c r="C16" s="241">
        <v>195946.24095486783</v>
      </c>
      <c r="D16" s="241">
        <v>15093.213957517193</v>
      </c>
      <c r="E16" s="241">
        <v>20025.583103376681</v>
      </c>
      <c r="F16" s="241">
        <v>1689.3109957871675</v>
      </c>
      <c r="G16" s="241">
        <v>1734.4119329873986</v>
      </c>
      <c r="H16" s="241">
        <v>101.83846153846154</v>
      </c>
      <c r="I16" s="241">
        <v>2545.8610540795771</v>
      </c>
      <c r="J16" s="241">
        <v>106685.17348927428</v>
      </c>
      <c r="K16" s="241">
        <v>3287.758981259703</v>
      </c>
      <c r="S16">
        <v>1</v>
      </c>
      <c r="T16">
        <v>4.8975</v>
      </c>
      <c r="U16">
        <v>0.44519999999999998</v>
      </c>
      <c r="V16">
        <v>0.44519999999999998</v>
      </c>
    </row>
    <row r="17" spans="1:22">
      <c r="A17" s="241">
        <v>52373.86717590638</v>
      </c>
      <c r="B17" s="241">
        <v>65.730769230769226</v>
      </c>
      <c r="C17" s="241">
        <v>222817.25397696032</v>
      </c>
      <c r="D17" s="241">
        <v>15982.541285453008</v>
      </c>
      <c r="E17" s="241">
        <v>23794.836425201021</v>
      </c>
      <c r="F17" s="241">
        <v>1963.2903830209309</v>
      </c>
      <c r="G17" s="241">
        <v>911.00069839388095</v>
      </c>
      <c r="H17" s="241">
        <v>103.7923076923077</v>
      </c>
      <c r="I17" s="241">
        <v>1099.8754837683734</v>
      </c>
      <c r="J17" s="241">
        <v>109566.32269846831</v>
      </c>
      <c r="K17" s="241">
        <v>3321.8198174756717</v>
      </c>
      <c r="S17">
        <v>2</v>
      </c>
      <c r="T17">
        <v>1.5447</v>
      </c>
      <c r="U17">
        <v>0.1404</v>
      </c>
      <c r="V17">
        <v>0.5857</v>
      </c>
    </row>
    <row r="18" spans="1:22">
      <c r="A18" s="241">
        <v>45528.638452766034</v>
      </c>
      <c r="B18" s="241">
        <v>65.707692307692298</v>
      </c>
      <c r="C18" s="241">
        <v>234103.57422706386</v>
      </c>
      <c r="D18" s="241">
        <v>15684.549584605702</v>
      </c>
      <c r="E18" s="241">
        <v>31071.403832064305</v>
      </c>
      <c r="F18" s="241">
        <v>1805.3624022463932</v>
      </c>
      <c r="G18" s="241">
        <v>1410.6422516713442</v>
      </c>
      <c r="H18" s="241">
        <v>102.83076923076926</v>
      </c>
      <c r="I18" s="241">
        <v>2087.5125270963317</v>
      </c>
      <c r="J18" s="241">
        <v>102975.38771839543</v>
      </c>
      <c r="K18" s="241">
        <v>3332.2037805190771</v>
      </c>
      <c r="S18">
        <v>3</v>
      </c>
      <c r="T18">
        <v>1.2203999999999999</v>
      </c>
      <c r="U18">
        <v>0.1109</v>
      </c>
      <c r="V18">
        <v>0.6966</v>
      </c>
    </row>
    <row r="19" spans="1:22">
      <c r="A19" s="241">
        <v>113593.14398990628</v>
      </c>
      <c r="B19" s="241">
        <v>73.099999999999994</v>
      </c>
      <c r="C19" s="241">
        <v>810639.99528188992</v>
      </c>
      <c r="D19" s="241">
        <v>41675.930435133298</v>
      </c>
      <c r="E19" s="241">
        <v>34983.072444938509</v>
      </c>
      <c r="F19" s="241">
        <v>1362.9022036394247</v>
      </c>
      <c r="G19" s="241">
        <v>1329.2159482965217</v>
      </c>
      <c r="H19" s="241">
        <v>100.96923076923075</v>
      </c>
      <c r="I19" s="241">
        <v>11304.040343304117</v>
      </c>
      <c r="J19" s="241">
        <v>235723.34428719024</v>
      </c>
      <c r="K19" s="241">
        <v>14937.589781524332</v>
      </c>
      <c r="S19">
        <v>4</v>
      </c>
      <c r="T19">
        <v>1.0720000000000001</v>
      </c>
      <c r="U19">
        <v>9.7500000000000003E-2</v>
      </c>
      <c r="V19">
        <v>0.79410000000000003</v>
      </c>
    </row>
    <row r="20" spans="1:22">
      <c r="A20" s="241">
        <v>47404.873329683658</v>
      </c>
      <c r="B20" s="241">
        <v>60.95384615384615</v>
      </c>
      <c r="C20" s="241">
        <v>268549.70891831355</v>
      </c>
      <c r="D20" s="241">
        <v>17717.276643264289</v>
      </c>
      <c r="E20" s="241">
        <v>22905.238285866642</v>
      </c>
      <c r="F20" s="241">
        <v>1819.1784786255287</v>
      </c>
      <c r="G20" s="241">
        <v>2073.0870436683613</v>
      </c>
      <c r="H20" s="241">
        <v>102.53846153846156</v>
      </c>
      <c r="I20" s="241">
        <v>4767.2000311904349</v>
      </c>
      <c r="J20" s="241">
        <v>115754.76006611111</v>
      </c>
      <c r="K20" s="241">
        <v>3114.4569488992329</v>
      </c>
      <c r="S20">
        <v>5</v>
      </c>
      <c r="T20">
        <v>0.87939999999999996</v>
      </c>
      <c r="U20">
        <v>7.9899999999999999E-2</v>
      </c>
      <c r="V20">
        <v>0.874</v>
      </c>
    </row>
    <row r="21" spans="1:22">
      <c r="A21" s="241">
        <v>133453.42889036587</v>
      </c>
      <c r="B21" s="241">
        <v>63.769230769230766</v>
      </c>
      <c r="C21" s="241">
        <v>458395.91199162765</v>
      </c>
      <c r="D21" s="241">
        <v>21231.165735303213</v>
      </c>
      <c r="E21" s="241">
        <v>19801.126728168987</v>
      </c>
      <c r="F21" s="241">
        <v>1745.367199237354</v>
      </c>
      <c r="G21" s="241">
        <v>2140.4605484258595</v>
      </c>
      <c r="H21" s="241">
        <v>100.96153846153848</v>
      </c>
      <c r="I21" s="241">
        <v>2094.4888705292574</v>
      </c>
      <c r="J21" s="241">
        <v>119949.08004532348</v>
      </c>
      <c r="K21" s="241">
        <v>8993.7923439617316</v>
      </c>
      <c r="S21">
        <v>6</v>
      </c>
      <c r="T21">
        <v>0.50480000000000003</v>
      </c>
      <c r="U21">
        <v>4.5900000000000003E-2</v>
      </c>
      <c r="V21">
        <v>0.91990000000000005</v>
      </c>
    </row>
    <row r="22" spans="1:22">
      <c r="A22" s="241">
        <v>98671.564878626421</v>
      </c>
      <c r="B22" s="241">
        <v>62.015384615384619</v>
      </c>
      <c r="C22" s="241">
        <v>389811.15420408332</v>
      </c>
      <c r="D22" s="241">
        <v>20471.417552280167</v>
      </c>
      <c r="E22" s="241">
        <v>20981.186659844483</v>
      </c>
      <c r="F22" s="241">
        <v>1687.8050449727134</v>
      </c>
      <c r="G22" s="241">
        <v>1731.4041383606736</v>
      </c>
      <c r="H22" s="241">
        <v>101.98461538461538</v>
      </c>
      <c r="I22" s="241">
        <v>3337.1337281059637</v>
      </c>
      <c r="J22" s="241">
        <v>129856.75796960316</v>
      </c>
      <c r="K22" s="241">
        <v>7629.159860826463</v>
      </c>
      <c r="S22">
        <v>7</v>
      </c>
      <c r="T22">
        <v>0.40620000000000001</v>
      </c>
      <c r="U22">
        <v>3.6900000000000002E-2</v>
      </c>
      <c r="V22">
        <v>0.95679999999999998</v>
      </c>
    </row>
    <row r="23" spans="1:22">
      <c r="A23" s="241">
        <v>75357.828272754894</v>
      </c>
      <c r="B23" s="241">
        <v>63.284615384615385</v>
      </c>
      <c r="C23" s="241">
        <v>283392.39916037355</v>
      </c>
      <c r="D23" s="241">
        <v>15940.575243420397</v>
      </c>
      <c r="E23" s="241">
        <v>23711.300329025937</v>
      </c>
      <c r="F23" s="241">
        <v>1947.2280313110432</v>
      </c>
      <c r="G23" s="241">
        <v>1862.8332881403492</v>
      </c>
      <c r="H23" s="241">
        <v>102.30769230769229</v>
      </c>
      <c r="I23" s="241">
        <v>2523.1819511381718</v>
      </c>
      <c r="J23" s="241">
        <v>91747.688743611507</v>
      </c>
      <c r="K23" s="241">
        <v>7118.8880483306893</v>
      </c>
      <c r="S23">
        <v>8</v>
      </c>
      <c r="T23">
        <v>0.29499999999999998</v>
      </c>
      <c r="U23">
        <v>2.6800000000000001E-2</v>
      </c>
      <c r="V23">
        <v>0.98360000000000003</v>
      </c>
    </row>
    <row r="24" spans="1:22">
      <c r="A24" s="241">
        <v>60417.263343781888</v>
      </c>
      <c r="B24" s="241">
        <v>65.984615384615381</v>
      </c>
      <c r="C24" s="241">
        <v>262646.65023005451</v>
      </c>
      <c r="D24" s="241">
        <v>16080.676829438906</v>
      </c>
      <c r="E24" s="241">
        <v>22164.650667852973</v>
      </c>
      <c r="F24" s="241">
        <v>1967.4707326863077</v>
      </c>
      <c r="G24" s="241">
        <v>1508.3239378591545</v>
      </c>
      <c r="H24" s="241">
        <v>102.6076923076923</v>
      </c>
      <c r="I24" s="241">
        <v>3897.6703376632963</v>
      </c>
      <c r="J24" s="241">
        <v>99515.88962910221</v>
      </c>
      <c r="K24" s="241">
        <v>2396.7896656169082</v>
      </c>
      <c r="S24">
        <v>9</v>
      </c>
      <c r="T24">
        <v>0.1137</v>
      </c>
      <c r="U24">
        <v>1.03E-2</v>
      </c>
      <c r="V24">
        <v>0.99399999999999999</v>
      </c>
    </row>
    <row r="25" spans="1:22">
      <c r="A25" s="241">
        <v>125427.49387048565</v>
      </c>
      <c r="B25" s="241">
        <v>67.192307692307693</v>
      </c>
      <c r="C25" s="241">
        <v>338163.23677553411</v>
      </c>
      <c r="D25" s="241">
        <v>17085.497108619882</v>
      </c>
      <c r="E25" s="241">
        <v>30994.63508683773</v>
      </c>
      <c r="F25" s="241">
        <v>1679.8181772160683</v>
      </c>
      <c r="G25" s="241">
        <v>1266.0977796628349</v>
      </c>
      <c r="H25" s="241">
        <v>103.23076923076925</v>
      </c>
      <c r="I25" s="241">
        <v>799.57614095070551</v>
      </c>
      <c r="J25" s="241">
        <v>124479.99180323879</v>
      </c>
      <c r="K25" s="241">
        <v>4426.4516718409668</v>
      </c>
      <c r="S25">
        <v>10</v>
      </c>
      <c r="T25">
        <v>5.6599999999999998E-2</v>
      </c>
      <c r="U25">
        <v>5.1000000000000004E-3</v>
      </c>
      <c r="V25">
        <v>0.99909999999999999</v>
      </c>
    </row>
    <row r="26" spans="1:22">
      <c r="A26" s="241">
        <v>105854.76702152567</v>
      </c>
      <c r="B26" s="241">
        <v>68.07692307692308</v>
      </c>
      <c r="C26" s="241">
        <v>441274.96347466123</v>
      </c>
      <c r="D26" s="241">
        <v>25227.427479663609</v>
      </c>
      <c r="E26" s="241">
        <v>34751.2524448314</v>
      </c>
      <c r="F26" s="241">
        <v>1406.0180542967116</v>
      </c>
      <c r="G26" s="241">
        <v>1833.6307689309344</v>
      </c>
      <c r="H26" s="241">
        <v>103.53846153846153</v>
      </c>
      <c r="I26" s="241">
        <v>1856.8723221535161</v>
      </c>
      <c r="J26" s="241">
        <v>137356.77489863633</v>
      </c>
      <c r="K26" s="241">
        <v>8440.7165033156944</v>
      </c>
      <c r="S26">
        <v>11</v>
      </c>
      <c r="T26">
        <v>9.7000000000000003E-3</v>
      </c>
      <c r="U26">
        <v>8.9999999999999998E-4</v>
      </c>
      <c r="V26">
        <v>1</v>
      </c>
    </row>
    <row r="27" spans="1:22">
      <c r="A27" s="241">
        <v>61542.734182416236</v>
      </c>
      <c r="B27" s="241">
        <v>65.061538461538461</v>
      </c>
      <c r="C27" s="241">
        <v>254678.9748197755</v>
      </c>
      <c r="D27" s="241">
        <v>16030.795834214714</v>
      </c>
      <c r="E27" s="241">
        <v>19942.488305923296</v>
      </c>
      <c r="F27" s="241">
        <v>1878.1541011241529</v>
      </c>
      <c r="G27" s="241">
        <v>1896.5093357535172</v>
      </c>
      <c r="H27" s="241">
        <v>103.90000000000002</v>
      </c>
      <c r="I27" s="241">
        <v>1629.6646788419048</v>
      </c>
      <c r="J27" s="241">
        <v>112527.21476970261</v>
      </c>
      <c r="K27" s="241">
        <v>3436.6578410692596</v>
      </c>
    </row>
    <row r="28" spans="1:22">
      <c r="A28" s="241">
        <v>31915.194286987753</v>
      </c>
      <c r="B28" s="241">
        <v>62.338461538461544</v>
      </c>
      <c r="C28" s="241">
        <v>154272.78719986699</v>
      </c>
      <c r="D28" s="241">
        <v>13980.898717942518</v>
      </c>
      <c r="E28" s="241">
        <v>17895.603740610455</v>
      </c>
      <c r="F28" s="241">
        <v>1657.864500075146</v>
      </c>
      <c r="G28" s="241">
        <v>1472.573625282962</v>
      </c>
      <c r="H28" s="241">
        <v>101.33846153846156</v>
      </c>
      <c r="I28" s="241">
        <v>1488.3471395933141</v>
      </c>
      <c r="J28" s="241">
        <v>103241.95267773057</v>
      </c>
      <c r="K28" s="241">
        <v>2367.9987179169134</v>
      </c>
    </row>
    <row r="29" spans="1:22">
      <c r="A29" s="241">
        <v>76242.455491574859</v>
      </c>
      <c r="B29" s="241">
        <v>72.700000000000017</v>
      </c>
      <c r="C29" s="241">
        <v>499024.28639073257</v>
      </c>
      <c r="D29" s="241">
        <v>25652.936270220431</v>
      </c>
      <c r="E29" s="241">
        <v>46627.098800692096</v>
      </c>
      <c r="F29" s="241">
        <v>1743.053918941622</v>
      </c>
      <c r="G29" s="241">
        <v>1091.1594035473852</v>
      </c>
      <c r="H29" s="241">
        <v>103.15384615384615</v>
      </c>
      <c r="I29" s="241">
        <v>8373.5139457374062</v>
      </c>
      <c r="J29" s="241">
        <v>150878.26518631857</v>
      </c>
      <c r="K29" s="241">
        <v>4795.8702001310194</v>
      </c>
    </row>
    <row r="30" spans="1:22">
      <c r="A30" s="241">
        <v>36099.331023617902</v>
      </c>
      <c r="B30" s="241">
        <v>55.530769230769231</v>
      </c>
      <c r="C30" s="241">
        <v>143908.28344791583</v>
      </c>
      <c r="D30" s="241">
        <v>15649.460977409575</v>
      </c>
      <c r="E30" s="241">
        <v>23423.875749428214</v>
      </c>
      <c r="F30" s="241">
        <v>2237.613892247743</v>
      </c>
      <c r="G30" s="241">
        <v>960.5275511504916</v>
      </c>
      <c r="H30" s="241">
        <v>103.65384615384619</v>
      </c>
      <c r="I30" s="241">
        <v>720.10966593198987</v>
      </c>
      <c r="J30" s="241">
        <v>118009.04084500624</v>
      </c>
      <c r="K30" s="241">
        <v>3046.0618251766396</v>
      </c>
    </row>
    <row r="31" spans="1:22">
      <c r="A31" s="241">
        <v>36243.261685130732</v>
      </c>
      <c r="B31" s="241">
        <v>60.030769230769224</v>
      </c>
      <c r="C31" s="241">
        <v>149734.91359722719</v>
      </c>
      <c r="D31" s="241">
        <v>9492.8658800439553</v>
      </c>
      <c r="E31" s="241">
        <v>5319.9942457128072</v>
      </c>
      <c r="F31" s="241">
        <v>2557.679314411454</v>
      </c>
      <c r="G31" s="241">
        <v>1136.1600978933966</v>
      </c>
      <c r="H31" s="241">
        <v>100.20769230769231</v>
      </c>
      <c r="I31" s="241">
        <v>875.27256102825049</v>
      </c>
      <c r="J31" s="241">
        <v>43526.664085662822</v>
      </c>
      <c r="K31" s="241">
        <v>1931.4923554685734</v>
      </c>
    </row>
    <row r="32" spans="1:22">
      <c r="A32" s="241">
        <v>80289.097341654196</v>
      </c>
      <c r="B32" s="241">
        <v>62.45384615384615</v>
      </c>
      <c r="C32" s="241">
        <v>244898.74817163436</v>
      </c>
      <c r="D32" s="241">
        <v>19835.189942302324</v>
      </c>
      <c r="E32" s="241">
        <v>26554.687075572536</v>
      </c>
      <c r="F32" s="241">
        <v>3012.5245144471965</v>
      </c>
      <c r="G32" s="241">
        <v>1274.5276627087769</v>
      </c>
      <c r="H32" s="241">
        <v>101.47692307692309</v>
      </c>
      <c r="I32" s="241">
        <v>2785.3761243214522</v>
      </c>
      <c r="J32" s="241">
        <v>141131.94427117938</v>
      </c>
      <c r="K32" s="241">
        <v>2882.4960817973592</v>
      </c>
    </row>
    <row r="33" spans="1:11">
      <c r="A33" s="241">
        <v>70858.457163642917</v>
      </c>
      <c r="B33" s="241">
        <v>63.276923076923083</v>
      </c>
      <c r="C33" s="241">
        <v>258727.25085253408</v>
      </c>
      <c r="D33" s="241">
        <v>15122.496547082188</v>
      </c>
      <c r="E33" s="241">
        <v>8664.6432544681848</v>
      </c>
      <c r="F33" s="241">
        <v>2061.0725487299578</v>
      </c>
      <c r="G33" s="241">
        <v>1617.4465118479695</v>
      </c>
      <c r="H33" s="241">
        <v>105.01538461538462</v>
      </c>
      <c r="I33" s="241">
        <v>2804.1330593451253</v>
      </c>
      <c r="J33" s="241">
        <v>108586.92755475454</v>
      </c>
      <c r="K33" s="241">
        <v>4811.8637413187071</v>
      </c>
    </row>
    <row r="34" spans="1:11">
      <c r="A34" s="241">
        <v>43533.076613906625</v>
      </c>
      <c r="B34" s="241">
        <v>62.353846153846149</v>
      </c>
      <c r="C34" s="241">
        <v>204987.26365217284</v>
      </c>
      <c r="D34" s="241">
        <v>14106.871189091333</v>
      </c>
      <c r="E34" s="241">
        <v>19162.272093916163</v>
      </c>
      <c r="F34" s="241">
        <v>1696.7210572491906</v>
      </c>
      <c r="G34" s="241">
        <v>1544.8992433421363</v>
      </c>
      <c r="H34" s="241">
        <v>100.82307692307693</v>
      </c>
      <c r="I34" s="241">
        <v>1293.498351369645</v>
      </c>
      <c r="J34" s="241">
        <v>93525.612784729936</v>
      </c>
      <c r="K34" s="241">
        <v>2488.175980542198</v>
      </c>
    </row>
    <row r="35" spans="1:11">
      <c r="A35" s="241">
        <v>43837.644051131567</v>
      </c>
      <c r="B35" s="241">
        <v>62.3</v>
      </c>
      <c r="C35" s="241">
        <v>201071.35910984676</v>
      </c>
      <c r="D35" s="241">
        <v>16838.006474396916</v>
      </c>
      <c r="E35" s="241">
        <v>27750.114677558988</v>
      </c>
      <c r="F35" s="241">
        <v>2599.1060240141455</v>
      </c>
      <c r="G35" s="241">
        <v>1359.7789476415469</v>
      </c>
      <c r="H35" s="241">
        <v>103.35384615384615</v>
      </c>
      <c r="I35" s="241">
        <v>1740.1828955772439</v>
      </c>
      <c r="J35" s="241">
        <v>129169.35730098232</v>
      </c>
      <c r="K35" s="241">
        <v>2536.8308654674629</v>
      </c>
    </row>
    <row r="36" spans="1:11">
      <c r="A36" s="241">
        <v>44013.225691722466</v>
      </c>
      <c r="B36" s="241">
        <v>54.684615384615384</v>
      </c>
      <c r="C36" s="241">
        <v>124226.48201531306</v>
      </c>
      <c r="D36" s="241">
        <v>16500.44112261615</v>
      </c>
      <c r="E36" s="241">
        <v>2415.4629355926909</v>
      </c>
      <c r="F36" s="241">
        <v>1094.397788931321</v>
      </c>
      <c r="G36" s="241">
        <v>464.19257879647068</v>
      </c>
      <c r="H36" s="241">
        <v>101.85384615384613</v>
      </c>
      <c r="I36" s="241">
        <v>234.18014135935067</v>
      </c>
      <c r="J36" s="241">
        <v>117817.36436898053</v>
      </c>
      <c r="K36" s="241">
        <v>1418.0507652330566</v>
      </c>
    </row>
    <row r="37" spans="1:11">
      <c r="A37" s="241">
        <v>24385.193397952684</v>
      </c>
      <c r="B37" s="241">
        <v>59.15384615384616</v>
      </c>
      <c r="C37" s="241">
        <v>103018.56165347305</v>
      </c>
      <c r="D37" s="241">
        <v>11985.62570037305</v>
      </c>
      <c r="E37" s="241">
        <v>10798.063193895468</v>
      </c>
      <c r="F37" s="241">
        <v>1921.4173414320699</v>
      </c>
      <c r="G37" s="241">
        <v>910.77136735182341</v>
      </c>
      <c r="H37" s="241">
        <v>101.78461538461536</v>
      </c>
      <c r="I37" s="241">
        <v>198.57809447804999</v>
      </c>
      <c r="J37" s="241">
        <v>86592.756803994285</v>
      </c>
      <c r="K37" s="241">
        <v>1070.6630372006734</v>
      </c>
    </row>
    <row r="38" spans="1:11">
      <c r="A38" s="241">
        <v>30079.490197517935</v>
      </c>
      <c r="B38" s="241">
        <v>55.346153846153847</v>
      </c>
      <c r="C38" s="241">
        <v>107034.30138122688</v>
      </c>
      <c r="D38" s="241">
        <v>11092.941022339366</v>
      </c>
      <c r="E38" s="241">
        <v>18020.122818840508</v>
      </c>
      <c r="F38" s="241">
        <v>1669.5992135936942</v>
      </c>
      <c r="G38" s="241">
        <v>864.72580360490917</v>
      </c>
      <c r="H38" s="241">
        <v>100.77692307692307</v>
      </c>
      <c r="I38" s="241">
        <v>279.74127791750919</v>
      </c>
      <c r="J38" s="241">
        <v>52856.448309412641</v>
      </c>
      <c r="K38" s="241">
        <v>2329.6089712829089</v>
      </c>
    </row>
    <row r="39" spans="1:11">
      <c r="A39" s="241">
        <v>27233.15590437896</v>
      </c>
      <c r="B39" s="241">
        <v>58.04615384615385</v>
      </c>
      <c r="C39" s="241">
        <v>134616.91389752086</v>
      </c>
      <c r="D39" s="241">
        <v>13998.774416820419</v>
      </c>
      <c r="E39" s="241">
        <v>7162.7288088354562</v>
      </c>
      <c r="F39" s="241">
        <v>1673.0121402572113</v>
      </c>
      <c r="G39" s="241">
        <v>1030.3487755751617</v>
      </c>
      <c r="H39" s="241">
        <v>102.26923076923077</v>
      </c>
      <c r="I39" s="241">
        <v>354.90352561005085</v>
      </c>
      <c r="J39" s="241">
        <v>96051.125846767885</v>
      </c>
      <c r="K39" s="241">
        <v>1726.3122656269647</v>
      </c>
    </row>
    <row r="40" spans="1:11">
      <c r="A40" s="241">
        <v>31046.529118373917</v>
      </c>
      <c r="B40" s="241">
        <v>54.307692307692314</v>
      </c>
      <c r="C40" s="241">
        <v>80025.096360577678</v>
      </c>
      <c r="D40" s="241">
        <v>13631.618192495789</v>
      </c>
      <c r="E40" s="241">
        <v>2144.3113894005678</v>
      </c>
      <c r="F40" s="241">
        <v>1423.1804856480974</v>
      </c>
      <c r="G40" s="241">
        <v>259.68442603335831</v>
      </c>
      <c r="H40" s="241">
        <v>101.23076923076924</v>
      </c>
      <c r="I40" s="241">
        <v>108.6884651264527</v>
      </c>
      <c r="J40" s="241">
        <v>64317.848267406218</v>
      </c>
      <c r="K40" s="241">
        <v>1716.8544291537205</v>
      </c>
    </row>
    <row r="41" spans="1:11">
      <c r="A41" s="241">
        <v>37294.849966748727</v>
      </c>
      <c r="B41" s="241">
        <v>61.484615384615395</v>
      </c>
      <c r="C41" s="241">
        <v>155386.03717205615</v>
      </c>
      <c r="D41" s="241">
        <v>14144.328472452871</v>
      </c>
      <c r="E41" s="241">
        <v>22850.678736574966</v>
      </c>
      <c r="F41" s="241">
        <v>2486.8676664846544</v>
      </c>
      <c r="G41" s="241">
        <v>1224.0486673881696</v>
      </c>
      <c r="H41" s="241">
        <v>101.88461538461537</v>
      </c>
      <c r="I41" s="241">
        <v>1910.6478524685847</v>
      </c>
      <c r="J41" s="241">
        <v>111843.74824634194</v>
      </c>
      <c r="K41" s="241">
        <v>1911.5371547069979</v>
      </c>
    </row>
    <row r="42" spans="1:11">
      <c r="A42" s="241">
        <v>49927.968121625883</v>
      </c>
      <c r="B42" s="241">
        <v>61.600000000000009</v>
      </c>
      <c r="C42" s="241">
        <v>236787.08215553046</v>
      </c>
      <c r="D42" s="241">
        <v>18026.801220185778</v>
      </c>
      <c r="E42" s="241">
        <v>16008.810102696405</v>
      </c>
      <c r="F42" s="241">
        <v>1543.2228177959166</v>
      </c>
      <c r="G42" s="241">
        <v>1479.5465571492484</v>
      </c>
      <c r="H42" s="241">
        <v>102.58461538461539</v>
      </c>
      <c r="I42" s="241">
        <v>1265.7061353366059</v>
      </c>
      <c r="J42" s="241">
        <v>133455.06778659759</v>
      </c>
      <c r="K42" s="241">
        <v>2872.3203773377531</v>
      </c>
    </row>
    <row r="43" spans="1:11">
      <c r="A43" s="241">
        <v>33352.910983513793</v>
      </c>
      <c r="B43" s="241">
        <v>62.646153846153837</v>
      </c>
      <c r="C43" s="241">
        <v>154509.86550718403</v>
      </c>
      <c r="D43" s="241">
        <v>11587.322248878914</v>
      </c>
      <c r="E43" s="241">
        <v>21498.87963124588</v>
      </c>
      <c r="F43" s="241">
        <v>1502.5374807266626</v>
      </c>
      <c r="G43" s="241">
        <v>1231.5299400522313</v>
      </c>
      <c r="H43" s="241">
        <v>102.93846153846154</v>
      </c>
      <c r="I43" s="241">
        <v>1332.5816225031331</v>
      </c>
      <c r="J43" s="241">
        <v>73905.264649367949</v>
      </c>
      <c r="K43" s="241">
        <v>1648.6091860962858</v>
      </c>
    </row>
    <row r="44" spans="1:11">
      <c r="A44" s="241">
        <v>44938.527420946244</v>
      </c>
      <c r="B44" s="241">
        <v>66.599999999999994</v>
      </c>
      <c r="C44" s="241">
        <v>172784.41809453414</v>
      </c>
      <c r="D44" s="241">
        <v>11900.738931990152</v>
      </c>
      <c r="E44" s="241">
        <v>22549.635891644186</v>
      </c>
      <c r="F44" s="241">
        <v>1704.2675531327359</v>
      </c>
      <c r="G44" s="241">
        <v>1030.1881966566068</v>
      </c>
      <c r="H44" s="241">
        <v>103.78461538461539</v>
      </c>
      <c r="I44" s="241">
        <v>1182.7431536916124</v>
      </c>
      <c r="J44" s="241">
        <v>69869.751934927874</v>
      </c>
      <c r="K44" s="241">
        <v>2221.6101751718811</v>
      </c>
    </row>
    <row r="45" spans="1:11">
      <c r="A45" s="241">
        <v>102514.08105411449</v>
      </c>
      <c r="B45" s="241">
        <v>67.538461538461533</v>
      </c>
      <c r="C45" s="241">
        <v>370508.65690661065</v>
      </c>
      <c r="D45" s="241">
        <v>21126.549948091113</v>
      </c>
      <c r="E45" s="241">
        <v>34793.310392297135</v>
      </c>
      <c r="F45" s="241">
        <v>1640.4845117753644</v>
      </c>
      <c r="G45" s="241">
        <v>1301.6247899695347</v>
      </c>
      <c r="H45" s="241">
        <v>101.86153846153844</v>
      </c>
      <c r="I45" s="241">
        <v>3520.3909114964868</v>
      </c>
      <c r="J45" s="241">
        <v>142765.86305333281</v>
      </c>
      <c r="K45" s="241">
        <v>3968.0856005914179</v>
      </c>
    </row>
    <row r="46" spans="1:11">
      <c r="A46" s="241">
        <v>40520.474451990282</v>
      </c>
      <c r="B46" s="241">
        <v>66.169230769230779</v>
      </c>
      <c r="C46" s="241">
        <v>246467.28217407889</v>
      </c>
      <c r="D46" s="241">
        <v>14742.768677975981</v>
      </c>
      <c r="E46" s="241">
        <v>24974.399124247378</v>
      </c>
      <c r="F46" s="241">
        <v>1700.3633643404039</v>
      </c>
      <c r="G46" s="241">
        <v>1803.4779361877304</v>
      </c>
      <c r="H46" s="241">
        <v>101.55384615384615</v>
      </c>
      <c r="I46" s="241">
        <v>1260.8213706717854</v>
      </c>
      <c r="J46" s="241">
        <v>92356.693720054027</v>
      </c>
      <c r="K46" s="241">
        <v>3274.5363783154125</v>
      </c>
    </row>
    <row r="47" spans="1:11">
      <c r="A47" s="241">
        <v>33371.277031331789</v>
      </c>
      <c r="B47" s="241">
        <v>64.607692307692304</v>
      </c>
      <c r="C47" s="241">
        <v>152642.68944676517</v>
      </c>
      <c r="D47" s="241">
        <v>11951.765055718832</v>
      </c>
      <c r="E47" s="241">
        <v>23398.710650923778</v>
      </c>
      <c r="F47" s="241">
        <v>2055.2479180134969</v>
      </c>
      <c r="G47" s="241">
        <v>1160.1133019850849</v>
      </c>
      <c r="H47" s="241">
        <v>103.23846153846155</v>
      </c>
      <c r="I47" s="241">
        <v>1527.5861136963197</v>
      </c>
      <c r="J47" s="241">
        <v>77893.167156172014</v>
      </c>
      <c r="K47" s="241">
        <v>2166.8017698720187</v>
      </c>
    </row>
    <row r="48" spans="1:11">
      <c r="A48" s="241">
        <v>58715.195018963845</v>
      </c>
      <c r="B48" s="241">
        <v>61.723076923076938</v>
      </c>
      <c r="C48" s="241">
        <v>295659.14308611088</v>
      </c>
      <c r="D48" s="241">
        <v>18579.651125549633</v>
      </c>
      <c r="E48" s="241">
        <v>24107.874601735384</v>
      </c>
      <c r="F48" s="241">
        <v>1733.3064596736444</v>
      </c>
      <c r="G48" s="241">
        <v>1949.9683158205817</v>
      </c>
      <c r="H48" s="241">
        <v>102.13846153846156</v>
      </c>
      <c r="I48" s="241">
        <v>2769.4413993716998</v>
      </c>
      <c r="J48" s="241">
        <v>124613.16089825645</v>
      </c>
      <c r="K48" s="241">
        <v>4453.7332837103477</v>
      </c>
    </row>
    <row r="49" spans="1:11">
      <c r="A49" s="241">
        <v>30777.651826874124</v>
      </c>
      <c r="B49" s="241">
        <v>63.84615384615384</v>
      </c>
      <c r="C49" s="241">
        <v>156686.82663469078</v>
      </c>
      <c r="D49" s="241">
        <v>13849.636660136457</v>
      </c>
      <c r="E49" s="241">
        <v>22474.304526871751</v>
      </c>
      <c r="F49" s="241">
        <v>1976.6754939892658</v>
      </c>
      <c r="G49" s="241">
        <v>1625.9498280028761</v>
      </c>
      <c r="H49" s="241">
        <v>102.8846153846154</v>
      </c>
      <c r="I49" s="241">
        <v>1575.0596960729542</v>
      </c>
      <c r="J49" s="241">
        <v>89446.347996749711</v>
      </c>
      <c r="K49" s="241">
        <v>2826.4483953640324</v>
      </c>
    </row>
    <row r="50" spans="1:11">
      <c r="A50" s="241">
        <v>57380.641158632898</v>
      </c>
      <c r="B50" s="241">
        <v>67.407692307692301</v>
      </c>
      <c r="C50" s="241">
        <v>248467.69254886309</v>
      </c>
      <c r="D50" s="241">
        <v>18610.46738811551</v>
      </c>
      <c r="E50" s="241">
        <v>31885.227800011991</v>
      </c>
      <c r="F50" s="241">
        <v>1239.3777852998801</v>
      </c>
      <c r="G50" s="241">
        <v>1462.9777778028592</v>
      </c>
      <c r="H50" s="241">
        <v>102.96923076923076</v>
      </c>
      <c r="I50" s="241">
        <v>2533.0535680194466</v>
      </c>
      <c r="J50" s="241">
        <v>129155.98859234316</v>
      </c>
      <c r="K50" s="241">
        <v>3506.6292268032234</v>
      </c>
    </row>
    <row r="51" spans="1:11">
      <c r="A51" s="241">
        <v>59814.949497179565</v>
      </c>
      <c r="B51" s="241">
        <v>63.46153846153846</v>
      </c>
      <c r="C51" s="241">
        <v>302205.15332504077</v>
      </c>
      <c r="D51" s="241">
        <v>14702.013677684163</v>
      </c>
      <c r="E51" s="241">
        <v>21458.818956561914</v>
      </c>
      <c r="F51" s="241">
        <v>1738.3514197666473</v>
      </c>
      <c r="G51" s="241">
        <v>1401.4856175365069</v>
      </c>
      <c r="H51" s="241">
        <v>101.87692307692309</v>
      </c>
      <c r="I51" s="241">
        <v>840.86282358873621</v>
      </c>
      <c r="J51" s="241">
        <v>96592.210579370178</v>
      </c>
      <c r="K51" s="241">
        <v>5193.0478210426763</v>
      </c>
    </row>
    <row r="52" spans="1:11">
      <c r="A52" s="241">
        <v>40833.043155574691</v>
      </c>
      <c r="B52" s="241">
        <v>62.369230769230754</v>
      </c>
      <c r="C52" s="241">
        <v>179914.1504394091</v>
      </c>
      <c r="D52" s="241">
        <v>13859.325466808408</v>
      </c>
      <c r="E52" s="241">
        <v>18120.652457911736</v>
      </c>
      <c r="F52" s="241">
        <v>1942.3878286649485</v>
      </c>
      <c r="G52" s="241">
        <v>1013.1855165378323</v>
      </c>
      <c r="H52" s="241">
        <v>103.67692307692309</v>
      </c>
      <c r="I52" s="241">
        <v>1076.8809055493307</v>
      </c>
      <c r="J52" s="241">
        <v>96617.150097642429</v>
      </c>
      <c r="K52" s="241">
        <v>2552.4946767742786</v>
      </c>
    </row>
    <row r="53" spans="1:11">
      <c r="A53" s="241">
        <v>58418.347347229574</v>
      </c>
      <c r="B53" s="241">
        <v>67.130769230769232</v>
      </c>
      <c r="C53" s="241">
        <v>283020.79112741607</v>
      </c>
      <c r="D53" s="241">
        <v>18643.489777825453</v>
      </c>
      <c r="E53" s="241">
        <v>29620.750554860919</v>
      </c>
      <c r="F53" s="241">
        <v>1624.5726180028121</v>
      </c>
      <c r="G53" s="241">
        <v>1564.2610008039157</v>
      </c>
      <c r="H53" s="241">
        <v>101.89230769230771</v>
      </c>
      <c r="I53" s="241">
        <v>2201.445727974025</v>
      </c>
      <c r="J53" s="241">
        <v>128873.46998860284</v>
      </c>
      <c r="K53" s="241">
        <v>3906.3164692457822</v>
      </c>
    </row>
    <row r="54" spans="1:11">
      <c r="A54" s="241">
        <v>39045.977659878219</v>
      </c>
      <c r="B54" s="241">
        <v>61.83846153846153</v>
      </c>
      <c r="C54" s="241">
        <v>185481.61393525012</v>
      </c>
      <c r="D54" s="241">
        <v>13260.308730835801</v>
      </c>
      <c r="E54" s="241">
        <v>21460.908019318864</v>
      </c>
      <c r="F54" s="241">
        <v>1541.3053773845304</v>
      </c>
      <c r="G54" s="241">
        <v>1205.9377269626677</v>
      </c>
      <c r="H54" s="241">
        <v>102.63076923076923</v>
      </c>
      <c r="I54" s="241">
        <v>957.01686829188282</v>
      </c>
      <c r="J54" s="241">
        <v>88872.586357152686</v>
      </c>
      <c r="K54" s="241">
        <v>2963.5804221754365</v>
      </c>
    </row>
    <row r="55" spans="1:11">
      <c r="A55" s="241">
        <v>40843.300306448007</v>
      </c>
      <c r="B55" s="241">
        <v>62.738461538461557</v>
      </c>
      <c r="C55" s="241">
        <v>174308.49387889553</v>
      </c>
      <c r="D55" s="241">
        <v>13840.470771105873</v>
      </c>
      <c r="E55" s="241">
        <v>19868.587064376476</v>
      </c>
      <c r="F55" s="241">
        <v>1717.3701105372652</v>
      </c>
      <c r="G55" s="241">
        <v>1162.8774895246409</v>
      </c>
      <c r="H55" s="241">
        <v>102.33076923076922</v>
      </c>
      <c r="I55" s="241">
        <v>1161.6331439225319</v>
      </c>
      <c r="J55" s="241">
        <v>88627.149964620374</v>
      </c>
      <c r="K55" s="241">
        <v>1629.8027078763118</v>
      </c>
    </row>
    <row r="56" spans="1:11">
      <c r="A56" s="241">
        <v>26397.873305156092</v>
      </c>
      <c r="B56" s="241">
        <v>57.569230769230771</v>
      </c>
      <c r="C56" s="241">
        <v>146818.25990034753</v>
      </c>
      <c r="D56" s="241">
        <v>12653.894842880805</v>
      </c>
      <c r="E56" s="241">
        <v>12072.099475786157</v>
      </c>
      <c r="F56" s="241">
        <v>1373.7374047159869</v>
      </c>
      <c r="G56" s="241">
        <v>2174.3549139973907</v>
      </c>
      <c r="H56" s="241">
        <v>101.24615384615383</v>
      </c>
      <c r="I56" s="241">
        <v>1176.8571753451417</v>
      </c>
      <c r="J56" s="241">
        <v>80549.828154702467</v>
      </c>
      <c r="K56" s="241">
        <v>1972.723841481783</v>
      </c>
    </row>
    <row r="57" spans="1:11">
      <c r="A57" s="241">
        <v>56983.003233677133</v>
      </c>
      <c r="B57" s="241">
        <v>63.946153846153855</v>
      </c>
      <c r="C57" s="241">
        <v>305952.49110300024</v>
      </c>
      <c r="D57" s="241">
        <v>22018.802148253835</v>
      </c>
      <c r="E57" s="241">
        <v>26322.391631838695</v>
      </c>
      <c r="F57" s="241">
        <v>1857.4649017429865</v>
      </c>
      <c r="G57" s="241">
        <v>1528.4054589871726</v>
      </c>
      <c r="H57" s="241">
        <v>103.06923076923078</v>
      </c>
      <c r="I57" s="241">
        <v>3599.9724037653837</v>
      </c>
      <c r="J57" s="241">
        <v>155540.33760721743</v>
      </c>
      <c r="K57" s="241">
        <v>4385.9677261407651</v>
      </c>
    </row>
    <row r="58" spans="1:11">
      <c r="A58" s="241">
        <v>369089.20809941844</v>
      </c>
      <c r="B58" s="241">
        <v>67.838461538461544</v>
      </c>
      <c r="C58" s="241">
        <v>1259548.6100599708</v>
      </c>
      <c r="D58" s="241">
        <v>29330.042468148338</v>
      </c>
      <c r="E58" s="241">
        <v>32187.457146067922</v>
      </c>
      <c r="F58" s="241">
        <v>1710.8120222356106</v>
      </c>
      <c r="G58" s="241">
        <v>803.65260830308898</v>
      </c>
      <c r="H58" s="241">
        <v>101.46923076923076</v>
      </c>
      <c r="I58" s="241">
        <v>1775.8605050823057</v>
      </c>
      <c r="J58" s="241">
        <v>160323.04598985729</v>
      </c>
      <c r="K58" s="241">
        <v>21187.748541556357</v>
      </c>
    </row>
    <row r="59" spans="1:11">
      <c r="A59" s="241">
        <v>354807.60817526159</v>
      </c>
      <c r="B59" s="241">
        <v>70.530769230769224</v>
      </c>
      <c r="C59" s="241">
        <v>1495189.3793227102</v>
      </c>
      <c r="D59" s="241">
        <v>31805.661122506412</v>
      </c>
      <c r="E59" s="241">
        <v>33832.357541561039</v>
      </c>
      <c r="F59" s="241">
        <v>1676.5307931536684</v>
      </c>
      <c r="G59" s="241">
        <v>1499.066411971048</v>
      </c>
      <c r="H59" s="241">
        <v>99.123076923076937</v>
      </c>
      <c r="I59" s="241">
        <v>1725.4369968306767</v>
      </c>
      <c r="J59" s="241">
        <v>160398.44338828104</v>
      </c>
      <c r="K59" s="241">
        <v>32161.267323084779</v>
      </c>
    </row>
    <row r="60" spans="1:11">
      <c r="A60" s="241">
        <v>42641.186605060524</v>
      </c>
      <c r="B60" s="241">
        <v>66.492307692307705</v>
      </c>
      <c r="C60" s="241">
        <v>240212.78168826786</v>
      </c>
      <c r="D60" s="241">
        <v>16060.279614857183</v>
      </c>
      <c r="E60" s="241">
        <v>24624.6822124512</v>
      </c>
      <c r="F60" s="241">
        <v>1669.9599612780671</v>
      </c>
      <c r="G60" s="241">
        <v>1966.8527179547154</v>
      </c>
      <c r="H60" s="241">
        <v>101.82307692307693</v>
      </c>
      <c r="I60" s="241">
        <v>1908.8714320583053</v>
      </c>
      <c r="J60" s="241">
        <v>102992.17542041978</v>
      </c>
      <c r="K60" s="241">
        <v>3650.0262769760852</v>
      </c>
    </row>
    <row r="61" spans="1:11">
      <c r="A61" s="241">
        <v>46861.491450427086</v>
      </c>
      <c r="B61" s="241">
        <v>58.053846153846159</v>
      </c>
      <c r="C61" s="241">
        <v>142837.33252328268</v>
      </c>
      <c r="D61" s="241">
        <v>12411.152871845685</v>
      </c>
      <c r="E61" s="241">
        <v>8060.7234336626316</v>
      </c>
      <c r="F61" s="241">
        <v>2304.4334367068227</v>
      </c>
      <c r="G61" s="241">
        <v>2206.5858052867329</v>
      </c>
      <c r="H61" s="241">
        <v>102.82307692307695</v>
      </c>
      <c r="I61" s="241">
        <v>3800.6342036668016</v>
      </c>
      <c r="J61" s="241">
        <v>73227.724973198754</v>
      </c>
      <c r="K61" s="241">
        <v>2638.796449319103</v>
      </c>
    </row>
    <row r="62" spans="1:11">
      <c r="A62" s="241">
        <v>28911.659529182783</v>
      </c>
      <c r="B62" s="241">
        <v>49.823076923076925</v>
      </c>
      <c r="C62" s="241">
        <v>120756.52218246889</v>
      </c>
      <c r="D62" s="241">
        <v>10223.684384587668</v>
      </c>
      <c r="E62" s="241">
        <v>21815.609825446943</v>
      </c>
      <c r="F62" s="241">
        <v>2325.6977562466423</v>
      </c>
      <c r="G62" s="241">
        <v>2472.2129930495134</v>
      </c>
      <c r="H62" s="241">
        <v>100.73846153846154</v>
      </c>
      <c r="I62" s="241">
        <v>258.97644747752776</v>
      </c>
      <c r="J62" s="241">
        <v>44208.09555975582</v>
      </c>
      <c r="K62" s="241">
        <v>2555.509551749712</v>
      </c>
    </row>
    <row r="63" spans="1:11">
      <c r="A63" s="241">
        <v>44100.532097756055</v>
      </c>
      <c r="B63" s="241">
        <v>60.446153846153841</v>
      </c>
      <c r="C63" s="241">
        <v>247066.02125586418</v>
      </c>
      <c r="D63" s="241">
        <v>13221.421462091115</v>
      </c>
      <c r="E63" s="241">
        <v>7193.2973849311102</v>
      </c>
      <c r="F63" s="241">
        <v>2264.3376527657151</v>
      </c>
      <c r="G63" s="241">
        <v>2121.3781591602078</v>
      </c>
      <c r="H63" s="241">
        <v>103.09230769230768</v>
      </c>
      <c r="I63" s="241">
        <v>1010.4815567240871</v>
      </c>
      <c r="J63" s="241">
        <v>91740.507066446604</v>
      </c>
      <c r="K63" s="241">
        <v>3897.3971928634974</v>
      </c>
    </row>
    <row r="64" spans="1:11">
      <c r="A64" s="241">
        <v>27043.650454841303</v>
      </c>
      <c r="B64" s="241">
        <v>60.238461538461543</v>
      </c>
      <c r="C64" s="241">
        <v>149496.97337904046</v>
      </c>
      <c r="D64" s="241">
        <v>13076.998028578886</v>
      </c>
      <c r="E64" s="241">
        <v>13748.689820253649</v>
      </c>
      <c r="F64" s="241">
        <v>1732.3258055757744</v>
      </c>
      <c r="G64" s="241">
        <v>1800.6562459703989</v>
      </c>
      <c r="H64" s="241">
        <v>102.16153846153846</v>
      </c>
      <c r="I64" s="241">
        <v>1444.20608781603</v>
      </c>
      <c r="J64" s="241">
        <v>89423.034498341905</v>
      </c>
      <c r="K64" s="241">
        <v>2363.1642534622943</v>
      </c>
    </row>
    <row r="65" spans="1:11">
      <c r="A65" s="241">
        <v>102327.07634276406</v>
      </c>
      <c r="B65" s="241">
        <v>64.761538461538478</v>
      </c>
      <c r="C65" s="241">
        <v>456585.53960768442</v>
      </c>
      <c r="D65" s="241">
        <v>19086.15986157228</v>
      </c>
      <c r="E65" s="241">
        <v>22023.377345924284</v>
      </c>
      <c r="F65" s="241">
        <v>1737.0042327168715</v>
      </c>
      <c r="G65" s="241">
        <v>1917.4695405588097</v>
      </c>
      <c r="H65" s="241">
        <v>101.79999999999998</v>
      </c>
      <c r="I65" s="241">
        <v>1782.2890498589263</v>
      </c>
      <c r="J65" s="241">
        <v>120273.87915994365</v>
      </c>
      <c r="K65" s="241">
        <v>4634.0157172028648</v>
      </c>
    </row>
    <row r="66" spans="1:11">
      <c r="A66" s="241">
        <v>77065.599489315297</v>
      </c>
      <c r="B66" s="241">
        <v>62.107692307692311</v>
      </c>
      <c r="C66" s="241">
        <v>308861.77234492009</v>
      </c>
      <c r="D66" s="241">
        <v>14761.234347972411</v>
      </c>
      <c r="E66" s="241">
        <v>12407.682070763123</v>
      </c>
      <c r="F66" s="241">
        <v>1749.9724911780127</v>
      </c>
      <c r="G66" s="241">
        <v>2082.3958240252423</v>
      </c>
      <c r="H66" s="241">
        <v>103.48461538461538</v>
      </c>
      <c r="I66" s="241">
        <v>2258.3342707636357</v>
      </c>
      <c r="J66" s="241">
        <v>87068.719927956801</v>
      </c>
      <c r="K66" s="241">
        <v>3515.8676740648016</v>
      </c>
    </row>
    <row r="67" spans="1:11">
      <c r="A67" s="241">
        <v>59277.642901126339</v>
      </c>
      <c r="B67" s="241">
        <v>61.269230769230752</v>
      </c>
      <c r="C67" s="241">
        <v>244034.12849672657</v>
      </c>
      <c r="D67" s="241">
        <v>14500.979551385359</v>
      </c>
      <c r="E67" s="241">
        <v>24705.974228940184</v>
      </c>
      <c r="F67" s="241">
        <v>1424.3507433223529</v>
      </c>
      <c r="G67" s="241">
        <v>2157.9538564616919</v>
      </c>
      <c r="H67" s="241">
        <v>101.19230769230769</v>
      </c>
      <c r="I67" s="241">
        <v>1630.4393795127876</v>
      </c>
      <c r="J67" s="241">
        <v>88802.222940070802</v>
      </c>
      <c r="K67" s="241">
        <v>4868.507731622617</v>
      </c>
    </row>
    <row r="68" spans="1:11">
      <c r="A68" s="241">
        <v>50384.546111993295</v>
      </c>
      <c r="B68" s="241">
        <v>63.95384615384615</v>
      </c>
      <c r="C68" s="241">
        <v>259713.81440029264</v>
      </c>
      <c r="D68" s="241">
        <v>18118.621642965074</v>
      </c>
      <c r="E68" s="241">
        <v>29975.474881852875</v>
      </c>
      <c r="F68" s="241">
        <v>1751.3674417960087</v>
      </c>
      <c r="G68" s="241">
        <v>1843.0226982524182</v>
      </c>
      <c r="H68" s="241">
        <v>102.23846153846155</v>
      </c>
      <c r="I68" s="241">
        <v>3933.9319210076251</v>
      </c>
      <c r="J68" s="241">
        <v>121532.05366602977</v>
      </c>
      <c r="K68" s="241">
        <v>3713.1487753859201</v>
      </c>
    </row>
    <row r="69" spans="1:11">
      <c r="A69" s="241">
        <v>42965.600789532647</v>
      </c>
      <c r="B69" s="241">
        <v>64.461538461538453</v>
      </c>
      <c r="C69" s="241">
        <v>224551.75250922336</v>
      </c>
      <c r="D69" s="241">
        <v>16327.272359595368</v>
      </c>
      <c r="E69" s="241">
        <v>27280.044300604826</v>
      </c>
      <c r="F69" s="241">
        <v>1657.7396233677905</v>
      </c>
      <c r="G69" s="241">
        <v>1432.1018018900281</v>
      </c>
      <c r="H69" s="241">
        <v>101.49999999999999</v>
      </c>
      <c r="I69" s="241">
        <v>2277.7217816825582</v>
      </c>
      <c r="J69" s="241">
        <v>108640.55231872582</v>
      </c>
      <c r="K69" s="241">
        <v>2132.912160423411</v>
      </c>
    </row>
    <row r="70" spans="1:11">
      <c r="A70" s="241">
        <v>65352.910762308748</v>
      </c>
      <c r="B70" s="241">
        <v>60.207692307692305</v>
      </c>
      <c r="C70" s="241">
        <v>305685.88406059018</v>
      </c>
      <c r="D70" s="241">
        <v>16350.166779368265</v>
      </c>
      <c r="E70" s="241">
        <v>62416.646536603112</v>
      </c>
      <c r="F70" s="241">
        <v>1674.1099463495996</v>
      </c>
      <c r="G70" s="241">
        <v>1924.8024883438811</v>
      </c>
      <c r="H70" s="241">
        <v>100.75384615384615</v>
      </c>
      <c r="I70" s="241">
        <v>2402.723950402697</v>
      </c>
      <c r="J70" s="241">
        <v>87398.600554821882</v>
      </c>
      <c r="K70" s="241">
        <v>5468.9289253496909</v>
      </c>
    </row>
    <row r="71" spans="1:11">
      <c r="A71" s="241">
        <v>33449.672957679242</v>
      </c>
      <c r="B71" s="241">
        <v>57.161538461538456</v>
      </c>
      <c r="C71" s="241">
        <v>149362.93840787662</v>
      </c>
      <c r="D71" s="241">
        <v>14611.302779584787</v>
      </c>
      <c r="E71" s="241">
        <v>19642.753020325697</v>
      </c>
      <c r="F71" s="241">
        <v>1603.1807723938241</v>
      </c>
      <c r="G71" s="241">
        <v>2392.695687881615</v>
      </c>
      <c r="H71" s="241">
        <v>101.38461538461539</v>
      </c>
      <c r="I71" s="241">
        <v>1878.2221690656265</v>
      </c>
      <c r="J71" s="241">
        <v>104217.86633811936</v>
      </c>
      <c r="K71" s="241">
        <v>2863.562735790385</v>
      </c>
    </row>
    <row r="72" spans="1:11">
      <c r="A72" s="241">
        <v>179890.01551575429</v>
      </c>
      <c r="B72" s="241">
        <v>64.669230769230779</v>
      </c>
      <c r="C72" s="241">
        <v>557686.06480845693</v>
      </c>
      <c r="D72" s="241">
        <v>25409.270559845143</v>
      </c>
      <c r="E72" s="241">
        <v>106390.77593265986</v>
      </c>
      <c r="F72" s="241">
        <v>2374.8461849053156</v>
      </c>
      <c r="G72" s="241">
        <v>1181.9577692449836</v>
      </c>
      <c r="H72" s="241">
        <v>102.47692307692309</v>
      </c>
      <c r="I72" s="241">
        <v>10527.118066927515</v>
      </c>
      <c r="J72" s="241">
        <v>121169.14893341885</v>
      </c>
      <c r="K72" s="241">
        <v>7350.8911728100738</v>
      </c>
    </row>
    <row r="73" spans="1:11">
      <c r="A73" s="241">
        <v>58374.594340254334</v>
      </c>
      <c r="B73" s="241">
        <v>59.000000000000007</v>
      </c>
      <c r="C73" s="241">
        <v>199775.7685415048</v>
      </c>
      <c r="D73" s="241">
        <v>14336.554460220652</v>
      </c>
      <c r="E73" s="241">
        <v>16536.133555915887</v>
      </c>
      <c r="F73" s="241">
        <v>1814.4869276767515</v>
      </c>
      <c r="G73" s="241">
        <v>2880.198374889585</v>
      </c>
      <c r="H73" s="241">
        <v>102.66153846153844</v>
      </c>
      <c r="I73" s="241">
        <v>1777.5736579339266</v>
      </c>
      <c r="J73" s="241">
        <v>99472.646485303689</v>
      </c>
      <c r="K73" s="241">
        <v>3453.888556790791</v>
      </c>
    </row>
    <row r="74" spans="1:11">
      <c r="A74" s="241">
        <v>94949.557625215733</v>
      </c>
      <c r="B74" s="241">
        <v>69.869230769230754</v>
      </c>
      <c r="C74" s="241">
        <v>448424.49465052213</v>
      </c>
      <c r="D74" s="241">
        <v>30287.243006557514</v>
      </c>
      <c r="E74" s="241">
        <v>47104.600567416092</v>
      </c>
      <c r="F74" s="241">
        <v>2483.0811006670947</v>
      </c>
      <c r="G74" s="241">
        <v>1782.5106861907866</v>
      </c>
      <c r="H74" s="241">
        <v>102.11538461538461</v>
      </c>
      <c r="I74" s="241">
        <v>3159.5276540781551</v>
      </c>
      <c r="J74" s="241">
        <v>116161.58382339875</v>
      </c>
      <c r="K74" s="241">
        <v>6105.4671867231218</v>
      </c>
    </row>
    <row r="75" spans="1:11">
      <c r="A75" s="241">
        <v>70005.865359794712</v>
      </c>
      <c r="B75" s="241">
        <v>64.561538461538461</v>
      </c>
      <c r="C75" s="241">
        <v>292592.23498254275</v>
      </c>
      <c r="D75" s="241">
        <v>20172.197729215804</v>
      </c>
      <c r="E75" s="241">
        <v>31443.963115081777</v>
      </c>
      <c r="F75" s="241">
        <v>1747.7961863122093</v>
      </c>
      <c r="G75" s="241">
        <v>2139.0191009301748</v>
      </c>
      <c r="H75" s="241">
        <v>101.79230769230769</v>
      </c>
      <c r="I75" s="241">
        <v>8141.2984476175707</v>
      </c>
      <c r="J75" s="241">
        <v>118996.95788415041</v>
      </c>
      <c r="K75" s="241">
        <v>5533.7394229719457</v>
      </c>
    </row>
    <row r="76" spans="1:11">
      <c r="A76" s="241">
        <v>85925.145927407546</v>
      </c>
      <c r="B76" s="241">
        <v>66.869230769230768</v>
      </c>
      <c r="C76" s="241">
        <v>318727.46670378937</v>
      </c>
      <c r="D76" s="241">
        <v>22638.386314138879</v>
      </c>
      <c r="E76" s="241">
        <v>29222.358567420921</v>
      </c>
      <c r="F76" s="241">
        <v>1628.4456366321613</v>
      </c>
      <c r="G76" s="241">
        <v>1961.4135425947279</v>
      </c>
      <c r="H76" s="241">
        <v>101.49230769230768</v>
      </c>
      <c r="I76" s="241">
        <v>5329.8358607396185</v>
      </c>
      <c r="J76" s="241">
        <v>134331.62704986578</v>
      </c>
      <c r="K76" s="241">
        <v>4106.0249849809825</v>
      </c>
    </row>
    <row r="77" spans="1:11">
      <c r="A77" s="241">
        <v>157053.28056102322</v>
      </c>
      <c r="B77" s="241">
        <v>63.599999999999987</v>
      </c>
      <c r="C77" s="241">
        <v>252394.52780077697</v>
      </c>
      <c r="D77" s="241">
        <v>17934.483969879358</v>
      </c>
      <c r="E77" s="241">
        <v>14955.278731471442</v>
      </c>
      <c r="F77" s="241">
        <v>1708.77343876651</v>
      </c>
      <c r="G77" s="241">
        <v>2257.5320390168381</v>
      </c>
      <c r="H77" s="241">
        <v>102.79230769230769</v>
      </c>
      <c r="I77" s="241">
        <v>6907.000423305919</v>
      </c>
      <c r="J77" s="241">
        <v>118004.79716212575</v>
      </c>
      <c r="K77" s="241">
        <v>3289.7802352232143</v>
      </c>
    </row>
    <row r="78" spans="1:11">
      <c r="A78" s="241">
        <v>189962.09577381451</v>
      </c>
      <c r="B78" s="241">
        <v>74.099999999999994</v>
      </c>
      <c r="C78" s="241">
        <v>672316.95295234001</v>
      </c>
      <c r="D78" s="241">
        <v>33448.169027549353</v>
      </c>
      <c r="E78" s="241">
        <v>67298.177402259054</v>
      </c>
      <c r="F78" s="241">
        <v>2073.8757246627056</v>
      </c>
      <c r="G78" s="241">
        <v>2049.4279320377955</v>
      </c>
      <c r="H78" s="241">
        <v>104.23846153846155</v>
      </c>
      <c r="I78" s="241">
        <v>1519.0217645931298</v>
      </c>
      <c r="J78" s="241">
        <v>122393.71938882412</v>
      </c>
      <c r="K78" s="241">
        <v>7936.7369615384869</v>
      </c>
    </row>
    <row r="79" spans="1:11">
      <c r="A79" s="241">
        <v>299206.2020922777</v>
      </c>
      <c r="B79" s="241">
        <v>68.223076923076945</v>
      </c>
      <c r="C79" s="241">
        <v>1217903.1136752719</v>
      </c>
      <c r="D79" s="241">
        <v>32941.999661560367</v>
      </c>
      <c r="E79" s="241">
        <v>50235.652598235574</v>
      </c>
      <c r="F79" s="241">
        <v>2690.7345729196313</v>
      </c>
      <c r="G79" s="241">
        <v>2136.8198398188297</v>
      </c>
      <c r="H79" s="241">
        <v>101.55384615384615</v>
      </c>
      <c r="I79" s="241">
        <v>1638.4990556415869</v>
      </c>
      <c r="J79" s="241">
        <v>190983.52062075521</v>
      </c>
      <c r="K79" s="241">
        <v>8689.6717863619433</v>
      </c>
    </row>
    <row r="80" spans="1:11">
      <c r="A80" s="241">
        <v>67702.79045273771</v>
      </c>
      <c r="B80" s="241">
        <v>60.238461538461543</v>
      </c>
      <c r="C80" s="241">
        <v>196587.88412943293</v>
      </c>
      <c r="D80" s="241">
        <v>14759.822227352744</v>
      </c>
      <c r="E80" s="241">
        <v>13364.050845617718</v>
      </c>
      <c r="F80" s="241">
        <v>1719.4673466189174</v>
      </c>
      <c r="G80" s="241">
        <v>2159.2266837300881</v>
      </c>
      <c r="H80" s="241">
        <v>102.83846153846154</v>
      </c>
      <c r="I80" s="241">
        <v>1903.1119843969332</v>
      </c>
      <c r="J80" s="241">
        <v>84725.719080594194</v>
      </c>
      <c r="K80" s="241">
        <v>5014.671949690578</v>
      </c>
    </row>
    <row r="81" spans="1:11">
      <c r="A81" s="241">
        <v>304665.48465227993</v>
      </c>
      <c r="B81" s="241">
        <v>78.33846153846153</v>
      </c>
      <c r="C81" s="241">
        <v>1076499.4366411029</v>
      </c>
      <c r="D81" s="241">
        <v>49093.308172331228</v>
      </c>
      <c r="E81" s="241">
        <v>80776.910986479517</v>
      </c>
      <c r="F81" s="241">
        <v>1925.2308836997358</v>
      </c>
      <c r="G81" s="241">
        <v>1552.9504833510987</v>
      </c>
      <c r="H81" s="241">
        <v>100.95384615384614</v>
      </c>
      <c r="I81" s="241">
        <v>107.97625388006085</v>
      </c>
      <c r="J81" s="241">
        <v>114877.25814210343</v>
      </c>
      <c r="K81" s="241">
        <v>22176.534230003872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216D-E08F-47D6-8400-6E338A54A810}">
  <dimension ref="A1:AN81"/>
  <sheetViews>
    <sheetView zoomScale="40" zoomScaleNormal="40" workbookViewId="0">
      <selection activeCell="K1" sqref="B1:K81"/>
    </sheetView>
  </sheetViews>
  <sheetFormatPr defaultRowHeight="15"/>
  <cols>
    <col min="13" max="18" width="9.140625" style="241"/>
    <col min="21" max="21" width="9.140625" style="241"/>
    <col min="23" max="25" width="9.140625" style="241"/>
  </cols>
  <sheetData>
    <row r="1" spans="1:40">
      <c r="A1" s="241" t="s">
        <v>113</v>
      </c>
      <c r="B1" s="241" t="s">
        <v>114</v>
      </c>
      <c r="C1" s="241" t="s">
        <v>115</v>
      </c>
      <c r="D1" s="241" t="s">
        <v>116</v>
      </c>
      <c r="E1" s="241" t="s">
        <v>117</v>
      </c>
      <c r="F1" s="241" t="s">
        <v>118</v>
      </c>
      <c r="G1" s="241" t="s">
        <v>119</v>
      </c>
      <c r="H1" s="241" t="s">
        <v>120</v>
      </c>
      <c r="I1" s="241" t="s">
        <v>121</v>
      </c>
      <c r="J1" s="241" t="s">
        <v>122</v>
      </c>
      <c r="K1" s="241" t="s">
        <v>123</v>
      </c>
      <c r="L1" s="241" t="s">
        <v>113</v>
      </c>
      <c r="M1" s="241" t="s">
        <v>114</v>
      </c>
      <c r="N1" s="241" t="s">
        <v>115</v>
      </c>
      <c r="O1" s="241" t="s">
        <v>116</v>
      </c>
      <c r="P1" s="241" t="s">
        <v>117</v>
      </c>
      <c r="Q1" s="241" t="s">
        <v>118</v>
      </c>
      <c r="R1" s="241" t="s">
        <v>119</v>
      </c>
      <c r="S1" s="241" t="s">
        <v>120</v>
      </c>
      <c r="T1" s="241" t="s">
        <v>121</v>
      </c>
      <c r="U1" s="241" t="s">
        <v>122</v>
      </c>
      <c r="V1" s="241" t="s">
        <v>123</v>
      </c>
      <c r="Y1" s="310" t="s">
        <v>213</v>
      </c>
      <c r="Z1" s="311" t="s">
        <v>214</v>
      </c>
      <c r="AA1" s="311" t="s">
        <v>215</v>
      </c>
      <c r="AB1" s="241"/>
    </row>
    <row r="2" spans="1:40">
      <c r="A2" s="241">
        <v>64066.741067357245</v>
      </c>
      <c r="B2" s="241">
        <v>65.753846153846155</v>
      </c>
      <c r="C2" s="241">
        <v>344844.78840685828</v>
      </c>
      <c r="D2" s="241">
        <v>18885.840709545246</v>
      </c>
      <c r="E2" s="241">
        <v>31985.543877590662</v>
      </c>
      <c r="F2" s="241">
        <v>2243.1683638982777</v>
      </c>
      <c r="G2" s="241">
        <v>945.21482879205712</v>
      </c>
      <c r="H2" s="241">
        <v>103.5230769230769</v>
      </c>
      <c r="I2" s="241">
        <v>928.28772571534569</v>
      </c>
      <c r="J2" s="241">
        <v>124099.60996774054</v>
      </c>
      <c r="K2" s="241">
        <v>2722.2804522499546</v>
      </c>
      <c r="L2">
        <f>(A2-AVERAGE(A$2:A$81))/_xlfn.STDEV.S(A$2:A$81)</f>
        <v>-0.14036516349213055</v>
      </c>
      <c r="M2" s="241">
        <f t="shared" ref="M2:V2" si="0">(B2-AVERAGE(B$2:B$81))/_xlfn.STDEV.S(B$2:B$81)</f>
        <v>0.47657411533049721</v>
      </c>
      <c r="N2" s="241">
        <f t="shared" si="0"/>
        <v>0.16365355360821746</v>
      </c>
      <c r="O2" s="241">
        <f t="shared" si="0"/>
        <v>0.15330070055249406</v>
      </c>
      <c r="P2" s="241">
        <f t="shared" si="0"/>
        <v>0.37307924467269971</v>
      </c>
      <c r="Q2" s="241">
        <f t="shared" si="0"/>
        <v>1.2147874444210596</v>
      </c>
      <c r="R2" s="241">
        <f t="shared" si="0"/>
        <v>-1.2428647858881181</v>
      </c>
      <c r="S2" s="241">
        <f t="shared" si="0"/>
        <v>1.0504575942725871</v>
      </c>
      <c r="T2" s="241">
        <f t="shared" si="0"/>
        <v>-0.58996750214782834</v>
      </c>
      <c r="U2" s="241">
        <f t="shared" si="0"/>
        <v>0.47434669286740255</v>
      </c>
      <c r="V2" s="241">
        <f t="shared" si="0"/>
        <v>-0.38374140568137954</v>
      </c>
      <c r="X2" s="241" t="s">
        <v>2</v>
      </c>
      <c r="Y2" s="224">
        <f t="array" ref="Y2:AA81">MMULT(L2:V81,AD3:AF13)</f>
        <v>-0.13599876309432066</v>
      </c>
      <c r="Z2" s="224">
        <v>-1.2339839632490281</v>
      </c>
      <c r="AA2" s="224">
        <v>-1.3275706095413158</v>
      </c>
      <c r="AB2" s="241"/>
      <c r="AD2" t="s">
        <v>186</v>
      </c>
      <c r="AE2" t="s">
        <v>187</v>
      </c>
      <c r="AF2" t="s">
        <v>188</v>
      </c>
      <c r="AG2" t="s">
        <v>189</v>
      </c>
      <c r="AH2" t="s">
        <v>190</v>
      </c>
      <c r="AI2" t="s">
        <v>191</v>
      </c>
      <c r="AJ2" t="s">
        <v>192</v>
      </c>
      <c r="AK2" t="s">
        <v>193</v>
      </c>
      <c r="AL2" t="s">
        <v>194</v>
      </c>
      <c r="AM2" t="s">
        <v>195</v>
      </c>
      <c r="AN2" t="s">
        <v>201</v>
      </c>
    </row>
    <row r="3" spans="1:40">
      <c r="A3" s="241">
        <v>32815.012098261548</v>
      </c>
      <c r="B3" s="241">
        <v>62.684615384615391</v>
      </c>
      <c r="C3" s="241">
        <v>156943.25311613834</v>
      </c>
      <c r="D3" s="241">
        <v>14782.630703013556</v>
      </c>
      <c r="E3" s="241">
        <v>18723.202817234989</v>
      </c>
      <c r="F3" s="241">
        <v>1673.840719780585</v>
      </c>
      <c r="G3" s="241">
        <v>1361.1171467879419</v>
      </c>
      <c r="H3" s="241">
        <v>104.34615384615384</v>
      </c>
      <c r="I3" s="241">
        <v>818.43235082854574</v>
      </c>
      <c r="J3" s="241">
        <v>111645.16916255264</v>
      </c>
      <c r="K3" s="241">
        <v>2341.2631902935018</v>
      </c>
      <c r="L3" s="241">
        <f t="shared" ref="L3:L66" si="1">(A3-AVERAGE(A$2:A$81))/_xlfn.STDEV.S(A$2:A$81)</f>
        <v>-0.59642150365469848</v>
      </c>
      <c r="M3" s="241">
        <f t="shared" ref="M3:M66" si="2">(B3-AVERAGE(B$2:B$81))/_xlfn.STDEV.S(B$2:B$81)</f>
        <v>-0.19823605906285705</v>
      </c>
      <c r="N3" s="241">
        <f t="shared" ref="N3:N66" si="3">(C3-AVERAGE(C$2:C$81))/_xlfn.STDEV.S(C$2:C$81)</f>
        <v>-0.57093072719203364</v>
      </c>
      <c r="O3" s="241">
        <f t="shared" ref="O3:O66" si="4">(D3-AVERAGE(D$2:D$81))/_xlfn.STDEV.S(D$2:D$81)</f>
        <v>-0.45548788184297223</v>
      </c>
      <c r="P3" s="241">
        <f t="shared" ref="P3:P66" si="5">(E3-AVERAGE(E$2:E$81))/_xlfn.STDEV.S(E$2:E$81)</f>
        <v>-0.46885110967282351</v>
      </c>
      <c r="Q3" s="241">
        <f t="shared" ref="Q3:Q66" si="6">(F3-AVERAGE(F$2:F$81))/_xlfn.STDEV.S(F$2:F$81)</f>
        <v>-0.50139747498159204</v>
      </c>
      <c r="R3" s="241">
        <f t="shared" ref="R3:R66" si="7">(G3-AVERAGE(G$2:G$81))/_xlfn.STDEV.S(G$2:G$81)</f>
        <v>-0.36753821062687769</v>
      </c>
      <c r="S3" s="241">
        <f t="shared" ref="S3:S66" si="8">(H3-AVERAGE(H$2:H$81))/_xlfn.STDEV.S(H$2:H$81)</f>
        <v>1.8030452245850892</v>
      </c>
      <c r="T3" s="241">
        <f t="shared" ref="T3:T66" si="9">(I3-AVERAGE(I$2:I$81))/_xlfn.STDEV.S(I$2:I$81)</f>
        <v>-0.64205368503228111</v>
      </c>
      <c r="U3" s="241">
        <f t="shared" ref="U3:U66" si="10">(J3-AVERAGE(J$2:J$81))/_xlfn.STDEV.S(J$2:J$81)</f>
        <v>5.7442656358455448E-2</v>
      </c>
      <c r="V3" s="241">
        <f t="shared" ref="V3:V66" si="11">(K3-AVERAGE(K$2:K$81))/_xlfn.STDEV.S(K$2:K$81)</f>
        <v>-0.46424777862228772</v>
      </c>
      <c r="X3" s="241" t="s">
        <v>3</v>
      </c>
      <c r="Y3" s="224">
        <v>1.33920485069618</v>
      </c>
      <c r="Z3" s="224">
        <v>-1.0369573290838214</v>
      </c>
      <c r="AA3" s="224">
        <v>-1.0656016703109039</v>
      </c>
      <c r="AB3" s="241"/>
      <c r="AC3" t="s">
        <v>202</v>
      </c>
      <c r="AD3">
        <v>-0.39100000000000001</v>
      </c>
      <c r="AE3">
        <v>0.214</v>
      </c>
      <c r="AF3">
        <v>-4.9000000000000002E-2</v>
      </c>
      <c r="AG3">
        <v>0.182</v>
      </c>
      <c r="AH3">
        <v>-0.14299999999999999</v>
      </c>
      <c r="AI3">
        <v>7.1999999999999995E-2</v>
      </c>
      <c r="AJ3">
        <v>-0.34399999999999997</v>
      </c>
      <c r="AK3">
        <v>8.0000000000000002E-3</v>
      </c>
      <c r="AL3">
        <v>-0.438</v>
      </c>
      <c r="AM3">
        <v>-0.44400000000000001</v>
      </c>
      <c r="AN3">
        <v>-0.48199999999999998</v>
      </c>
    </row>
    <row r="4" spans="1:40">
      <c r="A4" s="241">
        <v>37569.698393850362</v>
      </c>
      <c r="B4" s="241">
        <v>66.007692307692295</v>
      </c>
      <c r="C4" s="241">
        <v>197055.35582442273</v>
      </c>
      <c r="D4" s="241">
        <v>13989.327873668393</v>
      </c>
      <c r="E4" s="241">
        <v>28065.939572696967</v>
      </c>
      <c r="F4" s="241">
        <v>2104.4357475643069</v>
      </c>
      <c r="G4" s="241">
        <v>1387.5809237689853</v>
      </c>
      <c r="H4" s="241">
        <v>103.26153846153845</v>
      </c>
      <c r="I4" s="241">
        <v>1699.6154621724249</v>
      </c>
      <c r="J4" s="241">
        <v>91538.788060490275</v>
      </c>
      <c r="K4" s="241">
        <v>2594.1319247465021</v>
      </c>
      <c r="L4" s="241">
        <f t="shared" si="1"/>
        <v>-0.5270363879469675</v>
      </c>
      <c r="M4" s="241">
        <f t="shared" si="2"/>
        <v>0.53238548313746348</v>
      </c>
      <c r="N4" s="241">
        <f t="shared" si="3"/>
        <v>-0.4141160419167817</v>
      </c>
      <c r="O4" s="241">
        <f t="shared" si="4"/>
        <v>-0.57318931660223749</v>
      </c>
      <c r="P4" s="241">
        <f t="shared" si="5"/>
        <v>0.12425184487237469</v>
      </c>
      <c r="Q4" s="241">
        <f t="shared" si="6"/>
        <v>0.79659095169565808</v>
      </c>
      <c r="R4" s="241">
        <f t="shared" si="7"/>
        <v>-0.31184136482684272</v>
      </c>
      <c r="S4" s="241">
        <f t="shared" si="8"/>
        <v>0.81131759959386363</v>
      </c>
      <c r="T4" s="241">
        <f t="shared" si="9"/>
        <v>-0.22425469486504288</v>
      </c>
      <c r="U4" s="241">
        <f t="shared" si="10"/>
        <v>-0.6156049394473162</v>
      </c>
      <c r="V4" s="241">
        <f t="shared" si="11"/>
        <v>-0.41081832365104437</v>
      </c>
      <c r="X4" s="241" t="s">
        <v>4</v>
      </c>
      <c r="Y4" s="224">
        <v>0.86536461301098255</v>
      </c>
      <c r="Z4" s="224">
        <v>-0.9624458701148163</v>
      </c>
      <c r="AA4" s="224">
        <v>-0.30523975408669818</v>
      </c>
      <c r="AB4" s="241"/>
      <c r="AC4" t="s">
        <v>203</v>
      </c>
      <c r="AD4">
        <v>-0.33700000000000002</v>
      </c>
      <c r="AE4">
        <v>-0.28699999999999998</v>
      </c>
      <c r="AF4">
        <v>-0.156</v>
      </c>
      <c r="AG4">
        <v>-6.3E-2</v>
      </c>
      <c r="AH4">
        <v>-0.191</v>
      </c>
      <c r="AI4">
        <v>-0.249</v>
      </c>
      <c r="AJ4">
        <v>0.52</v>
      </c>
      <c r="AK4">
        <v>0.60399999999999998</v>
      </c>
      <c r="AL4">
        <v>-0.187</v>
      </c>
      <c r="AM4">
        <v>4.1000000000000002E-2</v>
      </c>
      <c r="AN4">
        <v>-7.1999999999999995E-2</v>
      </c>
    </row>
    <row r="5" spans="1:40">
      <c r="A5" s="241">
        <v>68726.694506975298</v>
      </c>
      <c r="B5" s="241">
        <v>62.469230769230762</v>
      </c>
      <c r="C5" s="241">
        <v>223687.81016504983</v>
      </c>
      <c r="D5" s="241">
        <v>17399.909372181683</v>
      </c>
      <c r="E5" s="241">
        <v>32275.420990219696</v>
      </c>
      <c r="F5" s="241">
        <v>1851.8985100711423</v>
      </c>
      <c r="G5" s="241">
        <v>1330.9231037887416</v>
      </c>
      <c r="H5" s="241">
        <v>102.99230769230772</v>
      </c>
      <c r="I5" s="241">
        <v>508.17580750701592</v>
      </c>
      <c r="J5" s="241">
        <v>130100.59197881901</v>
      </c>
      <c r="K5" s="241">
        <v>2326.3342383216582</v>
      </c>
      <c r="L5" s="241">
        <f t="shared" si="1"/>
        <v>-7.2362483925129478E-2</v>
      </c>
      <c r="M5" s="241">
        <f t="shared" si="2"/>
        <v>-0.24559115902028847</v>
      </c>
      <c r="N5" s="241">
        <f t="shared" si="3"/>
        <v>-0.30999883878969636</v>
      </c>
      <c r="O5" s="241">
        <f t="shared" si="4"/>
        <v>-6.7165234890865635E-2</v>
      </c>
      <c r="P5" s="241">
        <f t="shared" si="5"/>
        <v>0.39148145126969053</v>
      </c>
      <c r="Q5" s="241">
        <f t="shared" si="6"/>
        <v>3.5341075545640109E-2</v>
      </c>
      <c r="R5" s="241">
        <f t="shared" si="7"/>
        <v>-0.43108594072642992</v>
      </c>
      <c r="S5" s="241">
        <f t="shared" si="8"/>
        <v>0.56514407565990754</v>
      </c>
      <c r="T5" s="241">
        <f t="shared" si="9"/>
        <v>-0.78915690208648026</v>
      </c>
      <c r="U5" s="241">
        <f t="shared" si="10"/>
        <v>0.6752255329991933</v>
      </c>
      <c r="V5" s="241">
        <f t="shared" si="11"/>
        <v>-0.46740216529991679</v>
      </c>
      <c r="X5" s="241" t="s">
        <v>5</v>
      </c>
      <c r="Y5" s="224">
        <v>0.31839558548357272</v>
      </c>
      <c r="Z5" s="224">
        <v>-0.50881282667853645</v>
      </c>
      <c r="AA5" s="224">
        <v>-0.77158623553143557</v>
      </c>
      <c r="AB5" s="241"/>
      <c r="AC5" t="s">
        <v>204</v>
      </c>
      <c r="AD5">
        <v>-0.41299999999999998</v>
      </c>
      <c r="AE5">
        <v>0.19900000000000001</v>
      </c>
      <c r="AF5">
        <v>-5.1999999999999998E-2</v>
      </c>
      <c r="AG5">
        <v>0.106</v>
      </c>
      <c r="AH5">
        <v>-9.8000000000000004E-2</v>
      </c>
      <c r="AI5">
        <v>0.122</v>
      </c>
      <c r="AJ5">
        <v>-0.14499999999999999</v>
      </c>
      <c r="AK5">
        <v>3.5999999999999997E-2</v>
      </c>
      <c r="AL5">
        <v>-0.222</v>
      </c>
      <c r="AM5">
        <v>-2E-3</v>
      </c>
      <c r="AN5">
        <v>0.82399999999999995</v>
      </c>
    </row>
    <row r="6" spans="1:40">
      <c r="A6" s="241">
        <v>22039.981294487436</v>
      </c>
      <c r="B6" s="241">
        <v>64.607692307692304</v>
      </c>
      <c r="C6" s="241">
        <v>124202.29619466787</v>
      </c>
      <c r="D6" s="241">
        <v>13701.972948539422</v>
      </c>
      <c r="E6" s="241">
        <v>20007.628600070802</v>
      </c>
      <c r="F6" s="241">
        <v>1876.4630862212798</v>
      </c>
      <c r="G6" s="241">
        <v>1449.3860105790457</v>
      </c>
      <c r="H6" s="241">
        <v>100.33846153846153</v>
      </c>
      <c r="I6" s="241">
        <v>1371.4842672029069</v>
      </c>
      <c r="J6" s="241">
        <v>92466.159631538263</v>
      </c>
      <c r="K6" s="241">
        <v>1301.3101856131882</v>
      </c>
      <c r="L6" s="241">
        <f t="shared" si="1"/>
        <v>-0.75366147966906705</v>
      </c>
      <c r="M6" s="241">
        <f t="shared" si="2"/>
        <v>0.22457733341418043</v>
      </c>
      <c r="N6" s="241">
        <f t="shared" si="3"/>
        <v>-0.69892857593583912</v>
      </c>
      <c r="O6" s="241">
        <f t="shared" si="4"/>
        <v>-0.61582383865573864</v>
      </c>
      <c r="P6" s="241">
        <f t="shared" si="5"/>
        <v>-0.38731218305706655</v>
      </c>
      <c r="Q6" s="241">
        <f t="shared" si="6"/>
        <v>0.10938869219653516</v>
      </c>
      <c r="R6" s="241">
        <f t="shared" si="7"/>
        <v>-0.18176362149551287</v>
      </c>
      <c r="S6" s="241">
        <f t="shared" si="8"/>
        <v>-1.8614235174037501</v>
      </c>
      <c r="T6" s="241">
        <f t="shared" si="9"/>
        <v>-0.3798328943740592</v>
      </c>
      <c r="U6" s="241">
        <f t="shared" si="10"/>
        <v>-0.58456179930468521</v>
      </c>
      <c r="V6" s="241">
        <f t="shared" si="11"/>
        <v>-0.68398282161196777</v>
      </c>
      <c r="X6" s="241" t="s">
        <v>6</v>
      </c>
      <c r="Y6" s="224">
        <v>1.2351136694049061</v>
      </c>
      <c r="Z6" s="224">
        <v>0.99983788377044658</v>
      </c>
      <c r="AA6" s="224">
        <v>0.33833054031706217</v>
      </c>
      <c r="AB6" s="241"/>
      <c r="AC6" t="s">
        <v>205</v>
      </c>
      <c r="AD6">
        <v>-0.41499999999999998</v>
      </c>
      <c r="AE6">
        <v>-5.8000000000000003E-2</v>
      </c>
      <c r="AF6">
        <v>-3.5999999999999997E-2</v>
      </c>
      <c r="AG6">
        <v>-3.2000000000000001E-2</v>
      </c>
      <c r="AH6">
        <v>4.0000000000000001E-3</v>
      </c>
      <c r="AI6">
        <v>-2.1000000000000001E-2</v>
      </c>
      <c r="AJ6">
        <v>0.19</v>
      </c>
      <c r="AK6">
        <v>-0.193</v>
      </c>
      <c r="AL6">
        <v>0.67900000000000005</v>
      </c>
      <c r="AM6">
        <v>-0.53600000000000003</v>
      </c>
      <c r="AN6">
        <v>3.5000000000000003E-2</v>
      </c>
    </row>
    <row r="7" spans="1:40">
      <c r="A7" s="241">
        <v>62530.274788649665</v>
      </c>
      <c r="B7" s="241">
        <v>67.284615384615378</v>
      </c>
      <c r="C7" s="241">
        <v>250116.32705047095</v>
      </c>
      <c r="D7" s="241">
        <v>16541.458758254008</v>
      </c>
      <c r="E7" s="241">
        <v>27527.960744007272</v>
      </c>
      <c r="F7" s="241">
        <v>1739.122202189129</v>
      </c>
      <c r="G7" s="241">
        <v>1616.4201753243697</v>
      </c>
      <c r="H7" s="241">
        <v>104.26153846153848</v>
      </c>
      <c r="I7" s="241">
        <v>2265.2989648428043</v>
      </c>
      <c r="J7" s="241">
        <v>107761.10138517573</v>
      </c>
      <c r="K7" s="241">
        <v>2787.6540080111376</v>
      </c>
      <c r="L7" s="241">
        <f t="shared" si="1"/>
        <v>-0.16278680898072109</v>
      </c>
      <c r="M7" s="241">
        <f t="shared" si="2"/>
        <v>0.81313357574221923</v>
      </c>
      <c r="N7" s="241">
        <f t="shared" si="3"/>
        <v>-0.20667891094101115</v>
      </c>
      <c r="O7" s="241">
        <f t="shared" si="4"/>
        <v>-0.19453257204339322</v>
      </c>
      <c r="P7" s="241">
        <f t="shared" si="5"/>
        <v>9.0099450222907204E-2</v>
      </c>
      <c r="Q7" s="241">
        <f t="shared" si="6"/>
        <v>-0.30461255370938251</v>
      </c>
      <c r="R7" s="241">
        <f t="shared" si="7"/>
        <v>0.16978393438897482</v>
      </c>
      <c r="S7" s="241">
        <f t="shared" si="8"/>
        <v>1.7256764027772848</v>
      </c>
      <c r="T7" s="241">
        <f t="shared" si="9"/>
        <v>4.3955162005124587E-2</v>
      </c>
      <c r="U7" s="241">
        <f t="shared" si="10"/>
        <v>-7.2573902376823679E-2</v>
      </c>
      <c r="V7" s="241">
        <f t="shared" si="11"/>
        <v>-0.36992841507418606</v>
      </c>
      <c r="X7" s="241" t="s">
        <v>7</v>
      </c>
      <c r="Y7" s="224">
        <v>0.24476393149881942</v>
      </c>
      <c r="Z7" s="224">
        <v>-1.4909192539010478</v>
      </c>
      <c r="AA7" s="224">
        <v>-0.43722530643605967</v>
      </c>
      <c r="AB7" s="241"/>
      <c r="AC7" t="s">
        <v>206</v>
      </c>
      <c r="AD7">
        <v>-0.307</v>
      </c>
      <c r="AE7">
        <v>-0.26300000000000001</v>
      </c>
      <c r="AF7">
        <v>6.8000000000000005E-2</v>
      </c>
      <c r="AG7">
        <v>0.189</v>
      </c>
      <c r="AH7">
        <v>0.22</v>
      </c>
      <c r="AI7">
        <v>-0.68300000000000005</v>
      </c>
      <c r="AJ7">
        <v>-9.9000000000000005E-2</v>
      </c>
      <c r="AK7">
        <v>-0.443</v>
      </c>
      <c r="AL7">
        <v>-0.127</v>
      </c>
      <c r="AM7">
        <v>0.24199999999999999</v>
      </c>
      <c r="AN7">
        <v>-1.4999999999999999E-2</v>
      </c>
    </row>
    <row r="8" spans="1:40">
      <c r="A8" s="241">
        <v>25957.763640872479</v>
      </c>
      <c r="B8" s="241">
        <v>63.569230769230778</v>
      </c>
      <c r="C8" s="241">
        <v>170255.91910870391</v>
      </c>
      <c r="D8" s="241">
        <v>14029.260963129775</v>
      </c>
      <c r="E8" s="241">
        <v>23749.828619334407</v>
      </c>
      <c r="F8" s="241">
        <v>1929.664772382263</v>
      </c>
      <c r="G8" s="241">
        <v>1347.2640283003502</v>
      </c>
      <c r="H8" s="241">
        <v>102.69999999999999</v>
      </c>
      <c r="I8" s="241">
        <v>1391.2483813024219</v>
      </c>
      <c r="J8" s="241">
        <v>90833.752947947636</v>
      </c>
      <c r="K8" s="241">
        <v>1943.3453246963288</v>
      </c>
      <c r="L8" s="241">
        <f t="shared" si="1"/>
        <v>-0.69648929952464211</v>
      </c>
      <c r="M8" s="241">
        <f t="shared" si="2"/>
        <v>-3.7418985234182784E-3</v>
      </c>
      <c r="N8" s="241">
        <f t="shared" si="3"/>
        <v>-0.51888604773503877</v>
      </c>
      <c r="O8" s="241">
        <f t="shared" si="4"/>
        <v>-0.56726448972640942</v>
      </c>
      <c r="P8" s="241">
        <f t="shared" si="5"/>
        <v>-0.14974690148935405</v>
      </c>
      <c r="Q8" s="241">
        <f t="shared" si="6"/>
        <v>0.2697601978130752</v>
      </c>
      <c r="R8" s="241">
        <f t="shared" si="7"/>
        <v>-0.39669410189688453</v>
      </c>
      <c r="S8" s="241">
        <f t="shared" si="8"/>
        <v>0.29786996396011112</v>
      </c>
      <c r="T8" s="241">
        <f t="shared" si="9"/>
        <v>-0.37046205327868897</v>
      </c>
      <c r="U8" s="241">
        <f t="shared" si="10"/>
        <v>-0.63920551605266074</v>
      </c>
      <c r="V8" s="241">
        <f t="shared" si="11"/>
        <v>-0.548325134916128</v>
      </c>
      <c r="X8" s="241" t="s">
        <v>8</v>
      </c>
      <c r="Y8" s="224">
        <v>1.2919973837249086</v>
      </c>
      <c r="Z8" s="224">
        <v>-0.33844464666863538</v>
      </c>
      <c r="AA8" s="224">
        <v>-0.33157356046489117</v>
      </c>
      <c r="AB8" s="241"/>
      <c r="AC8" t="s">
        <v>207</v>
      </c>
      <c r="AD8">
        <v>-2.3E-2</v>
      </c>
      <c r="AE8">
        <v>-0.21099999999999999</v>
      </c>
      <c r="AF8">
        <v>0.22900000000000001</v>
      </c>
      <c r="AG8">
        <v>0.83299999999999996</v>
      </c>
      <c r="AH8">
        <v>0.23300000000000001</v>
      </c>
      <c r="AI8">
        <v>0.32300000000000001</v>
      </c>
      <c r="AJ8">
        <v>0.14499999999999999</v>
      </c>
      <c r="AK8">
        <v>0.13100000000000001</v>
      </c>
      <c r="AL8">
        <v>7.5999999999999998E-2</v>
      </c>
      <c r="AM8">
        <v>6.4000000000000001E-2</v>
      </c>
      <c r="AN8">
        <v>-3.4000000000000002E-2</v>
      </c>
    </row>
    <row r="9" spans="1:40">
      <c r="A9" s="241">
        <v>59457.349948268668</v>
      </c>
      <c r="B9" s="241">
        <v>63.807692307692299</v>
      </c>
      <c r="C9" s="241">
        <v>228050.08848210631</v>
      </c>
      <c r="D9" s="241">
        <v>16164.941888611142</v>
      </c>
      <c r="E9" s="241">
        <v>24020.860729153901</v>
      </c>
      <c r="F9" s="241">
        <v>1940.7793368160551</v>
      </c>
      <c r="G9" s="241">
        <v>1254.4417534964266</v>
      </c>
      <c r="H9" s="241">
        <v>103.82307692307693</v>
      </c>
      <c r="I9" s="241">
        <v>857.56213367610098</v>
      </c>
      <c r="J9" s="241">
        <v>108331.69145125292</v>
      </c>
      <c r="K9" s="241">
        <v>2233.2424070509919</v>
      </c>
      <c r="L9" s="241">
        <f t="shared" si="1"/>
        <v>-0.20762998734325738</v>
      </c>
      <c r="M9" s="241">
        <f t="shared" si="2"/>
        <v>4.8686962143730951E-2</v>
      </c>
      <c r="N9" s="241">
        <f t="shared" si="3"/>
        <v>-0.29294490107052051</v>
      </c>
      <c r="O9" s="241">
        <f t="shared" si="4"/>
        <v>-0.2503959499726186</v>
      </c>
      <c r="P9" s="241">
        <f t="shared" si="5"/>
        <v>-0.13254102816571761</v>
      </c>
      <c r="Q9" s="241">
        <f t="shared" si="6"/>
        <v>0.30326401246898177</v>
      </c>
      <c r="R9" s="241">
        <f t="shared" si="7"/>
        <v>-0.59205200301077088</v>
      </c>
      <c r="S9" s="241">
        <f t="shared" si="8"/>
        <v>1.3247652352276291</v>
      </c>
      <c r="T9" s="241">
        <f t="shared" si="9"/>
        <v>-0.62350091938265439</v>
      </c>
      <c r="U9" s="241">
        <f t="shared" si="10"/>
        <v>-5.3473783354185837E-2</v>
      </c>
      <c r="V9" s="241">
        <f t="shared" si="11"/>
        <v>-0.48707184023156047</v>
      </c>
      <c r="X9" s="241" t="s">
        <v>9</v>
      </c>
      <c r="Y9" s="224">
        <v>0.78740267484520843</v>
      </c>
      <c r="Z9" s="224">
        <v>-0.9257116282873159</v>
      </c>
      <c r="AA9" s="224">
        <v>-0.97228263629469991</v>
      </c>
      <c r="AB9" s="241"/>
      <c r="AC9" t="s">
        <v>208</v>
      </c>
      <c r="AD9">
        <v>-3.5999999999999997E-2</v>
      </c>
      <c r="AE9">
        <v>3.2000000000000001E-2</v>
      </c>
      <c r="AF9">
        <v>0.80400000000000005</v>
      </c>
      <c r="AG9">
        <v>-4.4999999999999998E-2</v>
      </c>
      <c r="AH9">
        <v>-0.56499999999999995</v>
      </c>
      <c r="AI9">
        <v>-4.2000000000000003E-2</v>
      </c>
      <c r="AJ9">
        <v>0.12</v>
      </c>
      <c r="AK9">
        <v>-0.108</v>
      </c>
      <c r="AL9">
        <v>-1.0999999999999999E-2</v>
      </c>
      <c r="AM9">
        <v>3.7999999999999999E-2</v>
      </c>
      <c r="AN9">
        <v>-7.0000000000000001E-3</v>
      </c>
    </row>
    <row r="10" spans="1:40">
      <c r="A10" s="241">
        <v>75538.304871461849</v>
      </c>
      <c r="B10" s="241">
        <v>65.84615384615384</v>
      </c>
      <c r="C10" s="241">
        <v>279800.73642622965</v>
      </c>
      <c r="D10" s="241">
        <v>17727.058759454903</v>
      </c>
      <c r="E10" s="241">
        <v>22510.073333364046</v>
      </c>
      <c r="F10" s="241">
        <v>1960.2674769236203</v>
      </c>
      <c r="G10" s="241">
        <v>1168.3994746405235</v>
      </c>
      <c r="H10" s="241">
        <v>102.36923076923077</v>
      </c>
      <c r="I10" s="241">
        <v>810.53919236273077</v>
      </c>
      <c r="J10" s="241">
        <v>126172.6037213435</v>
      </c>
      <c r="K10" s="241">
        <v>3800.061581639492</v>
      </c>
      <c r="L10" s="241">
        <f t="shared" si="1"/>
        <v>2.7039315460533148E-2</v>
      </c>
      <c r="M10" s="241">
        <f t="shared" si="2"/>
        <v>0.49686915816939348</v>
      </c>
      <c r="N10" s="241">
        <f t="shared" si="3"/>
        <v>-9.0630362010666821E-2</v>
      </c>
      <c r="O10" s="241">
        <f t="shared" si="4"/>
        <v>-1.8626453938253108E-2</v>
      </c>
      <c r="P10" s="241">
        <f t="shared" si="5"/>
        <v>-0.22845002052909083</v>
      </c>
      <c r="Q10" s="241">
        <f t="shared" si="6"/>
        <v>0.36200918759856926</v>
      </c>
      <c r="R10" s="241">
        <f t="shared" si="7"/>
        <v>-0.77314042214133105</v>
      </c>
      <c r="S10" s="241">
        <f t="shared" si="8"/>
        <v>-4.5717940159258116E-3</v>
      </c>
      <c r="T10" s="241">
        <f t="shared" si="9"/>
        <v>-0.64579610087502026</v>
      </c>
      <c r="U10" s="241">
        <f t="shared" si="10"/>
        <v>0.54373876570738988</v>
      </c>
      <c r="V10" s="241">
        <f t="shared" si="11"/>
        <v>-0.15601353554298089</v>
      </c>
      <c r="X10" s="241" t="s">
        <v>10</v>
      </c>
      <c r="Y10" s="224">
        <v>-4.095887306350135E-2</v>
      </c>
      <c r="Z10" s="224">
        <v>-0.12853980024907291</v>
      </c>
      <c r="AA10" s="224">
        <v>-0.94279123237435947</v>
      </c>
      <c r="AB10" s="241"/>
      <c r="AC10" t="s">
        <v>209</v>
      </c>
      <c r="AD10">
        <v>9.2999999999999999E-2</v>
      </c>
      <c r="AE10">
        <v>-0.64800000000000002</v>
      </c>
      <c r="AF10">
        <v>-0.26500000000000001</v>
      </c>
      <c r="AG10">
        <v>9.0999999999999998E-2</v>
      </c>
      <c r="AH10">
        <v>-0.52500000000000002</v>
      </c>
      <c r="AI10">
        <v>9.7000000000000003E-2</v>
      </c>
      <c r="AJ10">
        <v>-0.436</v>
      </c>
      <c r="AK10">
        <v>-2.3E-2</v>
      </c>
      <c r="AL10">
        <v>0.122</v>
      </c>
      <c r="AM10">
        <v>1.4999999999999999E-2</v>
      </c>
      <c r="AN10">
        <v>5.5E-2</v>
      </c>
    </row>
    <row r="11" spans="1:40">
      <c r="A11" s="241">
        <v>65092.729494182073</v>
      </c>
      <c r="B11" s="241">
        <v>69.623076923076923</v>
      </c>
      <c r="C11" s="241">
        <v>330507.47053233313</v>
      </c>
      <c r="D11" s="241">
        <v>25190.104128694544</v>
      </c>
      <c r="E11" s="241">
        <v>38329.991591019141</v>
      </c>
      <c r="F11" s="241">
        <v>1600.6180310533016</v>
      </c>
      <c r="G11" s="241">
        <v>1231.7316138051153</v>
      </c>
      <c r="H11" s="241">
        <v>103.45384615384614</v>
      </c>
      <c r="I11" s="241">
        <v>1353.0094106552692</v>
      </c>
      <c r="J11" s="241">
        <v>167973.91386936785</v>
      </c>
      <c r="K11" s="241">
        <v>4985.4492970560786</v>
      </c>
      <c r="L11" s="241">
        <f t="shared" si="1"/>
        <v>-0.12539291899808708</v>
      </c>
      <c r="M11" s="241">
        <f t="shared" si="2"/>
        <v>1.3272746609943009</v>
      </c>
      <c r="N11" s="241">
        <f t="shared" si="3"/>
        <v>0.1076030890754628</v>
      </c>
      <c r="O11" s="241">
        <f t="shared" si="4"/>
        <v>1.0886570639562776</v>
      </c>
      <c r="P11" s="241">
        <f t="shared" si="5"/>
        <v>0.77584245873757995</v>
      </c>
      <c r="Q11" s="241">
        <f t="shared" si="6"/>
        <v>-0.72212041975730867</v>
      </c>
      <c r="R11" s="241">
        <f t="shared" si="7"/>
        <v>-0.63984877629034798</v>
      </c>
      <c r="S11" s="241">
        <f t="shared" si="8"/>
        <v>0.9871558309752867</v>
      </c>
      <c r="T11" s="241">
        <f t="shared" si="9"/>
        <v>-0.38859245445835977</v>
      </c>
      <c r="U11" s="241">
        <f t="shared" si="10"/>
        <v>1.9430095322290379</v>
      </c>
      <c r="V11" s="241">
        <f t="shared" si="11"/>
        <v>9.4450879131769125E-2</v>
      </c>
      <c r="X11" s="241" t="s">
        <v>11</v>
      </c>
      <c r="Y11" s="224">
        <v>-1.6007960886980168</v>
      </c>
      <c r="Z11" s="224">
        <v>-1.4300524249238675</v>
      </c>
      <c r="AA11" s="224">
        <v>-1.4817735846641331</v>
      </c>
      <c r="AB11" s="241"/>
      <c r="AC11" t="s">
        <v>210</v>
      </c>
      <c r="AD11">
        <v>-0.189</v>
      </c>
      <c r="AE11">
        <v>-0.36899999999999999</v>
      </c>
      <c r="AF11">
        <v>0.42899999999999999</v>
      </c>
      <c r="AG11">
        <v>-0.377</v>
      </c>
      <c r="AH11">
        <v>0.47</v>
      </c>
      <c r="AI11">
        <v>0.13</v>
      </c>
      <c r="AJ11">
        <v>-0.38500000000000001</v>
      </c>
      <c r="AK11">
        <v>0.33300000000000002</v>
      </c>
      <c r="AL11">
        <v>5.0000000000000001E-3</v>
      </c>
      <c r="AM11">
        <v>-7.0000000000000007E-2</v>
      </c>
      <c r="AN11">
        <v>2.5000000000000001E-2</v>
      </c>
    </row>
    <row r="12" spans="1:40">
      <c r="A12" s="241">
        <v>39423.183600470729</v>
      </c>
      <c r="B12" s="241">
        <v>60.438461538461539</v>
      </c>
      <c r="C12" s="241">
        <v>184687.57615380135</v>
      </c>
      <c r="D12" s="241">
        <v>14234.375795302281</v>
      </c>
      <c r="E12" s="241">
        <v>23216.356928634916</v>
      </c>
      <c r="F12" s="241">
        <v>2030.3382392691251</v>
      </c>
      <c r="G12" s="241">
        <v>1384.1408972909735</v>
      </c>
      <c r="H12" s="241">
        <v>103.31538461538463</v>
      </c>
      <c r="I12" s="241">
        <v>1054.5501581080996</v>
      </c>
      <c r="J12" s="241">
        <v>97941.976820354321</v>
      </c>
      <c r="K12" s="241">
        <v>2567.4712247482553</v>
      </c>
      <c r="L12" s="241">
        <f t="shared" si="1"/>
        <v>-0.49998848667044477</v>
      </c>
      <c r="M12" s="241">
        <f t="shared" si="2"/>
        <v>-0.69208210147604088</v>
      </c>
      <c r="N12" s="241">
        <f t="shared" si="3"/>
        <v>-0.46246677263530861</v>
      </c>
      <c r="O12" s="241">
        <f t="shared" si="4"/>
        <v>-0.53683183633849907</v>
      </c>
      <c r="P12" s="241">
        <f t="shared" si="5"/>
        <v>-0.1836131704640325</v>
      </c>
      <c r="Q12" s="241">
        <f t="shared" si="6"/>
        <v>0.57323094517678252</v>
      </c>
      <c r="R12" s="241">
        <f t="shared" si="7"/>
        <v>-0.31908139804020852</v>
      </c>
      <c r="S12" s="241">
        <f t="shared" si="8"/>
        <v>0.86055230438068597</v>
      </c>
      <c r="T12" s="241">
        <f t="shared" si="9"/>
        <v>-0.53010217328411469</v>
      </c>
      <c r="U12" s="241">
        <f t="shared" si="10"/>
        <v>-0.401262498684817</v>
      </c>
      <c r="V12" s="241">
        <f t="shared" si="11"/>
        <v>-0.41645154941594381</v>
      </c>
      <c r="X12" s="241" t="s">
        <v>12</v>
      </c>
      <c r="Y12" s="224">
        <v>1.3664364778932168</v>
      </c>
      <c r="Z12" s="224">
        <v>-0.45885868286391363</v>
      </c>
      <c r="AA12" s="224">
        <v>-0.35544536326240744</v>
      </c>
      <c r="AB12" s="241"/>
      <c r="AC12" t="s">
        <v>211</v>
      </c>
      <c r="AD12">
        <v>-0.32800000000000001</v>
      </c>
      <c r="AE12">
        <v>-0.22800000000000001</v>
      </c>
      <c r="AF12">
        <v>-0.09</v>
      </c>
      <c r="AG12">
        <v>-0.25900000000000001</v>
      </c>
      <c r="AH12">
        <v>3.6999999999999998E-2</v>
      </c>
      <c r="AI12">
        <v>0.56100000000000005</v>
      </c>
      <c r="AJ12">
        <v>0.30599999999999999</v>
      </c>
      <c r="AK12">
        <v>-0.46200000000000002</v>
      </c>
      <c r="AL12">
        <v>-0.21</v>
      </c>
      <c r="AM12">
        <v>0.27800000000000002</v>
      </c>
      <c r="AN12">
        <v>-0.14299999999999999</v>
      </c>
    </row>
    <row r="13" spans="1:40">
      <c r="A13" s="241">
        <v>36461.02969764467</v>
      </c>
      <c r="B13" s="241">
        <v>59.638461538461527</v>
      </c>
      <c r="C13" s="241">
        <v>199045.10365502315</v>
      </c>
      <c r="D13" s="241">
        <v>14521.615409254618</v>
      </c>
      <c r="E13" s="241">
        <v>29783.012011396546</v>
      </c>
      <c r="F13" s="241">
        <v>1534.0562222934827</v>
      </c>
      <c r="G13" s="241">
        <v>864.57759611210645</v>
      </c>
      <c r="H13" s="241">
        <v>102.26923076923077</v>
      </c>
      <c r="I13" s="241">
        <v>1248.5774841809919</v>
      </c>
      <c r="J13" s="241">
        <v>97136.250040867511</v>
      </c>
      <c r="K13" s="241">
        <v>3105.9386694524865</v>
      </c>
      <c r="L13" s="241">
        <f t="shared" si="1"/>
        <v>-0.54321518523989065</v>
      </c>
      <c r="M13" s="241">
        <f t="shared" si="2"/>
        <v>-0.86797247274649192</v>
      </c>
      <c r="N13" s="241">
        <f t="shared" si="3"/>
        <v>-0.40633730037082239</v>
      </c>
      <c r="O13" s="241">
        <f t="shared" si="4"/>
        <v>-0.49421442287257833</v>
      </c>
      <c r="P13" s="241">
        <f t="shared" si="5"/>
        <v>0.23325638639126836</v>
      </c>
      <c r="Q13" s="241">
        <f t="shared" si="6"/>
        <v>-0.9227647650337345</v>
      </c>
      <c r="R13" s="241">
        <f t="shared" si="7"/>
        <v>-1.4125775036734116</v>
      </c>
      <c r="S13" s="241">
        <f t="shared" si="8"/>
        <v>-9.6007674334260135E-2</v>
      </c>
      <c r="T13" s="241">
        <f t="shared" si="9"/>
        <v>-0.43810719533398834</v>
      </c>
      <c r="U13" s="241">
        <f t="shared" si="10"/>
        <v>-0.42823366117582834</v>
      </c>
      <c r="V13" s="241">
        <f t="shared" si="11"/>
        <v>-0.30267701674174902</v>
      </c>
      <c r="X13" s="241" t="s">
        <v>13</v>
      </c>
      <c r="Y13" s="224">
        <v>1.2070329197946246</v>
      </c>
      <c r="Z13" s="224">
        <v>0.39135423779376682</v>
      </c>
      <c r="AA13" s="224">
        <v>-1.2354204497595278</v>
      </c>
      <c r="AB13" s="241"/>
      <c r="AC13" t="s">
        <v>212</v>
      </c>
      <c r="AD13">
        <v>-0.378</v>
      </c>
      <c r="AE13">
        <v>0.32700000000000001</v>
      </c>
      <c r="AF13">
        <v>-6.2E-2</v>
      </c>
      <c r="AG13">
        <v>2.1999999999999999E-2</v>
      </c>
      <c r="AH13">
        <v>-0.115</v>
      </c>
      <c r="AI13">
        <v>4.7E-2</v>
      </c>
      <c r="AJ13">
        <v>-0.27700000000000002</v>
      </c>
      <c r="AK13">
        <v>0.216</v>
      </c>
      <c r="AL13">
        <v>0.42699999999999999</v>
      </c>
      <c r="AM13">
        <v>0.60699999999999998</v>
      </c>
      <c r="AN13">
        <v>-0.23799999999999999</v>
      </c>
    </row>
    <row r="14" spans="1:40">
      <c r="A14" s="241">
        <v>42597.964676423864</v>
      </c>
      <c r="B14" s="241">
        <v>65.061538461538461</v>
      </c>
      <c r="C14" s="241">
        <v>193251.62608128673</v>
      </c>
      <c r="D14" s="241">
        <v>15229.082156497072</v>
      </c>
      <c r="E14" s="241">
        <v>32084.911185034758</v>
      </c>
      <c r="F14" s="241">
        <v>1784.4509435203267</v>
      </c>
      <c r="G14" s="241">
        <v>1574.897652099783</v>
      </c>
      <c r="H14" s="241">
        <v>103.26153846153845</v>
      </c>
      <c r="I14" s="241">
        <v>893.77332120779033</v>
      </c>
      <c r="J14" s="241">
        <v>105074.22275338043</v>
      </c>
      <c r="K14" s="241">
        <v>2805.4694572381245</v>
      </c>
      <c r="L14" s="241">
        <f t="shared" si="1"/>
        <v>-0.4536589207207225</v>
      </c>
      <c r="M14" s="241">
        <f t="shared" si="2"/>
        <v>0.32436129403876263</v>
      </c>
      <c r="N14" s="241">
        <f t="shared" si="3"/>
        <v>-0.428986383840263</v>
      </c>
      <c r="O14" s="241">
        <f t="shared" si="4"/>
        <v>-0.38924838958155511</v>
      </c>
      <c r="P14" s="241">
        <f t="shared" si="5"/>
        <v>0.37938735814874719</v>
      </c>
      <c r="Q14" s="241">
        <f t="shared" si="6"/>
        <v>-0.16797330372414235</v>
      </c>
      <c r="R14" s="241">
        <f t="shared" si="7"/>
        <v>8.2393779350833515E-2</v>
      </c>
      <c r="S14" s="241">
        <f t="shared" si="8"/>
        <v>0.81131759959386363</v>
      </c>
      <c r="T14" s="241">
        <f t="shared" si="9"/>
        <v>-0.60633195939155415</v>
      </c>
      <c r="U14" s="241">
        <f t="shared" si="10"/>
        <v>-0.16251535898067962</v>
      </c>
      <c r="V14" s="241">
        <f t="shared" si="11"/>
        <v>-0.36616413103043177</v>
      </c>
      <c r="X14" s="241" t="s">
        <v>14</v>
      </c>
      <c r="Y14" s="224">
        <v>0.67296998745287251</v>
      </c>
      <c r="Z14" s="224">
        <v>-0.69934597190063785</v>
      </c>
      <c r="AA14" s="224">
        <v>-0.37626080440994819</v>
      </c>
      <c r="AB14" s="241"/>
    </row>
    <row r="15" spans="1:40">
      <c r="A15" s="241">
        <v>57950.905212377111</v>
      </c>
      <c r="B15" s="241">
        <v>61.31538461538463</v>
      </c>
      <c r="C15" s="241">
        <v>185841.36491525345</v>
      </c>
      <c r="D15" s="241">
        <v>15296.502276636764</v>
      </c>
      <c r="E15" s="241">
        <v>24639.764990960572</v>
      </c>
      <c r="F15" s="241">
        <v>1819.6025873559106</v>
      </c>
      <c r="G15" s="241">
        <v>1217.5831872791136</v>
      </c>
      <c r="H15" s="241">
        <v>103.52307692307691</v>
      </c>
      <c r="I15" s="241">
        <v>415.47199601389343</v>
      </c>
      <c r="J15" s="241">
        <v>109070.62396316198</v>
      </c>
      <c r="K15" s="241">
        <v>3239.8623712566337</v>
      </c>
      <c r="L15" s="241">
        <f t="shared" si="1"/>
        <v>-0.22961352859267931</v>
      </c>
      <c r="M15" s="241">
        <f t="shared" si="2"/>
        <v>-0.49927919450650748</v>
      </c>
      <c r="N15" s="241">
        <f t="shared" si="3"/>
        <v>-0.45795613845546873</v>
      </c>
      <c r="O15" s="241">
        <f t="shared" si="4"/>
        <v>-0.37924534335690702</v>
      </c>
      <c r="P15" s="241">
        <f t="shared" si="5"/>
        <v>-9.3251261594530496E-2</v>
      </c>
      <c r="Q15" s="241">
        <f t="shared" si="6"/>
        <v>-6.2011962014953667E-2</v>
      </c>
      <c r="R15" s="241">
        <f t="shared" si="7"/>
        <v>-0.66962618603410151</v>
      </c>
      <c r="S15" s="241">
        <f t="shared" si="8"/>
        <v>1.0504575942726002</v>
      </c>
      <c r="T15" s="241">
        <f t="shared" si="9"/>
        <v>-0.83311094333837354</v>
      </c>
      <c r="U15" s="241">
        <f t="shared" si="10"/>
        <v>-2.8738514084267232E-2</v>
      </c>
      <c r="V15" s="241">
        <f t="shared" si="11"/>
        <v>-0.27437984346484923</v>
      </c>
      <c r="X15" s="241" t="s">
        <v>15</v>
      </c>
      <c r="Y15" s="224">
        <v>1.0270119740444053</v>
      </c>
      <c r="Z15" s="224">
        <v>-0.41524805070055582</v>
      </c>
      <c r="AA15" s="224">
        <v>-1.0484939504686772</v>
      </c>
      <c r="AB15" s="241"/>
      <c r="AC15" t="s">
        <v>196</v>
      </c>
      <c r="AD15" t="s">
        <v>197</v>
      </c>
      <c r="AE15" t="s">
        <v>198</v>
      </c>
      <c r="AF15" t="s">
        <v>199</v>
      </c>
      <c r="AG15" t="s">
        <v>200</v>
      </c>
    </row>
    <row r="16" spans="1:40">
      <c r="A16" s="241">
        <v>46059.803061612693</v>
      </c>
      <c r="B16" s="241">
        <v>65.900000000000006</v>
      </c>
      <c r="C16" s="241">
        <v>195946.24095486783</v>
      </c>
      <c r="D16" s="241">
        <v>15093.213957517193</v>
      </c>
      <c r="E16" s="241">
        <v>20025.583103376681</v>
      </c>
      <c r="F16" s="241">
        <v>1689.3109957871675</v>
      </c>
      <c r="G16" s="241">
        <v>1734.4119329873986</v>
      </c>
      <c r="H16" s="241">
        <v>101.83846153846154</v>
      </c>
      <c r="I16" s="241">
        <v>2545.8610540795771</v>
      </c>
      <c r="J16" s="241">
        <v>106685.17348927428</v>
      </c>
      <c r="K16" s="241">
        <v>3287.758981259703</v>
      </c>
      <c r="L16" s="241">
        <f t="shared" si="1"/>
        <v>-0.40314032874954697</v>
      </c>
      <c r="M16" s="241">
        <f t="shared" si="2"/>
        <v>0.50870793315875329</v>
      </c>
      <c r="N16" s="241">
        <f t="shared" si="3"/>
        <v>-0.41845202750368127</v>
      </c>
      <c r="O16" s="241">
        <f t="shared" si="4"/>
        <v>-0.40940699908921269</v>
      </c>
      <c r="P16" s="241">
        <f t="shared" si="5"/>
        <v>-0.38617238117279717</v>
      </c>
      <c r="Q16" s="241">
        <f t="shared" si="6"/>
        <v>-0.45476377529072459</v>
      </c>
      <c r="R16" s="241">
        <f t="shared" si="7"/>
        <v>0.41811465214480914</v>
      </c>
      <c r="S16" s="241">
        <f t="shared" si="8"/>
        <v>-0.48988531262864438</v>
      </c>
      <c r="T16" s="241">
        <f t="shared" si="9"/>
        <v>0.17697922482853254</v>
      </c>
      <c r="U16" s="241">
        <f t="shared" si="10"/>
        <v>-0.10858986566335235</v>
      </c>
      <c r="V16" s="241">
        <f t="shared" si="11"/>
        <v>-0.26425961340568455</v>
      </c>
      <c r="X16" s="241" t="s">
        <v>16</v>
      </c>
      <c r="Y16" s="224">
        <v>0.49937944966001058</v>
      </c>
      <c r="Z16" s="224">
        <v>0.1095865514176176</v>
      </c>
      <c r="AA16" s="224">
        <v>0.41455802903535122</v>
      </c>
      <c r="AB16" s="241"/>
      <c r="AD16">
        <v>1</v>
      </c>
      <c r="AE16">
        <v>5.1576000000000004</v>
      </c>
      <c r="AF16">
        <v>0.46889999999999998</v>
      </c>
      <c r="AG16">
        <v>0.46889999999999998</v>
      </c>
    </row>
    <row r="17" spans="1:33">
      <c r="A17" s="241">
        <v>52373.86717590638</v>
      </c>
      <c r="B17" s="241">
        <v>65.730769230769226</v>
      </c>
      <c r="C17" s="241">
        <v>222817.25397696032</v>
      </c>
      <c r="D17" s="241">
        <v>15982.541285453008</v>
      </c>
      <c r="E17" s="241">
        <v>23794.836425201021</v>
      </c>
      <c r="F17" s="241">
        <v>1963.2903830209309</v>
      </c>
      <c r="G17" s="241">
        <v>911.00069839388095</v>
      </c>
      <c r="H17" s="241">
        <v>103.7923076923077</v>
      </c>
      <c r="I17" s="241">
        <v>1099.8754837683734</v>
      </c>
      <c r="J17" s="241">
        <v>109566.32269846831</v>
      </c>
      <c r="K17" s="241">
        <v>3321.8198174756717</v>
      </c>
      <c r="L17" s="241">
        <f t="shared" si="1"/>
        <v>-0.31099921955318405</v>
      </c>
      <c r="M17" s="241">
        <f t="shared" si="2"/>
        <v>0.47150035462077156</v>
      </c>
      <c r="N17" s="241">
        <f t="shared" si="3"/>
        <v>-0.3134022005043014</v>
      </c>
      <c r="O17" s="241">
        <f t="shared" si="4"/>
        <v>-0.27745851914357356</v>
      </c>
      <c r="P17" s="241">
        <f t="shared" si="5"/>
        <v>-0.14688968059832552</v>
      </c>
      <c r="Q17" s="241">
        <f t="shared" si="6"/>
        <v>0.37112145521911427</v>
      </c>
      <c r="R17" s="241">
        <f t="shared" si="7"/>
        <v>-1.3148733712965635</v>
      </c>
      <c r="S17" s="241">
        <f t="shared" si="8"/>
        <v>1.2966311182066081</v>
      </c>
      <c r="T17" s="241">
        <f t="shared" si="9"/>
        <v>-0.50861188931693413</v>
      </c>
      <c r="U17" s="241">
        <f t="shared" si="10"/>
        <v>-1.2145332031845771E-2</v>
      </c>
      <c r="V17" s="241">
        <f t="shared" si="11"/>
        <v>-0.2570627888602513</v>
      </c>
      <c r="X17" s="241" t="s">
        <v>17</v>
      </c>
      <c r="Y17" s="224">
        <v>0.60904799360101258</v>
      </c>
      <c r="Z17" s="224">
        <v>-1.0637290411799096</v>
      </c>
      <c r="AA17" s="224">
        <v>-1.5589603220548023</v>
      </c>
      <c r="AB17" s="241"/>
      <c r="AD17">
        <v>2</v>
      </c>
      <c r="AE17">
        <v>1.3919999999999999</v>
      </c>
      <c r="AF17">
        <v>0.1265</v>
      </c>
      <c r="AG17">
        <v>0.59540000000000004</v>
      </c>
    </row>
    <row r="18" spans="1:33">
      <c r="A18" s="241">
        <v>45528.638452766034</v>
      </c>
      <c r="B18" s="241">
        <v>65.707692307692298</v>
      </c>
      <c r="C18" s="241">
        <v>234103.57422706386</v>
      </c>
      <c r="D18" s="241">
        <v>15684.549584605702</v>
      </c>
      <c r="E18" s="241">
        <v>31071.403832064305</v>
      </c>
      <c r="F18" s="241">
        <v>1805.3624022463932</v>
      </c>
      <c r="G18" s="241">
        <v>1410.6422516713442</v>
      </c>
      <c r="H18" s="241">
        <v>102.83076923076926</v>
      </c>
      <c r="I18" s="241">
        <v>2087.5125270963317</v>
      </c>
      <c r="J18" s="241">
        <v>102975.38771839543</v>
      </c>
      <c r="K18" s="241">
        <v>3332.2037805190771</v>
      </c>
      <c r="L18" s="241">
        <f t="shared" si="1"/>
        <v>-0.41089161149534437</v>
      </c>
      <c r="M18" s="241">
        <f t="shared" si="2"/>
        <v>0.46642659391104591</v>
      </c>
      <c r="N18" s="241">
        <f t="shared" si="3"/>
        <v>-0.26927933886309008</v>
      </c>
      <c r="O18" s="241">
        <f t="shared" si="4"/>
        <v>-0.32167120746214894</v>
      </c>
      <c r="P18" s="241">
        <f t="shared" si="5"/>
        <v>0.31504708813646909</v>
      </c>
      <c r="Q18" s="241">
        <f t="shared" si="6"/>
        <v>-0.10493766777851196</v>
      </c>
      <c r="R18" s="241">
        <f t="shared" si="7"/>
        <v>-0.26330546516891379</v>
      </c>
      <c r="S18" s="241">
        <f t="shared" si="8"/>
        <v>0.41743996129951833</v>
      </c>
      <c r="T18" s="241">
        <f t="shared" si="9"/>
        <v>-4.0339456445545679E-2</v>
      </c>
      <c r="U18" s="241">
        <f t="shared" si="10"/>
        <v>-0.23277245134946378</v>
      </c>
      <c r="V18" s="241">
        <f t="shared" si="11"/>
        <v>-0.25486872763298712</v>
      </c>
      <c r="X18" s="241" t="s">
        <v>18</v>
      </c>
      <c r="Y18" s="224">
        <v>0.3824876997979525</v>
      </c>
      <c r="Z18" s="224">
        <v>-0.6117519973994453</v>
      </c>
      <c r="AA18" s="224">
        <v>-0.3325271233459538</v>
      </c>
      <c r="AB18" s="241"/>
      <c r="AD18">
        <v>3</v>
      </c>
      <c r="AE18">
        <v>1.1415999999999999</v>
      </c>
      <c r="AF18">
        <v>0.1038</v>
      </c>
      <c r="AG18">
        <v>0.69920000000000004</v>
      </c>
    </row>
    <row r="19" spans="1:33">
      <c r="A19" s="241">
        <v>113593.14398990628</v>
      </c>
      <c r="B19" s="241">
        <v>73.099999999999994</v>
      </c>
      <c r="C19" s="241">
        <v>810639.99528188992</v>
      </c>
      <c r="D19" s="241">
        <v>41675.930435133298</v>
      </c>
      <c r="E19" s="241">
        <v>34983.072444938509</v>
      </c>
      <c r="F19" s="241">
        <v>1362.9022036394247</v>
      </c>
      <c r="G19" s="241">
        <v>1329.2159482965217</v>
      </c>
      <c r="H19" s="241">
        <v>100.96923076923075</v>
      </c>
      <c r="I19" s="241">
        <v>11304.040343304117</v>
      </c>
      <c r="J19" s="241">
        <v>235723.34428719024</v>
      </c>
      <c r="K19" s="241">
        <v>14937.589781524332</v>
      </c>
      <c r="L19" s="241">
        <f t="shared" si="1"/>
        <v>0.5823734114075223</v>
      </c>
      <c r="M19" s="241">
        <f t="shared" si="2"/>
        <v>2.0917212745927878</v>
      </c>
      <c r="N19" s="241">
        <f t="shared" si="3"/>
        <v>1.9846383396723799</v>
      </c>
      <c r="O19" s="241">
        <f t="shared" si="4"/>
        <v>3.5346402845904472</v>
      </c>
      <c r="P19" s="241">
        <f t="shared" si="5"/>
        <v>0.56337070810157941</v>
      </c>
      <c r="Q19" s="241">
        <f t="shared" si="6"/>
        <v>-1.4386925418492471</v>
      </c>
      <c r="R19" s="241">
        <f t="shared" si="7"/>
        <v>-0.4346788963455378</v>
      </c>
      <c r="S19" s="241">
        <f t="shared" si="8"/>
        <v>-1.2846741184726973</v>
      </c>
      <c r="T19" s="241">
        <f t="shared" si="9"/>
        <v>4.3295309653641683</v>
      </c>
      <c r="U19" s="241">
        <f t="shared" si="10"/>
        <v>4.2108761875193128</v>
      </c>
      <c r="V19" s="241">
        <f t="shared" si="11"/>
        <v>2.1972709174913003</v>
      </c>
      <c r="X19" s="241" t="s">
        <v>108</v>
      </c>
      <c r="Y19" s="224">
        <v>-6.4928577062338872</v>
      </c>
      <c r="Z19" s="224">
        <v>-1.1509745754457623</v>
      </c>
      <c r="AA19" s="224">
        <v>0.45667149527724804</v>
      </c>
      <c r="AB19" s="241"/>
      <c r="AD19">
        <v>4</v>
      </c>
      <c r="AE19">
        <v>1.0948</v>
      </c>
      <c r="AF19">
        <v>9.9500000000000005E-2</v>
      </c>
      <c r="AG19">
        <v>0.79869999999999997</v>
      </c>
    </row>
    <row r="20" spans="1:33">
      <c r="A20" s="241">
        <v>47404.873329683658</v>
      </c>
      <c r="B20" s="241">
        <v>60.95384615384615</v>
      </c>
      <c r="C20" s="241">
        <v>268549.70891831355</v>
      </c>
      <c r="D20" s="241">
        <v>17717.276643264289</v>
      </c>
      <c r="E20" s="241">
        <v>22905.238285866642</v>
      </c>
      <c r="F20" s="241">
        <v>1819.1784786255287</v>
      </c>
      <c r="G20" s="241">
        <v>2073.0870436683613</v>
      </c>
      <c r="H20" s="241">
        <v>102.53846153846156</v>
      </c>
      <c r="I20" s="241">
        <v>4767.2000311904349</v>
      </c>
      <c r="J20" s="241">
        <v>115754.76006611111</v>
      </c>
      <c r="K20" s="241">
        <v>3114.4569488992329</v>
      </c>
      <c r="L20" s="241">
        <f t="shared" si="1"/>
        <v>-0.38351172438258418</v>
      </c>
      <c r="M20" s="241">
        <f t="shared" si="2"/>
        <v>-0.57876811229219505</v>
      </c>
      <c r="N20" s="241">
        <f t="shared" si="3"/>
        <v>-0.13461524982640022</v>
      </c>
      <c r="O20" s="241">
        <f t="shared" si="4"/>
        <v>-2.0077815345305592E-2</v>
      </c>
      <c r="P20" s="241">
        <f t="shared" si="5"/>
        <v>-0.20336384856508005</v>
      </c>
      <c r="Q20" s="241">
        <f t="shared" si="6"/>
        <v>-6.3290398104942677E-2</v>
      </c>
      <c r="R20" s="241">
        <f t="shared" si="7"/>
        <v>1.1309054011531421</v>
      </c>
      <c r="S20" s="241">
        <f t="shared" si="8"/>
        <v>0.15016584959974788</v>
      </c>
      <c r="T20" s="241">
        <f t="shared" si="9"/>
        <v>1.2301918539728334</v>
      </c>
      <c r="U20" s="241">
        <f t="shared" si="10"/>
        <v>0.19500845019002569</v>
      </c>
      <c r="V20" s="241">
        <f t="shared" si="11"/>
        <v>-0.30087716185214819</v>
      </c>
      <c r="X20" s="241" t="s">
        <v>21</v>
      </c>
      <c r="Y20" s="224">
        <v>0.2633300749767401</v>
      </c>
      <c r="Z20" s="224">
        <v>-0.53265806643136993</v>
      </c>
      <c r="AA20" s="224">
        <v>1.4867903727425449</v>
      </c>
      <c r="AB20" s="241"/>
      <c r="AD20">
        <v>5</v>
      </c>
      <c r="AE20">
        <v>0.75700000000000001</v>
      </c>
      <c r="AF20">
        <v>6.88E-2</v>
      </c>
      <c r="AG20">
        <v>0.86760000000000004</v>
      </c>
    </row>
    <row r="21" spans="1:33">
      <c r="A21" s="241">
        <v>133453.42889036587</v>
      </c>
      <c r="B21" s="241">
        <v>63.769230769230766</v>
      </c>
      <c r="C21" s="241">
        <v>458395.91199162765</v>
      </c>
      <c r="D21" s="241">
        <v>21231.165735303213</v>
      </c>
      <c r="E21" s="241">
        <v>19801.126728168987</v>
      </c>
      <c r="F21" s="241">
        <v>1745.367199237354</v>
      </c>
      <c r="G21" s="241">
        <v>2140.4605484258595</v>
      </c>
      <c r="H21" s="241">
        <v>100.96153846153848</v>
      </c>
      <c r="I21" s="241">
        <v>2094.4888705292574</v>
      </c>
      <c r="J21" s="241">
        <v>119949.08004532348</v>
      </c>
      <c r="K21" s="241">
        <v>8993.7923439617316</v>
      </c>
      <c r="L21" s="241">
        <f t="shared" si="1"/>
        <v>0.87219445955644959</v>
      </c>
      <c r="M21" s="241">
        <f t="shared" si="2"/>
        <v>4.0230694294191356E-2</v>
      </c>
      <c r="N21" s="241">
        <f t="shared" si="3"/>
        <v>0.6075715360958136</v>
      </c>
      <c r="O21" s="241">
        <f t="shared" si="4"/>
        <v>0.50127389602992523</v>
      </c>
      <c r="P21" s="241">
        <f t="shared" si="5"/>
        <v>-0.400421497121008</v>
      </c>
      <c r="Q21" s="241">
        <f t="shared" si="6"/>
        <v>-0.2857875943619626</v>
      </c>
      <c r="R21" s="241">
        <f t="shared" si="7"/>
        <v>1.272702685349359</v>
      </c>
      <c r="S21" s="241">
        <f t="shared" si="8"/>
        <v>-1.2917076477279168</v>
      </c>
      <c r="T21" s="241">
        <f t="shared" si="9"/>
        <v>-3.7031733903188951E-2</v>
      </c>
      <c r="U21" s="241">
        <f t="shared" si="10"/>
        <v>0.33541049289076036</v>
      </c>
      <c r="V21" s="241">
        <f t="shared" si="11"/>
        <v>0.94138668081249288</v>
      </c>
      <c r="X21" s="241" t="s">
        <v>22</v>
      </c>
      <c r="Y21" s="224">
        <v>-1.3088448918560918</v>
      </c>
      <c r="Z21" s="224">
        <v>1.555325894664916</v>
      </c>
      <c r="AA21" s="224">
        <v>1.0697888353784344</v>
      </c>
      <c r="AB21" s="241"/>
      <c r="AD21">
        <v>6</v>
      </c>
      <c r="AE21">
        <v>0.58069999999999999</v>
      </c>
      <c r="AF21">
        <v>5.28E-2</v>
      </c>
      <c r="AG21">
        <v>0.9204</v>
      </c>
    </row>
    <row r="22" spans="1:33">
      <c r="A22" s="241">
        <v>98671.564878626421</v>
      </c>
      <c r="B22" s="241">
        <v>62.015384615384619</v>
      </c>
      <c r="C22" s="241">
        <v>389811.15420408332</v>
      </c>
      <c r="D22" s="241">
        <v>20471.417552280167</v>
      </c>
      <c r="E22" s="241">
        <v>20981.186659844483</v>
      </c>
      <c r="F22" s="241">
        <v>1687.8050449727134</v>
      </c>
      <c r="G22" s="241">
        <v>1731.4041383606736</v>
      </c>
      <c r="H22" s="241">
        <v>101.98461538461538</v>
      </c>
      <c r="I22" s="241">
        <v>3337.1337281059637</v>
      </c>
      <c r="J22" s="241">
        <v>129856.75796960316</v>
      </c>
      <c r="K22" s="241">
        <v>7629.159860826463</v>
      </c>
      <c r="L22" s="241">
        <f t="shared" si="1"/>
        <v>0.3646228746079121</v>
      </c>
      <c r="M22" s="241">
        <f t="shared" si="2"/>
        <v>-0.34537511964486756</v>
      </c>
      <c r="N22" s="241">
        <f t="shared" si="3"/>
        <v>0.33944554715552577</v>
      </c>
      <c r="O22" s="241">
        <f t="shared" si="4"/>
        <v>0.38855092582273137</v>
      </c>
      <c r="P22" s="241">
        <f t="shared" si="5"/>
        <v>-0.32550800546044445</v>
      </c>
      <c r="Q22" s="241">
        <f t="shared" si="6"/>
        <v>-0.45930332313076233</v>
      </c>
      <c r="R22" s="241">
        <f t="shared" si="7"/>
        <v>0.41178431337106286</v>
      </c>
      <c r="S22" s="241">
        <f t="shared" si="8"/>
        <v>-0.35624825677877214</v>
      </c>
      <c r="T22" s="241">
        <f t="shared" si="9"/>
        <v>0.55214860778569363</v>
      </c>
      <c r="U22" s="241">
        <f t="shared" si="10"/>
        <v>0.66706335339833145</v>
      </c>
      <c r="V22" s="241">
        <f t="shared" si="11"/>
        <v>0.65304905786479084</v>
      </c>
      <c r="X22" s="241" t="s">
        <v>23</v>
      </c>
      <c r="Y22" s="224">
        <v>-0.83508157355549872</v>
      </c>
      <c r="Z22" s="224">
        <v>0.50642700080165359</v>
      </c>
      <c r="AA22" s="224">
        <v>0.43888537600215605</v>
      </c>
      <c r="AB22" s="241"/>
      <c r="AD22">
        <v>7</v>
      </c>
      <c r="AE22">
        <v>0.35110000000000002</v>
      </c>
      <c r="AF22">
        <v>3.1899999999999998E-2</v>
      </c>
      <c r="AG22">
        <v>0.95230000000000004</v>
      </c>
    </row>
    <row r="23" spans="1:33">
      <c r="A23" s="241">
        <v>75357.828272754894</v>
      </c>
      <c r="B23" s="241">
        <v>63.284615384615385</v>
      </c>
      <c r="C23" s="241">
        <v>283392.39916037355</v>
      </c>
      <c r="D23" s="241">
        <v>15940.575243420397</v>
      </c>
      <c r="E23" s="241">
        <v>23711.300329025937</v>
      </c>
      <c r="F23" s="241">
        <v>1947.2280313110432</v>
      </c>
      <c r="G23" s="241">
        <v>1862.8332881403492</v>
      </c>
      <c r="H23" s="241">
        <v>102.30769230769229</v>
      </c>
      <c r="I23" s="241">
        <v>2523.1819511381718</v>
      </c>
      <c r="J23" s="241">
        <v>91747.688743611507</v>
      </c>
      <c r="K23" s="241">
        <v>7118.8880483306893</v>
      </c>
      <c r="L23" s="241">
        <f t="shared" si="1"/>
        <v>2.4405621268039836E-2</v>
      </c>
      <c r="M23" s="241">
        <f t="shared" si="2"/>
        <v>-6.6318280610021887E-2</v>
      </c>
      <c r="N23" s="241">
        <f t="shared" si="3"/>
        <v>-7.6589077130497646E-2</v>
      </c>
      <c r="O23" s="241">
        <f t="shared" si="4"/>
        <v>-0.2836849728705611</v>
      </c>
      <c r="P23" s="241">
        <f t="shared" si="5"/>
        <v>-0.15219278468328748</v>
      </c>
      <c r="Q23" s="241">
        <f t="shared" si="6"/>
        <v>0.32270299871263175</v>
      </c>
      <c r="R23" s="241">
        <f t="shared" si="7"/>
        <v>0.6883959661276563</v>
      </c>
      <c r="S23" s="241">
        <f t="shared" si="8"/>
        <v>-6.0840028057993698E-2</v>
      </c>
      <c r="T23" s="241">
        <f t="shared" si="9"/>
        <v>0.16622628802704606</v>
      </c>
      <c r="U23" s="241">
        <f t="shared" si="10"/>
        <v>-0.60861212946210674</v>
      </c>
      <c r="V23" s="241">
        <f t="shared" si="11"/>
        <v>0.54523207176006927</v>
      </c>
      <c r="X23" s="241" t="s">
        <v>24</v>
      </c>
      <c r="Y23" s="224">
        <v>0.133138140684495</v>
      </c>
      <c r="Z23" s="224">
        <v>0.3145749830058876</v>
      </c>
      <c r="AA23" s="224">
        <v>0.74876968968195678</v>
      </c>
      <c r="AB23" s="241"/>
      <c r="AD23">
        <v>8</v>
      </c>
      <c r="AE23">
        <v>0.28489999999999999</v>
      </c>
      <c r="AF23">
        <v>2.5899999999999999E-2</v>
      </c>
      <c r="AG23">
        <v>0.97819999999999996</v>
      </c>
    </row>
    <row r="24" spans="1:33">
      <c r="A24" s="241">
        <v>60417.263343781888</v>
      </c>
      <c r="B24" s="241">
        <v>65.984615384615381</v>
      </c>
      <c r="C24" s="241">
        <v>262646.65023005451</v>
      </c>
      <c r="D24" s="241">
        <v>16080.676829438906</v>
      </c>
      <c r="E24" s="241">
        <v>22164.650667852973</v>
      </c>
      <c r="F24" s="241">
        <v>1967.4707326863077</v>
      </c>
      <c r="G24" s="241">
        <v>1508.3239378591545</v>
      </c>
      <c r="H24" s="241">
        <v>102.6076923076923</v>
      </c>
      <c r="I24" s="241">
        <v>3897.6703376632963</v>
      </c>
      <c r="J24" s="241">
        <v>99515.88962910221</v>
      </c>
      <c r="K24" s="241">
        <v>2396.7896656169082</v>
      </c>
      <c r="L24" s="241">
        <f t="shared" si="1"/>
        <v>-0.19362197548369944</v>
      </c>
      <c r="M24" s="241">
        <f t="shared" si="2"/>
        <v>0.52731172242774105</v>
      </c>
      <c r="N24" s="241">
        <f t="shared" si="3"/>
        <v>-0.15769273088224875</v>
      </c>
      <c r="O24" s="241">
        <f t="shared" si="4"/>
        <v>-0.2628982605629307</v>
      </c>
      <c r="P24" s="241">
        <f t="shared" si="5"/>
        <v>-0.25037841355180146</v>
      </c>
      <c r="Q24" s="241">
        <f t="shared" si="6"/>
        <v>0.38372272819026554</v>
      </c>
      <c r="R24" s="241">
        <f t="shared" si="7"/>
        <v>-5.7720230038377063E-2</v>
      </c>
      <c r="S24" s="241">
        <f t="shared" si="8"/>
        <v>0.21346761289703525</v>
      </c>
      <c r="T24" s="241">
        <f t="shared" si="9"/>
        <v>0.81791814695407261</v>
      </c>
      <c r="U24" s="241">
        <f t="shared" si="10"/>
        <v>-0.34857682508903404</v>
      </c>
      <c r="V24" s="241">
        <f t="shared" si="11"/>
        <v>-0.45251540957547215</v>
      </c>
      <c r="X24" s="241" t="s">
        <v>25</v>
      </c>
      <c r="Y24" s="224">
        <v>0.29300047811120739</v>
      </c>
      <c r="Z24" s="224">
        <v>-0.73450517386265246</v>
      </c>
      <c r="AA24" s="224">
        <v>0.3230767524465844</v>
      </c>
      <c r="AB24" s="241"/>
      <c r="AD24">
        <v>9</v>
      </c>
      <c r="AE24">
        <v>0.12429999999999999</v>
      </c>
      <c r="AF24">
        <v>1.1299999999999999E-2</v>
      </c>
      <c r="AG24">
        <v>0.98950000000000005</v>
      </c>
    </row>
    <row r="25" spans="1:33">
      <c r="A25" s="241">
        <v>125427.49387048565</v>
      </c>
      <c r="B25" s="241">
        <v>67.192307692307693</v>
      </c>
      <c r="C25" s="241">
        <v>338163.23677553411</v>
      </c>
      <c r="D25" s="241">
        <v>17085.497108619882</v>
      </c>
      <c r="E25" s="241">
        <v>30994.63508683773</v>
      </c>
      <c r="F25" s="241">
        <v>1679.8181772160683</v>
      </c>
      <c r="G25" s="241">
        <v>1266.0977796628349</v>
      </c>
      <c r="H25" s="241">
        <v>103.23076923076925</v>
      </c>
      <c r="I25" s="241">
        <v>799.57614095070551</v>
      </c>
      <c r="J25" s="241">
        <v>124479.99180323879</v>
      </c>
      <c r="K25" s="241">
        <v>4426.4516718409668</v>
      </c>
      <c r="L25" s="241">
        <f t="shared" si="1"/>
        <v>0.75507202594105671</v>
      </c>
      <c r="M25" s="241">
        <f t="shared" si="2"/>
        <v>0.79283853290332296</v>
      </c>
      <c r="N25" s="241">
        <f t="shared" si="3"/>
        <v>0.13753262387695084</v>
      </c>
      <c r="O25" s="241">
        <f t="shared" si="4"/>
        <v>-0.11381422334547593</v>
      </c>
      <c r="P25" s="241">
        <f t="shared" si="5"/>
        <v>0.31017359434098246</v>
      </c>
      <c r="Q25" s="241">
        <f t="shared" si="6"/>
        <v>-0.48337898876695279</v>
      </c>
      <c r="R25" s="241">
        <f t="shared" si="7"/>
        <v>-0.56752021027020116</v>
      </c>
      <c r="S25" s="241">
        <f t="shared" si="8"/>
        <v>0.78318348257286863</v>
      </c>
      <c r="T25" s="241">
        <f t="shared" si="9"/>
        <v>-0.65099405774701502</v>
      </c>
      <c r="U25" s="241">
        <f t="shared" si="10"/>
        <v>0.48707971919226539</v>
      </c>
      <c r="V25" s="241">
        <f t="shared" si="11"/>
        <v>-2.3661541963192378E-2</v>
      </c>
      <c r="X25" s="241" t="s">
        <v>26</v>
      </c>
      <c r="Y25" s="224">
        <v>-0.59060681209500943</v>
      </c>
      <c r="Z25" s="224">
        <v>-0.41580995329318532</v>
      </c>
      <c r="AA25" s="224">
        <v>-1.238814190655747</v>
      </c>
      <c r="AB25" s="241"/>
      <c r="AD25">
        <v>10</v>
      </c>
      <c r="AE25">
        <v>8.7999999999999995E-2</v>
      </c>
      <c r="AF25">
        <v>8.0000000000000002E-3</v>
      </c>
      <c r="AG25">
        <v>0.99750000000000005</v>
      </c>
    </row>
    <row r="26" spans="1:33">
      <c r="A26" s="241">
        <v>105854.76702152567</v>
      </c>
      <c r="B26" s="241">
        <v>68.07692307692308</v>
      </c>
      <c r="C26" s="241">
        <v>441274.96347466123</v>
      </c>
      <c r="D26" s="241">
        <v>25227.427479663609</v>
      </c>
      <c r="E26" s="241">
        <v>34751.2524448314</v>
      </c>
      <c r="F26" s="241">
        <v>1406.0180542967116</v>
      </c>
      <c r="G26" s="241">
        <v>1833.6307689309344</v>
      </c>
      <c r="H26" s="241">
        <v>103.53846153846153</v>
      </c>
      <c r="I26" s="241">
        <v>1856.8723221535161</v>
      </c>
      <c r="J26" s="241">
        <v>137356.77489863633</v>
      </c>
      <c r="K26" s="241">
        <v>8440.7165033156944</v>
      </c>
      <c r="L26" s="241">
        <f t="shared" si="1"/>
        <v>0.46944731114318577</v>
      </c>
      <c r="M26" s="241">
        <f t="shared" si="2"/>
        <v>0.98733269344276176</v>
      </c>
      <c r="N26" s="241">
        <f t="shared" si="3"/>
        <v>0.54063871602334745</v>
      </c>
      <c r="O26" s="241">
        <f t="shared" si="4"/>
        <v>1.0941946869125816</v>
      </c>
      <c r="P26" s="241">
        <f t="shared" si="5"/>
        <v>0.54865412873249753</v>
      </c>
      <c r="Q26" s="241">
        <f t="shared" si="6"/>
        <v>-1.3087238437721933</v>
      </c>
      <c r="R26" s="241">
        <f t="shared" si="7"/>
        <v>0.6269350412360799</v>
      </c>
      <c r="S26" s="241">
        <f t="shared" si="8"/>
        <v>1.0645246527831171</v>
      </c>
      <c r="T26" s="241">
        <f t="shared" si="9"/>
        <v>-0.1496938499610026</v>
      </c>
      <c r="U26" s="241">
        <f t="shared" si="10"/>
        <v>0.91812138004990951</v>
      </c>
      <c r="V26" s="241">
        <f t="shared" si="11"/>
        <v>0.82452549278383824</v>
      </c>
      <c r="X26" s="241" t="s">
        <v>27</v>
      </c>
      <c r="Y26" s="224">
        <v>-1.8400869503093773</v>
      </c>
      <c r="Z26" s="224">
        <v>-0.56115911216578818</v>
      </c>
      <c r="AA26" s="224">
        <v>-0.48293374607925416</v>
      </c>
      <c r="AB26" s="241"/>
      <c r="AD26">
        <v>11</v>
      </c>
      <c r="AE26">
        <v>2.7900000000000001E-2</v>
      </c>
      <c r="AF26">
        <v>2.5000000000000001E-3</v>
      </c>
      <c r="AG26">
        <v>1</v>
      </c>
    </row>
    <row r="27" spans="1:33">
      <c r="A27" s="241">
        <v>61542.734182416236</v>
      </c>
      <c r="B27" s="241">
        <v>65.061538461538461</v>
      </c>
      <c r="C27" s="241">
        <v>254678.9748197755</v>
      </c>
      <c r="D27" s="241">
        <v>16030.795834214714</v>
      </c>
      <c r="E27" s="241">
        <v>19942.488305923296</v>
      </c>
      <c r="F27" s="241">
        <v>1878.1541011241529</v>
      </c>
      <c r="G27" s="241">
        <v>1896.5093357535172</v>
      </c>
      <c r="H27" s="241">
        <v>103.90000000000002</v>
      </c>
      <c r="I27" s="241">
        <v>1629.6646788419048</v>
      </c>
      <c r="J27" s="241">
        <v>112527.21476970261</v>
      </c>
      <c r="K27" s="241">
        <v>3436.6578410692596</v>
      </c>
      <c r="L27" s="241">
        <f t="shared" si="1"/>
        <v>-0.1771979846019518</v>
      </c>
      <c r="M27" s="241">
        <f t="shared" si="2"/>
        <v>0.32436129403876263</v>
      </c>
      <c r="N27" s="241">
        <f t="shared" si="3"/>
        <v>-0.18884164673253195</v>
      </c>
      <c r="O27" s="241">
        <f t="shared" si="4"/>
        <v>-0.27029904685528988</v>
      </c>
      <c r="P27" s="241">
        <f t="shared" si="5"/>
        <v>-0.39144747038561534</v>
      </c>
      <c r="Q27" s="241">
        <f t="shared" si="6"/>
        <v>0.11448609841733</v>
      </c>
      <c r="R27" s="241">
        <f t="shared" si="7"/>
        <v>0.75927207849849565</v>
      </c>
      <c r="S27" s="241">
        <f t="shared" si="8"/>
        <v>1.395100527780214</v>
      </c>
      <c r="T27" s="241">
        <f t="shared" si="9"/>
        <v>-0.25742074884481947</v>
      </c>
      <c r="U27" s="241">
        <f t="shared" si="10"/>
        <v>8.6968540318868026E-2</v>
      </c>
      <c r="V27" s="241">
        <f t="shared" si="11"/>
        <v>-0.23279829042847461</v>
      </c>
      <c r="X27" s="241" t="s">
        <v>28</v>
      </c>
      <c r="Y27" s="224">
        <v>0.47821670192522608</v>
      </c>
      <c r="Z27" s="224">
        <v>-0.9548141324594509</v>
      </c>
      <c r="AA27" s="224">
        <v>0.11415769461815102</v>
      </c>
      <c r="AB27" s="241"/>
    </row>
    <row r="28" spans="1:33">
      <c r="A28" s="241">
        <v>31915.194286987753</v>
      </c>
      <c r="B28" s="241">
        <v>62.338461538461544</v>
      </c>
      <c r="C28" s="241">
        <v>154272.78719986699</v>
      </c>
      <c r="D28" s="241">
        <v>13980.898717942518</v>
      </c>
      <c r="E28" s="241">
        <v>17895.603740610455</v>
      </c>
      <c r="F28" s="241">
        <v>1657.864500075146</v>
      </c>
      <c r="G28" s="241">
        <v>1472.573625282962</v>
      </c>
      <c r="H28" s="241">
        <v>101.33846153846156</v>
      </c>
      <c r="I28" s="241">
        <v>1488.3471395933141</v>
      </c>
      <c r="J28" s="241">
        <v>103241.95267773057</v>
      </c>
      <c r="K28" s="241">
        <v>2367.9987179169134</v>
      </c>
      <c r="L28" s="241">
        <f t="shared" si="1"/>
        <v>-0.60955254092397804</v>
      </c>
      <c r="M28" s="241">
        <f t="shared" si="2"/>
        <v>-0.27434246970872433</v>
      </c>
      <c r="N28" s="241">
        <f t="shared" si="3"/>
        <v>-0.58137067533546249</v>
      </c>
      <c r="O28" s="241">
        <f t="shared" si="4"/>
        <v>-0.57443994081035188</v>
      </c>
      <c r="P28" s="241">
        <f t="shared" si="5"/>
        <v>-0.52138940443296711</v>
      </c>
      <c r="Q28" s="241">
        <f t="shared" si="6"/>
        <v>-0.5495562946187954</v>
      </c>
      <c r="R28" s="241">
        <f t="shared" si="7"/>
        <v>-0.13296193300033818</v>
      </c>
      <c r="S28" s="241">
        <f t="shared" si="8"/>
        <v>-0.94706471422032901</v>
      </c>
      <c r="T28" s="241">
        <f t="shared" si="9"/>
        <v>-0.32442421773896984</v>
      </c>
      <c r="U28" s="241">
        <f t="shared" si="10"/>
        <v>-0.22384936846866743</v>
      </c>
      <c r="V28" s="241">
        <f t="shared" si="11"/>
        <v>-0.45859874228579667</v>
      </c>
      <c r="X28" s="241" t="s">
        <v>29</v>
      </c>
      <c r="Y28" s="224">
        <v>1.2067921678400517</v>
      </c>
      <c r="Z28" s="224">
        <v>0.74923014534219501</v>
      </c>
      <c r="AA28" s="224">
        <v>1.57460727073034E-2</v>
      </c>
      <c r="AB28" s="241"/>
    </row>
    <row r="29" spans="1:33">
      <c r="A29" s="241">
        <v>76242.455491574859</v>
      </c>
      <c r="B29" s="241">
        <v>72.700000000000017</v>
      </c>
      <c r="C29" s="241">
        <v>499024.28639073257</v>
      </c>
      <c r="D29" s="241">
        <v>25652.936270220431</v>
      </c>
      <c r="E29" s="241">
        <v>46627.098800692096</v>
      </c>
      <c r="F29" s="241">
        <v>1743.053918941622</v>
      </c>
      <c r="G29" s="241">
        <v>1091.1594035473852</v>
      </c>
      <c r="H29" s="241">
        <v>103.15384615384615</v>
      </c>
      <c r="I29" s="241">
        <v>8373.5139457374062</v>
      </c>
      <c r="J29" s="241">
        <v>150878.26518631857</v>
      </c>
      <c r="K29" s="241">
        <v>4795.8702001310194</v>
      </c>
      <c r="L29" s="241">
        <f t="shared" si="1"/>
        <v>3.7314982290022954E-2</v>
      </c>
      <c r="M29" s="241">
        <f t="shared" si="2"/>
        <v>2.0037760889575682</v>
      </c>
      <c r="N29" s="241">
        <f t="shared" si="3"/>
        <v>0.76640453946576426</v>
      </c>
      <c r="O29" s="241">
        <f t="shared" si="4"/>
        <v>1.1573269401941675</v>
      </c>
      <c r="P29" s="241">
        <f t="shared" si="5"/>
        <v>1.3025659369901748</v>
      </c>
      <c r="Q29" s="241">
        <f t="shared" si="6"/>
        <v>-0.29276076139311763</v>
      </c>
      <c r="R29" s="241">
        <f t="shared" si="7"/>
        <v>-0.93570332207583073</v>
      </c>
      <c r="S29" s="241">
        <f t="shared" si="8"/>
        <v>0.71284819002027078</v>
      </c>
      <c r="T29" s="241">
        <f t="shared" si="9"/>
        <v>2.9400683737644089</v>
      </c>
      <c r="U29" s="241">
        <f t="shared" si="10"/>
        <v>1.3707441809229195</v>
      </c>
      <c r="V29" s="241">
        <f t="shared" si="11"/>
        <v>5.4394096925944123E-2</v>
      </c>
      <c r="X29" s="241" t="s">
        <v>109</v>
      </c>
      <c r="Y29" s="224">
        <v>-2.8056904815335644</v>
      </c>
      <c r="Z29" s="224">
        <v>-2.6340072781870707</v>
      </c>
      <c r="AA29" s="224">
        <v>-0.18106235980437305</v>
      </c>
      <c r="AB29" s="241"/>
    </row>
    <row r="30" spans="1:33">
      <c r="A30" s="241">
        <v>36099.331023617902</v>
      </c>
      <c r="B30" s="241">
        <v>55.530769230769231</v>
      </c>
      <c r="C30" s="241">
        <v>143908.28344791583</v>
      </c>
      <c r="D30" s="241">
        <v>15649.460977409575</v>
      </c>
      <c r="E30" s="241">
        <v>23423.875749428214</v>
      </c>
      <c r="F30" s="241">
        <v>2237.613892247743</v>
      </c>
      <c r="G30" s="241">
        <v>960.5275511504916</v>
      </c>
      <c r="H30" s="241">
        <v>103.65384615384619</v>
      </c>
      <c r="I30" s="241">
        <v>720.10966593198987</v>
      </c>
      <c r="J30" s="241">
        <v>118009.04084500624</v>
      </c>
      <c r="K30" s="241">
        <v>3046.0618251766396</v>
      </c>
      <c r="L30" s="241">
        <f t="shared" si="1"/>
        <v>-0.54849345236173286</v>
      </c>
      <c r="M30" s="241">
        <f t="shared" si="2"/>
        <v>-1.7711018790774464</v>
      </c>
      <c r="N30" s="241">
        <f t="shared" si="3"/>
        <v>-0.62188977765518982</v>
      </c>
      <c r="O30" s="241">
        <f t="shared" si="4"/>
        <v>-0.32687726403716144</v>
      </c>
      <c r="P30" s="241">
        <f t="shared" si="5"/>
        <v>-0.17043929765162713</v>
      </c>
      <c r="Q30" s="241">
        <f t="shared" si="6"/>
        <v>1.1980440092824585</v>
      </c>
      <c r="R30" s="241">
        <f t="shared" si="7"/>
        <v>-1.2106369471866583</v>
      </c>
      <c r="S30" s="241">
        <f t="shared" si="8"/>
        <v>1.1700275916120073</v>
      </c>
      <c r="T30" s="241">
        <f t="shared" si="9"/>
        <v>-0.68867182595155441</v>
      </c>
      <c r="U30" s="241">
        <f t="shared" si="10"/>
        <v>0.27046898437590677</v>
      </c>
      <c r="V30" s="241">
        <f t="shared" si="11"/>
        <v>-0.31532858935303654</v>
      </c>
      <c r="X30" s="241" t="s">
        <v>32</v>
      </c>
      <c r="Y30" s="224">
        <v>1.5416215191587359</v>
      </c>
      <c r="Z30" s="224">
        <v>-0.62940802968021192</v>
      </c>
      <c r="AA30" s="224">
        <v>-0.97360533857182885</v>
      </c>
      <c r="AB30" s="241"/>
    </row>
    <row r="31" spans="1:33">
      <c r="A31" s="241">
        <v>36243.261685130732</v>
      </c>
      <c r="B31" s="241">
        <v>60.030769230769224</v>
      </c>
      <c r="C31" s="241">
        <v>149734.91359722719</v>
      </c>
      <c r="D31" s="241">
        <v>9492.8658800439553</v>
      </c>
      <c r="E31" s="241">
        <v>5319.9942457128072</v>
      </c>
      <c r="F31" s="241">
        <v>2557.679314411454</v>
      </c>
      <c r="G31" s="241">
        <v>1136.1600978933966</v>
      </c>
      <c r="H31" s="241">
        <v>100.20769230769231</v>
      </c>
      <c r="I31" s="241">
        <v>875.27256102825049</v>
      </c>
      <c r="J31" s="241">
        <v>43526.664085662822</v>
      </c>
      <c r="K31" s="241">
        <v>1931.4923554685734</v>
      </c>
      <c r="L31" s="241">
        <f t="shared" si="1"/>
        <v>-0.54639307286619743</v>
      </c>
      <c r="M31" s="241">
        <f t="shared" si="2"/>
        <v>-0.78171854068117497</v>
      </c>
      <c r="N31" s="241">
        <f t="shared" si="3"/>
        <v>-0.59911108715061934</v>
      </c>
      <c r="O31" s="241">
        <f t="shared" si="4"/>
        <v>-1.2403242471898008</v>
      </c>
      <c r="P31" s="241">
        <f t="shared" si="5"/>
        <v>-1.3197241260304646</v>
      </c>
      <c r="Q31" s="241">
        <f t="shared" si="6"/>
        <v>2.1628512804819109</v>
      </c>
      <c r="R31" s="241">
        <f t="shared" si="7"/>
        <v>-0.8409928529058518</v>
      </c>
      <c r="S31" s="241">
        <f t="shared" si="8"/>
        <v>-1.9809935147431055</v>
      </c>
      <c r="T31" s="241">
        <f t="shared" si="9"/>
        <v>-0.61510380127189812</v>
      </c>
      <c r="U31" s="241">
        <f t="shared" si="10"/>
        <v>-2.2227785251241379</v>
      </c>
      <c r="V31" s="241">
        <f t="shared" si="11"/>
        <v>-0.55082958722415987</v>
      </c>
      <c r="X31" s="241" t="s">
        <v>33</v>
      </c>
      <c r="Y31" s="224">
        <v>2.4942389130028215</v>
      </c>
      <c r="Z31" s="224">
        <v>1.7612841861763737</v>
      </c>
      <c r="AA31" s="224">
        <v>0.44920550360170208</v>
      </c>
      <c r="AB31" s="241"/>
    </row>
    <row r="32" spans="1:33">
      <c r="A32" s="241">
        <v>80289.097341654196</v>
      </c>
      <c r="B32" s="241">
        <v>62.45384615384615</v>
      </c>
      <c r="C32" s="241">
        <v>244898.74817163436</v>
      </c>
      <c r="D32" s="241">
        <v>19835.189942302324</v>
      </c>
      <c r="E32" s="241">
        <v>26554.687075572536</v>
      </c>
      <c r="F32" s="241">
        <v>3012.5245144471965</v>
      </c>
      <c r="G32" s="241">
        <v>1274.5276627087769</v>
      </c>
      <c r="H32" s="241">
        <v>101.47692307692309</v>
      </c>
      <c r="I32" s="241">
        <v>2785.3761243214522</v>
      </c>
      <c r="J32" s="241">
        <v>141131.94427117938</v>
      </c>
      <c r="K32" s="241">
        <v>2882.4960817973592</v>
      </c>
      <c r="L32" s="241">
        <f t="shared" si="1"/>
        <v>9.6367608591781978E-2</v>
      </c>
      <c r="M32" s="241">
        <f t="shared" si="2"/>
        <v>-0.248973666160104</v>
      </c>
      <c r="N32" s="241">
        <f t="shared" si="3"/>
        <v>-0.22707656986539806</v>
      </c>
      <c r="O32" s="241">
        <f t="shared" si="4"/>
        <v>0.29415456196548329</v>
      </c>
      <c r="P32" s="241">
        <f t="shared" si="5"/>
        <v>2.8313326580687331E-2</v>
      </c>
      <c r="Q32" s="241">
        <f t="shared" si="6"/>
        <v>3.5339395826734279</v>
      </c>
      <c r="R32" s="241">
        <f t="shared" si="7"/>
        <v>-0.54977830228561941</v>
      </c>
      <c r="S32" s="241">
        <f t="shared" si="8"/>
        <v>-0.82046118762571518</v>
      </c>
      <c r="T32" s="241">
        <f t="shared" si="9"/>
        <v>0.29054149490458581</v>
      </c>
      <c r="U32" s="241">
        <f t="shared" si="10"/>
        <v>1.0444926378636321</v>
      </c>
      <c r="V32" s="241">
        <f t="shared" si="11"/>
        <v>-0.3498889257252879</v>
      </c>
      <c r="X32" s="241" t="s">
        <v>34</v>
      </c>
      <c r="Y32" s="224">
        <v>-0.39379871638544617</v>
      </c>
      <c r="Z32" s="224">
        <v>-0.66898061626198091</v>
      </c>
      <c r="AA32" s="224">
        <v>0.67426530412640873</v>
      </c>
      <c r="AB32" s="241"/>
    </row>
    <row r="33" spans="1:28">
      <c r="A33" s="241">
        <v>70858.457163642917</v>
      </c>
      <c r="B33" s="241">
        <v>63.276923076923083</v>
      </c>
      <c r="C33" s="241">
        <v>258727.25085253408</v>
      </c>
      <c r="D33" s="241">
        <v>15122.496547082188</v>
      </c>
      <c r="E33" s="241">
        <v>8664.6432544681848</v>
      </c>
      <c r="F33" s="241">
        <v>2061.0725487299578</v>
      </c>
      <c r="G33" s="241">
        <v>1617.4465118479695</v>
      </c>
      <c r="H33" s="241">
        <v>105.01538461538462</v>
      </c>
      <c r="I33" s="241">
        <v>2804.1330593451253</v>
      </c>
      <c r="J33" s="241">
        <v>108586.92755475454</v>
      </c>
      <c r="K33" s="241">
        <v>4811.8637413187071</v>
      </c>
      <c r="L33" s="241">
        <f t="shared" si="1"/>
        <v>-4.1253681072766876E-2</v>
      </c>
      <c r="M33" s="241">
        <f t="shared" si="2"/>
        <v>-6.8009534179928874E-2</v>
      </c>
      <c r="N33" s="241">
        <f t="shared" si="3"/>
        <v>-0.17301527291709815</v>
      </c>
      <c r="O33" s="241">
        <f t="shared" si="4"/>
        <v>-0.40506237471908207</v>
      </c>
      <c r="P33" s="241">
        <f t="shared" si="5"/>
        <v>-1.1073964900356095</v>
      </c>
      <c r="Q33" s="241">
        <f t="shared" si="6"/>
        <v>0.66587664567965787</v>
      </c>
      <c r="R33" s="241">
        <f t="shared" si="7"/>
        <v>0.1719440080298173</v>
      </c>
      <c r="S33" s="241">
        <f t="shared" si="8"/>
        <v>2.4149622697924475</v>
      </c>
      <c r="T33" s="241">
        <f t="shared" si="9"/>
        <v>0.29943479802244927</v>
      </c>
      <c r="U33" s="241">
        <f t="shared" si="10"/>
        <v>-4.4929926309370392E-2</v>
      </c>
      <c r="V33" s="241">
        <f t="shared" si="11"/>
        <v>5.7773424111516418E-2</v>
      </c>
      <c r="X33" s="241" t="s">
        <v>35</v>
      </c>
      <c r="Y33" s="224">
        <v>0.75796814662227008</v>
      </c>
      <c r="Z33" s="224">
        <v>-1.490249518531604</v>
      </c>
      <c r="AA33" s="224">
        <v>-0.25941000169003481</v>
      </c>
      <c r="AB33" s="241"/>
    </row>
    <row r="34" spans="1:28">
      <c r="A34" s="241">
        <v>43533.076613906625</v>
      </c>
      <c r="B34" s="241">
        <v>62.353846153846149</v>
      </c>
      <c r="C34" s="241">
        <v>204987.26365217284</v>
      </c>
      <c r="D34" s="241">
        <v>14106.871189091333</v>
      </c>
      <c r="E34" s="241">
        <v>19162.272093916163</v>
      </c>
      <c r="F34" s="241">
        <v>1696.7210572491906</v>
      </c>
      <c r="G34" s="241">
        <v>1544.8992433421363</v>
      </c>
      <c r="H34" s="241">
        <v>100.82307692307693</v>
      </c>
      <c r="I34" s="241">
        <v>1293.498351369645</v>
      </c>
      <c r="J34" s="241">
        <v>93525.612784729936</v>
      </c>
      <c r="K34" s="241">
        <v>2488.175980542198</v>
      </c>
      <c r="L34" s="241">
        <f t="shared" si="1"/>
        <v>-0.44001283642655625</v>
      </c>
      <c r="M34" s="241">
        <f t="shared" si="2"/>
        <v>-0.27095996256891036</v>
      </c>
      <c r="N34" s="241">
        <f t="shared" si="3"/>
        <v>-0.3831069562379088</v>
      </c>
      <c r="O34" s="241">
        <f t="shared" si="4"/>
        <v>-0.5557495491390847</v>
      </c>
      <c r="P34" s="241">
        <f t="shared" si="5"/>
        <v>-0.44097776890922086</v>
      </c>
      <c r="Q34" s="241">
        <f t="shared" si="6"/>
        <v>-0.43242683826621231</v>
      </c>
      <c r="R34" s="241">
        <f t="shared" si="7"/>
        <v>1.9257789804899905E-2</v>
      </c>
      <c r="S34" s="241">
        <f t="shared" si="8"/>
        <v>-1.4183111743225565</v>
      </c>
      <c r="T34" s="241">
        <f t="shared" si="9"/>
        <v>-0.41680867893342632</v>
      </c>
      <c r="U34" s="241">
        <f t="shared" si="10"/>
        <v>-0.54909731695925912</v>
      </c>
      <c r="V34" s="241">
        <f t="shared" si="11"/>
        <v>-0.43320609872353621</v>
      </c>
      <c r="X34" s="241" t="s">
        <v>36</v>
      </c>
      <c r="Y34" s="224">
        <v>1.0875802005363135</v>
      </c>
      <c r="Z34" s="224">
        <v>1.2038372546633358</v>
      </c>
      <c r="AA34" s="224">
        <v>0.26354903197360963</v>
      </c>
      <c r="AB34" s="241"/>
    </row>
    <row r="35" spans="1:28">
      <c r="A35" s="241">
        <v>43837.644051131567</v>
      </c>
      <c r="B35" s="241">
        <v>62.3</v>
      </c>
      <c r="C35" s="241">
        <v>201071.35910984676</v>
      </c>
      <c r="D35" s="241">
        <v>16838.006474396916</v>
      </c>
      <c r="E35" s="241">
        <v>27750.114677558988</v>
      </c>
      <c r="F35" s="241">
        <v>2599.1060240141455</v>
      </c>
      <c r="G35" s="241">
        <v>1359.7789476415469</v>
      </c>
      <c r="H35" s="241">
        <v>103.35384615384615</v>
      </c>
      <c r="I35" s="241">
        <v>1740.1828955772439</v>
      </c>
      <c r="J35" s="241">
        <v>129169.35730098232</v>
      </c>
      <c r="K35" s="241">
        <v>2536.8308654674629</v>
      </c>
      <c r="L35" s="241">
        <f t="shared" si="1"/>
        <v>-0.4355682851861799</v>
      </c>
      <c r="M35" s="241">
        <f t="shared" si="2"/>
        <v>-0.28279873755826707</v>
      </c>
      <c r="N35" s="241">
        <f t="shared" si="3"/>
        <v>-0.39841583552650239</v>
      </c>
      <c r="O35" s="241">
        <f t="shared" si="4"/>
        <v>-0.15053412608623531</v>
      </c>
      <c r="P35" s="241">
        <f t="shared" si="5"/>
        <v>0.10420240076107044</v>
      </c>
      <c r="Q35" s="241">
        <f t="shared" si="6"/>
        <v>2.2877282208784937</v>
      </c>
      <c r="R35" s="241">
        <f t="shared" si="7"/>
        <v>-0.37035464425839948</v>
      </c>
      <c r="S35" s="241">
        <f t="shared" si="8"/>
        <v>0.89571995065695242</v>
      </c>
      <c r="T35" s="241">
        <f t="shared" si="9"/>
        <v>-0.20502029001545227</v>
      </c>
      <c r="U35" s="241">
        <f t="shared" si="10"/>
        <v>0.64405307795283695</v>
      </c>
      <c r="V35" s="241">
        <f t="shared" si="11"/>
        <v>-0.42292565029692913</v>
      </c>
      <c r="X35" s="241" t="s">
        <v>37</v>
      </c>
      <c r="Y35" s="224">
        <v>0.49201993401033961</v>
      </c>
      <c r="Z35" s="224">
        <v>-1.3944842123595309</v>
      </c>
      <c r="AA35" s="224">
        <v>-3.225618516919744E-2</v>
      </c>
      <c r="AB35" s="241"/>
    </row>
    <row r="36" spans="1:28">
      <c r="A36" s="241">
        <v>44013.225691722466</v>
      </c>
      <c r="B36" s="241">
        <v>54.684615384615384</v>
      </c>
      <c r="C36" s="241">
        <v>124226.48201531306</v>
      </c>
      <c r="D36" s="241">
        <v>16500.44112261615</v>
      </c>
      <c r="E36" s="241">
        <v>2415.4629355926909</v>
      </c>
      <c r="F36" s="241">
        <v>1094.397788931321</v>
      </c>
      <c r="G36" s="241">
        <v>464.19257879647068</v>
      </c>
      <c r="H36" s="241">
        <v>101.85384615384613</v>
      </c>
      <c r="I36" s="241">
        <v>234.18014135935067</v>
      </c>
      <c r="J36" s="241">
        <v>117817.36436898053</v>
      </c>
      <c r="K36" s="241">
        <v>1418.0507652330566</v>
      </c>
      <c r="L36" s="241">
        <f t="shared" si="1"/>
        <v>-0.43300602309543895</v>
      </c>
      <c r="M36" s="241">
        <f t="shared" si="2"/>
        <v>-1.957139771767344</v>
      </c>
      <c r="N36" s="241">
        <f t="shared" si="3"/>
        <v>-0.69883402362876657</v>
      </c>
      <c r="O36" s="241">
        <f t="shared" si="4"/>
        <v>-0.20061831179676562</v>
      </c>
      <c r="P36" s="241">
        <f t="shared" si="5"/>
        <v>-1.5041118645155667</v>
      </c>
      <c r="Q36" s="241">
        <f t="shared" si="6"/>
        <v>-2.2480739798948322</v>
      </c>
      <c r="R36" s="241">
        <f t="shared" si="7"/>
        <v>-2.2552456755691872</v>
      </c>
      <c r="S36" s="241">
        <f t="shared" si="8"/>
        <v>-0.47581825411815337</v>
      </c>
      <c r="T36" s="241">
        <f t="shared" si="9"/>
        <v>-0.9190675995941866</v>
      </c>
      <c r="U36" s="241">
        <f t="shared" si="10"/>
        <v>0.26405274314846922</v>
      </c>
      <c r="V36" s="241">
        <f t="shared" si="11"/>
        <v>-0.6593163259472935</v>
      </c>
      <c r="X36" s="241" t="s">
        <v>39</v>
      </c>
      <c r="Y36" s="224">
        <v>2.0874583476802928</v>
      </c>
      <c r="Z36" s="224">
        <v>1.5110265943402832</v>
      </c>
      <c r="AA36" s="224">
        <v>-2.3112886409190656</v>
      </c>
      <c r="AB36" s="241"/>
    </row>
    <row r="37" spans="1:28">
      <c r="A37" s="241">
        <v>24385.193397952684</v>
      </c>
      <c r="B37" s="241">
        <v>59.15384615384616</v>
      </c>
      <c r="C37" s="241">
        <v>103018.56165347305</v>
      </c>
      <c r="D37" s="241">
        <v>11985.62570037305</v>
      </c>
      <c r="E37" s="241">
        <v>10798.063193895468</v>
      </c>
      <c r="F37" s="241">
        <v>1921.4173414320699</v>
      </c>
      <c r="G37" s="241">
        <v>910.77136735182341</v>
      </c>
      <c r="H37" s="241">
        <v>101.78461538461536</v>
      </c>
      <c r="I37" s="241">
        <v>198.57809447804999</v>
      </c>
      <c r="J37" s="241">
        <v>86592.756803994285</v>
      </c>
      <c r="K37" s="241">
        <v>1070.6630372006734</v>
      </c>
      <c r="L37" s="241">
        <f t="shared" si="1"/>
        <v>-0.71943781000045526</v>
      </c>
      <c r="M37" s="241">
        <f t="shared" si="2"/>
        <v>-0.97452144765070203</v>
      </c>
      <c r="N37" s="241">
        <f t="shared" si="3"/>
        <v>-0.78174449534028023</v>
      </c>
      <c r="O37" s="241">
        <f t="shared" si="4"/>
        <v>-0.8704763196270402</v>
      </c>
      <c r="P37" s="241">
        <f t="shared" si="5"/>
        <v>-0.9719610493848585</v>
      </c>
      <c r="Q37" s="241">
        <f t="shared" si="6"/>
        <v>0.24489908880708053</v>
      </c>
      <c r="R37" s="241">
        <f t="shared" si="7"/>
        <v>-1.3153560316400128</v>
      </c>
      <c r="S37" s="241">
        <f t="shared" si="8"/>
        <v>-0.53912001741546678</v>
      </c>
      <c r="T37" s="241">
        <f t="shared" si="9"/>
        <v>-0.93594774521137769</v>
      </c>
      <c r="U37" s="241">
        <f t="shared" si="10"/>
        <v>-0.78117001200148994</v>
      </c>
      <c r="V37" s="241">
        <f t="shared" si="11"/>
        <v>-0.73271700560276332</v>
      </c>
      <c r="X37" s="241" t="s">
        <v>41</v>
      </c>
      <c r="Y37" s="224">
        <v>2.2938809953264965</v>
      </c>
      <c r="Z37" s="224">
        <v>0.81573188251120698</v>
      </c>
      <c r="AA37" s="224">
        <v>-0.95121307232519625</v>
      </c>
      <c r="AB37" s="241"/>
    </row>
    <row r="38" spans="1:28">
      <c r="A38" s="241">
        <v>30079.490197517935</v>
      </c>
      <c r="B38" s="241">
        <v>55.346153846153847</v>
      </c>
      <c r="C38" s="241">
        <v>107034.30138122688</v>
      </c>
      <c r="D38" s="241">
        <v>11092.941022339366</v>
      </c>
      <c r="E38" s="241">
        <v>18020.122818840508</v>
      </c>
      <c r="F38" s="241">
        <v>1669.5992135936942</v>
      </c>
      <c r="G38" s="241">
        <v>864.72580360490917</v>
      </c>
      <c r="H38" s="241">
        <v>100.77692307692307</v>
      </c>
      <c r="I38" s="241">
        <v>279.74127791750919</v>
      </c>
      <c r="J38" s="241">
        <v>52856.448309412641</v>
      </c>
      <c r="K38" s="241">
        <v>2329.6089712829089</v>
      </c>
      <c r="L38" s="241">
        <f t="shared" si="1"/>
        <v>-0.63634096243796656</v>
      </c>
      <c r="M38" s="241">
        <f t="shared" si="2"/>
        <v>-1.8116919647552421</v>
      </c>
      <c r="N38" s="241">
        <f t="shared" si="3"/>
        <v>-0.76604531930518849</v>
      </c>
      <c r="O38" s="241">
        <f t="shared" si="4"/>
        <v>-1.0029229257722727</v>
      </c>
      <c r="P38" s="241">
        <f t="shared" si="5"/>
        <v>-0.51348458648416717</v>
      </c>
      <c r="Q38" s="241">
        <f t="shared" si="6"/>
        <v>-0.51418309856531219</v>
      </c>
      <c r="R38" s="241">
        <f t="shared" si="7"/>
        <v>-1.4122655795713095</v>
      </c>
      <c r="S38" s="241">
        <f t="shared" si="8"/>
        <v>-1.4605123498541075</v>
      </c>
      <c r="T38" s="241">
        <f t="shared" si="9"/>
        <v>-0.89746550963147764</v>
      </c>
      <c r="U38" s="241">
        <f t="shared" si="10"/>
        <v>-1.9104702678944301</v>
      </c>
      <c r="V38" s="241">
        <f t="shared" si="11"/>
        <v>-0.46671023635237618</v>
      </c>
      <c r="X38" s="241" t="s">
        <v>42</v>
      </c>
      <c r="Y38" s="224">
        <v>2.6490908296809947</v>
      </c>
      <c r="Z38" s="224">
        <v>2.0484014701246038</v>
      </c>
      <c r="AA38" s="224">
        <v>-0.69548074399098236</v>
      </c>
      <c r="AB38" s="241"/>
    </row>
    <row r="39" spans="1:28">
      <c r="A39" s="241">
        <v>27233.15590437896</v>
      </c>
      <c r="B39" s="241">
        <v>58.04615384615385</v>
      </c>
      <c r="C39" s="241">
        <v>134616.91389752086</v>
      </c>
      <c r="D39" s="241">
        <v>13998.774416820419</v>
      </c>
      <c r="E39" s="241">
        <v>7162.7288088354562</v>
      </c>
      <c r="F39" s="241">
        <v>1673.0121402572113</v>
      </c>
      <c r="G39" s="241">
        <v>1030.3487755751617</v>
      </c>
      <c r="H39" s="241">
        <v>102.26923076923077</v>
      </c>
      <c r="I39" s="241">
        <v>354.90352561005085</v>
      </c>
      <c r="J39" s="241">
        <v>96051.125846767885</v>
      </c>
      <c r="K39" s="241">
        <v>1726.3122656269647</v>
      </c>
      <c r="L39" s="241">
        <f t="shared" si="1"/>
        <v>-0.67787750596462493</v>
      </c>
      <c r="M39" s="241">
        <f t="shared" si="2"/>
        <v>-1.2180619617174777</v>
      </c>
      <c r="N39" s="241">
        <f t="shared" si="3"/>
        <v>-0.658213557598053</v>
      </c>
      <c r="O39" s="241">
        <f t="shared" si="4"/>
        <v>-0.57178774378366259</v>
      </c>
      <c r="P39" s="241">
        <f t="shared" si="5"/>
        <v>-1.2027422028063466</v>
      </c>
      <c r="Q39" s="241">
        <f t="shared" si="6"/>
        <v>-0.50389515043654654</v>
      </c>
      <c r="R39" s="241">
        <f t="shared" si="7"/>
        <v>-1.0636880829660995</v>
      </c>
      <c r="S39" s="241">
        <f t="shared" si="8"/>
        <v>-9.6007674334260135E-2</v>
      </c>
      <c r="T39" s="241">
        <f t="shared" si="9"/>
        <v>-0.86182852251678832</v>
      </c>
      <c r="U39" s="241">
        <f t="shared" si="10"/>
        <v>-0.46455746436458395</v>
      </c>
      <c r="V39" s="241">
        <f t="shared" si="11"/>
        <v>-0.59418275381829044</v>
      </c>
      <c r="X39" s="241" t="s">
        <v>43</v>
      </c>
      <c r="Y39" s="224">
        <v>2.1347281208950264</v>
      </c>
      <c r="Z39" s="224">
        <v>0.78715128449303107</v>
      </c>
      <c r="AA39" s="224">
        <v>-1.0399714502856179</v>
      </c>
      <c r="AB39" s="241"/>
    </row>
    <row r="40" spans="1:28">
      <c r="A40" s="241">
        <v>31046.529118373917</v>
      </c>
      <c r="B40" s="241">
        <v>54.307692307692314</v>
      </c>
      <c r="C40" s="241">
        <v>80025.096360577678</v>
      </c>
      <c r="D40" s="241">
        <v>13631.618192495789</v>
      </c>
      <c r="E40" s="241">
        <v>2144.3113894005678</v>
      </c>
      <c r="F40" s="241">
        <v>1423.1804856480974</v>
      </c>
      <c r="G40" s="241">
        <v>259.68442603335831</v>
      </c>
      <c r="H40" s="241">
        <v>101.23076923076924</v>
      </c>
      <c r="I40" s="241">
        <v>108.6884651264527</v>
      </c>
      <c r="J40" s="241">
        <v>64317.848267406218</v>
      </c>
      <c r="K40" s="241">
        <v>1716.8544291537205</v>
      </c>
      <c r="L40" s="241">
        <f t="shared" si="1"/>
        <v>-0.62222896781915815</v>
      </c>
      <c r="M40" s="241">
        <f t="shared" si="2"/>
        <v>-2.0400111966928423</v>
      </c>
      <c r="N40" s="241">
        <f t="shared" si="3"/>
        <v>-0.87163539558840231</v>
      </c>
      <c r="O40" s="241">
        <f t="shared" si="4"/>
        <v>-0.62626229345780859</v>
      </c>
      <c r="P40" s="241">
        <f t="shared" si="5"/>
        <v>-1.5213253199928418</v>
      </c>
      <c r="Q40" s="241">
        <f t="shared" si="6"/>
        <v>-1.2569893001050274</v>
      </c>
      <c r="R40" s="241">
        <f t="shared" si="7"/>
        <v>-2.6856626586572911</v>
      </c>
      <c r="S40" s="241">
        <f t="shared" si="8"/>
        <v>-1.0455341237939348</v>
      </c>
      <c r="T40" s="241">
        <f t="shared" si="9"/>
        <v>-0.97856748665459359</v>
      </c>
      <c r="U40" s="241">
        <f t="shared" si="10"/>
        <v>-1.5268076064170399</v>
      </c>
      <c r="V40" s="241">
        <f t="shared" si="11"/>
        <v>-0.59618113075906043</v>
      </c>
      <c r="X40" s="241" t="s">
        <v>44</v>
      </c>
      <c r="Y40" s="224">
        <v>2.9571649965142561</v>
      </c>
      <c r="Z40" s="224">
        <v>2.0863444993381384</v>
      </c>
      <c r="AA40" s="224">
        <v>-2.1023349940865592</v>
      </c>
      <c r="AB40" s="241"/>
    </row>
    <row r="41" spans="1:28">
      <c r="A41" s="241">
        <v>37294.849966748727</v>
      </c>
      <c r="B41" s="241">
        <v>61.484615384615395</v>
      </c>
      <c r="C41" s="241">
        <v>155386.03717205615</v>
      </c>
      <c r="D41" s="241">
        <v>14144.328472452871</v>
      </c>
      <c r="E41" s="241">
        <v>22850.678736574966</v>
      </c>
      <c r="F41" s="241">
        <v>2486.8676664846544</v>
      </c>
      <c r="G41" s="241">
        <v>1224.0486673881696</v>
      </c>
      <c r="H41" s="241">
        <v>101.88461538461537</v>
      </c>
      <c r="I41" s="241">
        <v>1910.6478524685847</v>
      </c>
      <c r="J41" s="241">
        <v>111843.74824634194</v>
      </c>
      <c r="K41" s="241">
        <v>1911.5371547069979</v>
      </c>
      <c r="L41" s="241">
        <f t="shared" si="1"/>
        <v>-0.53104724980639817</v>
      </c>
      <c r="M41" s="241">
        <f t="shared" si="2"/>
        <v>-0.46207161596852891</v>
      </c>
      <c r="N41" s="241">
        <f t="shared" si="3"/>
        <v>-0.57701852393389874</v>
      </c>
      <c r="O41" s="241">
        <f t="shared" si="4"/>
        <v>-0.55019205478667366</v>
      </c>
      <c r="P41" s="241">
        <f t="shared" si="5"/>
        <v>-0.20682744073625298</v>
      </c>
      <c r="Q41" s="241">
        <f t="shared" si="6"/>
        <v>1.9493961926328804</v>
      </c>
      <c r="R41" s="241">
        <f t="shared" si="7"/>
        <v>-0.65601864811858634</v>
      </c>
      <c r="S41" s="241">
        <f t="shared" si="8"/>
        <v>-0.44768413709711946</v>
      </c>
      <c r="T41" s="241">
        <f t="shared" si="9"/>
        <v>-0.12419703553944753</v>
      </c>
      <c r="U41" s="241">
        <f t="shared" si="10"/>
        <v>6.4089957742193379E-2</v>
      </c>
      <c r="V41" s="241">
        <f t="shared" si="11"/>
        <v>-0.55504598630900148</v>
      </c>
      <c r="X41" s="241" t="s">
        <v>45</v>
      </c>
      <c r="Y41" s="224">
        <v>1.0428970372368946</v>
      </c>
      <c r="Z41" s="224">
        <v>-0.30204920216779219</v>
      </c>
      <c r="AA41" s="224">
        <v>0.1468253566426824</v>
      </c>
      <c r="AB41" s="241"/>
    </row>
    <row r="42" spans="1:28">
      <c r="A42" s="241">
        <v>49927.968121625883</v>
      </c>
      <c r="B42" s="241">
        <v>61.600000000000009</v>
      </c>
      <c r="C42" s="241">
        <v>236787.08215553046</v>
      </c>
      <c r="D42" s="241">
        <v>18026.801220185778</v>
      </c>
      <c r="E42" s="241">
        <v>16008.810102696405</v>
      </c>
      <c r="F42" s="241">
        <v>1543.2228177959166</v>
      </c>
      <c r="G42" s="241">
        <v>1479.5465571492484</v>
      </c>
      <c r="H42" s="241">
        <v>102.58461538461539</v>
      </c>
      <c r="I42" s="241">
        <v>1265.7061353366059</v>
      </c>
      <c r="J42" s="241">
        <v>133455.06778659759</v>
      </c>
      <c r="K42" s="241">
        <v>2872.3203773377531</v>
      </c>
      <c r="L42" s="241">
        <f t="shared" si="1"/>
        <v>-0.3466922134417883</v>
      </c>
      <c r="M42" s="241">
        <f t="shared" si="2"/>
        <v>-0.43670281241990699</v>
      </c>
      <c r="N42" s="241">
        <f t="shared" si="3"/>
        <v>-0.25878840413706733</v>
      </c>
      <c r="O42" s="241">
        <f t="shared" si="4"/>
        <v>2.5845992624705601E-2</v>
      </c>
      <c r="P42" s="241">
        <f t="shared" si="5"/>
        <v>-0.64116832045665539</v>
      </c>
      <c r="Q42" s="241">
        <f t="shared" si="6"/>
        <v>-0.89513292047800253</v>
      </c>
      <c r="R42" s="241">
        <f t="shared" si="7"/>
        <v>-0.11828638947497876</v>
      </c>
      <c r="S42" s="241">
        <f t="shared" si="8"/>
        <v>0.1923670251312728</v>
      </c>
      <c r="T42" s="241">
        <f t="shared" si="9"/>
        <v>-0.42998591717554924</v>
      </c>
      <c r="U42" s="241">
        <f t="shared" si="10"/>
        <v>0.78751435644054424</v>
      </c>
      <c r="V42" s="241">
        <f t="shared" si="11"/>
        <v>-0.35203898332098582</v>
      </c>
      <c r="X42" s="241" t="s">
        <v>47</v>
      </c>
      <c r="Y42" s="224">
        <v>0.57448756724911165</v>
      </c>
      <c r="Z42" s="224">
        <v>9.119971386852728E-2</v>
      </c>
      <c r="AA42" s="224">
        <v>-0.53053813848345266</v>
      </c>
      <c r="AB42" s="241"/>
    </row>
    <row r="43" spans="1:28">
      <c r="A43" s="241">
        <v>33352.910983513793</v>
      </c>
      <c r="B43" s="241">
        <v>62.646153846153837</v>
      </c>
      <c r="C43" s="241">
        <v>154509.86550718403</v>
      </c>
      <c r="D43" s="241">
        <v>11587.322248878914</v>
      </c>
      <c r="E43" s="241">
        <v>21498.87963124588</v>
      </c>
      <c r="F43" s="241">
        <v>1502.5374807266626</v>
      </c>
      <c r="G43" s="241">
        <v>1231.5299400522313</v>
      </c>
      <c r="H43" s="241">
        <v>102.93846153846154</v>
      </c>
      <c r="I43" s="241">
        <v>1332.5816225031331</v>
      </c>
      <c r="J43" s="241">
        <v>73905.264649367949</v>
      </c>
      <c r="K43" s="241">
        <v>1648.6091860962858</v>
      </c>
      <c r="L43" s="241">
        <f t="shared" si="1"/>
        <v>-0.58857194764362941</v>
      </c>
      <c r="M43" s="241">
        <f t="shared" si="2"/>
        <v>-0.20669232691240133</v>
      </c>
      <c r="N43" s="241">
        <f t="shared" si="3"/>
        <v>-0.58044383885376805</v>
      </c>
      <c r="O43" s="241">
        <f t="shared" si="4"/>
        <v>-0.92957214782309661</v>
      </c>
      <c r="P43" s="241">
        <f t="shared" si="5"/>
        <v>-0.29264341354031509</v>
      </c>
      <c r="Q43" s="241">
        <f t="shared" si="6"/>
        <v>-1.0177750627320916</v>
      </c>
      <c r="R43" s="241">
        <f t="shared" si="7"/>
        <v>-0.64027322786898477</v>
      </c>
      <c r="S43" s="241">
        <f t="shared" si="8"/>
        <v>0.51590937087308519</v>
      </c>
      <c r="T43" s="241">
        <f t="shared" si="9"/>
        <v>-0.39827796607500504</v>
      </c>
      <c r="U43" s="241">
        <f t="shared" si="10"/>
        <v>-1.2058752858212498</v>
      </c>
      <c r="V43" s="241">
        <f t="shared" si="11"/>
        <v>-0.61060088948813529</v>
      </c>
      <c r="X43" s="241" t="s">
        <v>48</v>
      </c>
      <c r="Y43" s="224">
        <v>1.8111712201495858</v>
      </c>
      <c r="Z43" s="224">
        <v>3.0928545836271332E-2</v>
      </c>
      <c r="AA43" s="224">
        <v>-0.80420941117352218</v>
      </c>
      <c r="AB43" s="241"/>
    </row>
    <row r="44" spans="1:28">
      <c r="A44" s="241">
        <v>44938.527420946244</v>
      </c>
      <c r="B44" s="241">
        <v>66.599999999999994</v>
      </c>
      <c r="C44" s="241">
        <v>172784.41809453414</v>
      </c>
      <c r="D44" s="241">
        <v>11900.738931990152</v>
      </c>
      <c r="E44" s="241">
        <v>22549.635891644186</v>
      </c>
      <c r="F44" s="241">
        <v>1704.2675531327359</v>
      </c>
      <c r="G44" s="241">
        <v>1030.1881966566068</v>
      </c>
      <c r="H44" s="241">
        <v>103.78461538461539</v>
      </c>
      <c r="I44" s="241">
        <v>1182.7431536916124</v>
      </c>
      <c r="J44" s="241">
        <v>69869.751934927874</v>
      </c>
      <c r="K44" s="241">
        <v>2221.6101751718811</v>
      </c>
      <c r="L44" s="241">
        <f t="shared" si="1"/>
        <v>-0.41950309912623424</v>
      </c>
      <c r="M44" s="241">
        <f t="shared" si="2"/>
        <v>0.66261200802039322</v>
      </c>
      <c r="N44" s="241">
        <f t="shared" si="3"/>
        <v>-0.50900110663470921</v>
      </c>
      <c r="O44" s="241">
        <f t="shared" si="4"/>
        <v>-0.88307087250288441</v>
      </c>
      <c r="P44" s="241">
        <f t="shared" si="5"/>
        <v>-0.22593847912323886</v>
      </c>
      <c r="Q44" s="241">
        <f t="shared" si="6"/>
        <v>-0.40967863244222585</v>
      </c>
      <c r="R44" s="241">
        <f t="shared" si="7"/>
        <v>-1.06402604452283</v>
      </c>
      <c r="S44" s="241">
        <f t="shared" si="8"/>
        <v>1.2895975889513496</v>
      </c>
      <c r="T44" s="241">
        <f t="shared" si="9"/>
        <v>-0.46932149851650251</v>
      </c>
      <c r="U44" s="241">
        <f t="shared" si="10"/>
        <v>-1.340961362052985</v>
      </c>
      <c r="V44" s="241">
        <f t="shared" si="11"/>
        <v>-0.48952965222933253</v>
      </c>
      <c r="X44" s="241" t="s">
        <v>49</v>
      </c>
      <c r="Y44" s="224">
        <v>1.4680198677123055</v>
      </c>
      <c r="Z44" s="224">
        <v>-0.73501785151881205</v>
      </c>
      <c r="AA44" s="224">
        <v>-1.3812552985575928</v>
      </c>
      <c r="AB44" s="241"/>
    </row>
    <row r="45" spans="1:28">
      <c r="A45" s="241">
        <v>102514.08105411449</v>
      </c>
      <c r="B45" s="241">
        <v>67.538461538461533</v>
      </c>
      <c r="C45" s="241">
        <v>370508.65690661065</v>
      </c>
      <c r="D45" s="241">
        <v>21126.549948091113</v>
      </c>
      <c r="E45" s="241">
        <v>34793.310392297135</v>
      </c>
      <c r="F45" s="241">
        <v>1640.4845117753644</v>
      </c>
      <c r="G45" s="241">
        <v>1301.6247899695347</v>
      </c>
      <c r="H45" s="241">
        <v>101.86153846153844</v>
      </c>
      <c r="I45" s="241">
        <v>3520.3909114964868</v>
      </c>
      <c r="J45" s="241">
        <v>142765.86305333281</v>
      </c>
      <c r="K45" s="241">
        <v>3968.0856005914179</v>
      </c>
      <c r="L45" s="241">
        <f t="shared" si="1"/>
        <v>0.42069669585925723</v>
      </c>
      <c r="M45" s="241">
        <f t="shared" si="2"/>
        <v>0.86894494354918872</v>
      </c>
      <c r="N45" s="241">
        <f t="shared" si="3"/>
        <v>0.26398415684291004</v>
      </c>
      <c r="O45" s="241">
        <f t="shared" si="4"/>
        <v>0.4857521711628926</v>
      </c>
      <c r="P45" s="241">
        <f t="shared" si="5"/>
        <v>0.55132408439505554</v>
      </c>
      <c r="Q45" s="241">
        <f t="shared" si="6"/>
        <v>-0.60194664335322967</v>
      </c>
      <c r="R45" s="241">
        <f t="shared" si="7"/>
        <v>-0.49274847922795662</v>
      </c>
      <c r="S45" s="241">
        <f t="shared" si="8"/>
        <v>-0.46878472486289491</v>
      </c>
      <c r="T45" s="241">
        <f t="shared" si="9"/>
        <v>0.63903709347703341</v>
      </c>
      <c r="U45" s="241">
        <f t="shared" si="10"/>
        <v>1.0991869710948599</v>
      </c>
      <c r="V45" s="241">
        <f t="shared" si="11"/>
        <v>-0.1205111956665267</v>
      </c>
      <c r="X45" s="241" t="s">
        <v>50</v>
      </c>
      <c r="Y45" s="224">
        <v>-1.3849673223622954</v>
      </c>
      <c r="Z45" s="224">
        <v>-0.39080830455855919</v>
      </c>
      <c r="AA45" s="224">
        <v>-0.37698959257367382</v>
      </c>
      <c r="AB45" s="241"/>
    </row>
    <row r="46" spans="1:28">
      <c r="A46" s="241">
        <v>40520.474451990282</v>
      </c>
      <c r="B46" s="241">
        <v>66.169230769230779</v>
      </c>
      <c r="C46" s="241">
        <v>246467.28217407889</v>
      </c>
      <c r="D46" s="241">
        <v>14742.768677975981</v>
      </c>
      <c r="E46" s="241">
        <v>24974.399124247378</v>
      </c>
      <c r="F46" s="241">
        <v>1700.3633643404039</v>
      </c>
      <c r="G46" s="241">
        <v>1803.4779361877304</v>
      </c>
      <c r="H46" s="241">
        <v>101.55384615384615</v>
      </c>
      <c r="I46" s="241">
        <v>1260.8213706717854</v>
      </c>
      <c r="J46" s="241">
        <v>92356.693720054027</v>
      </c>
      <c r="K46" s="241">
        <v>3274.5363783154125</v>
      </c>
      <c r="L46" s="241">
        <f t="shared" si="1"/>
        <v>-0.48397572621380769</v>
      </c>
      <c r="M46" s="241">
        <f t="shared" si="2"/>
        <v>0.56790180810553981</v>
      </c>
      <c r="N46" s="241">
        <f t="shared" si="3"/>
        <v>-0.22094452618457475</v>
      </c>
      <c r="O46" s="241">
        <f t="shared" si="4"/>
        <v>-0.46140216497140285</v>
      </c>
      <c r="P46" s="241">
        <f t="shared" si="5"/>
        <v>-7.2007754650160544E-2</v>
      </c>
      <c r="Q46" s="241">
        <f t="shared" si="6"/>
        <v>-0.4214474442979802</v>
      </c>
      <c r="R46" s="241">
        <f t="shared" si="7"/>
        <v>0.56347404408002433</v>
      </c>
      <c r="S46" s="241">
        <f t="shared" si="8"/>
        <v>-0.7501258950731563</v>
      </c>
      <c r="T46" s="241">
        <f t="shared" si="9"/>
        <v>-0.43230195083290585</v>
      </c>
      <c r="U46" s="241">
        <f t="shared" si="10"/>
        <v>-0.58822609712999574</v>
      </c>
      <c r="V46" s="241">
        <f t="shared" si="11"/>
        <v>-0.26705346006348835</v>
      </c>
      <c r="X46" s="241" t="s">
        <v>51</v>
      </c>
      <c r="Y46" s="224">
        <v>0.59792592193321825</v>
      </c>
      <c r="Z46" s="224">
        <v>0.53451942872161895</v>
      </c>
      <c r="AA46" s="224">
        <v>0.39767034975317772</v>
      </c>
      <c r="AB46" s="241"/>
    </row>
    <row r="47" spans="1:28">
      <c r="A47" s="241">
        <v>33371.277031331789</v>
      </c>
      <c r="B47" s="241">
        <v>64.607692307692304</v>
      </c>
      <c r="C47" s="241">
        <v>152642.68944676517</v>
      </c>
      <c r="D47" s="241">
        <v>11951.765055718832</v>
      </c>
      <c r="E47" s="241">
        <v>23398.710650923778</v>
      </c>
      <c r="F47" s="241">
        <v>2055.2479180134969</v>
      </c>
      <c r="G47" s="241">
        <v>1160.1133019850849</v>
      </c>
      <c r="H47" s="241">
        <v>103.23846153846155</v>
      </c>
      <c r="I47" s="241">
        <v>1527.5861136963197</v>
      </c>
      <c r="J47" s="241">
        <v>77893.167156172014</v>
      </c>
      <c r="K47" s="241">
        <v>2166.8017698720187</v>
      </c>
      <c r="L47" s="241">
        <f t="shared" si="1"/>
        <v>-0.58830393199049846</v>
      </c>
      <c r="M47" s="241">
        <f t="shared" si="2"/>
        <v>0.22457733341418043</v>
      </c>
      <c r="N47" s="241">
        <f t="shared" si="3"/>
        <v>-0.58774339700452027</v>
      </c>
      <c r="O47" s="241">
        <f t="shared" si="4"/>
        <v>-0.87550018480216496</v>
      </c>
      <c r="P47" s="241">
        <f t="shared" si="5"/>
        <v>-0.17203684820507456</v>
      </c>
      <c r="Q47" s="241">
        <f t="shared" si="6"/>
        <v>0.64831884131171602</v>
      </c>
      <c r="R47" s="241">
        <f t="shared" si="7"/>
        <v>-0.79057987082596215</v>
      </c>
      <c r="S47" s="241">
        <f t="shared" si="8"/>
        <v>0.7902170118281141</v>
      </c>
      <c r="T47" s="241">
        <f t="shared" si="9"/>
        <v>-0.30581968078815164</v>
      </c>
      <c r="U47" s="241">
        <f t="shared" si="10"/>
        <v>-1.0723829292958393</v>
      </c>
      <c r="V47" s="241">
        <f t="shared" si="11"/>
        <v>-0.50111029793212869</v>
      </c>
      <c r="X47" s="241" t="s">
        <v>52</v>
      </c>
      <c r="Y47" s="224">
        <v>1.4992311252983497</v>
      </c>
      <c r="Z47" s="224">
        <v>-0.6919537227246233</v>
      </c>
      <c r="AA47" s="224">
        <v>-0.65600706429375022</v>
      </c>
      <c r="AB47" s="241"/>
    </row>
    <row r="48" spans="1:28">
      <c r="A48" s="241">
        <v>58715.195018963845</v>
      </c>
      <c r="B48" s="241">
        <v>61.723076923076938</v>
      </c>
      <c r="C48" s="241">
        <v>295659.14308611088</v>
      </c>
      <c r="D48" s="241">
        <v>18579.651125549633</v>
      </c>
      <c r="E48" s="241">
        <v>24107.874601735384</v>
      </c>
      <c r="F48" s="241">
        <v>1733.3064596736444</v>
      </c>
      <c r="G48" s="241">
        <v>1949.9683158205817</v>
      </c>
      <c r="H48" s="241">
        <v>102.13846153846156</v>
      </c>
      <c r="I48" s="241">
        <v>2769.4413993716998</v>
      </c>
      <c r="J48" s="241">
        <v>124613.16089825645</v>
      </c>
      <c r="K48" s="241">
        <v>4453.7332837103477</v>
      </c>
      <c r="L48" s="241">
        <f t="shared" si="1"/>
        <v>-0.21846025088570231</v>
      </c>
      <c r="M48" s="241">
        <f t="shared" si="2"/>
        <v>-0.40964275530137501</v>
      </c>
      <c r="N48" s="241">
        <f t="shared" si="3"/>
        <v>-2.863333663850582E-2</v>
      </c>
      <c r="O48" s="241">
        <f t="shared" si="4"/>
        <v>0.10787170167400179</v>
      </c>
      <c r="P48" s="241">
        <f t="shared" si="5"/>
        <v>-0.12701714514671616</v>
      </c>
      <c r="Q48" s="241">
        <f t="shared" si="6"/>
        <v>-0.3221435654270221</v>
      </c>
      <c r="R48" s="241">
        <f t="shared" si="7"/>
        <v>0.87178423319037068</v>
      </c>
      <c r="S48" s="241">
        <f t="shared" si="8"/>
        <v>-0.21557767167361541</v>
      </c>
      <c r="T48" s="241">
        <f t="shared" si="9"/>
        <v>0.28298629791216279</v>
      </c>
      <c r="U48" s="241">
        <f t="shared" si="10"/>
        <v>0.49153746515770269</v>
      </c>
      <c r="V48" s="241">
        <f t="shared" si="11"/>
        <v>-1.7897121715386106E-2</v>
      </c>
      <c r="X48" s="241" t="s">
        <v>53</v>
      </c>
      <c r="Y48" s="224">
        <v>-2.2446598694480378E-2</v>
      </c>
      <c r="Z48" s="224">
        <v>0.10548676779260668</v>
      </c>
      <c r="AA48" s="224">
        <v>0.82612130997763222</v>
      </c>
      <c r="AB48" s="241"/>
    </row>
    <row r="49" spans="1:28">
      <c r="A49" s="241">
        <v>30777.651826874124</v>
      </c>
      <c r="B49" s="241">
        <v>63.84615384615384</v>
      </c>
      <c r="C49" s="241">
        <v>156686.82663469078</v>
      </c>
      <c r="D49" s="241">
        <v>13849.636660136457</v>
      </c>
      <c r="E49" s="241">
        <v>22474.304526871751</v>
      </c>
      <c r="F49" s="241">
        <v>1976.6754939892658</v>
      </c>
      <c r="G49" s="241">
        <v>1625.9498280028761</v>
      </c>
      <c r="H49" s="241">
        <v>102.8846153846154</v>
      </c>
      <c r="I49" s="241">
        <v>1575.0596960729542</v>
      </c>
      <c r="J49" s="241">
        <v>89446.347996749711</v>
      </c>
      <c r="K49" s="241">
        <v>2826.4483953640324</v>
      </c>
      <c r="L49" s="241">
        <f t="shared" si="1"/>
        <v>-0.62615269292363096</v>
      </c>
      <c r="M49" s="241">
        <f t="shared" si="2"/>
        <v>5.7143229993272107E-2</v>
      </c>
      <c r="N49" s="241">
        <f t="shared" si="3"/>
        <v>-0.57193320363354261</v>
      </c>
      <c r="O49" s="241">
        <f t="shared" si="4"/>
        <v>-0.59391514241272125</v>
      </c>
      <c r="P49" s="241">
        <f t="shared" si="5"/>
        <v>-0.23072072400350191</v>
      </c>
      <c r="Q49" s="241">
        <f t="shared" si="6"/>
        <v>0.41146961998105341</v>
      </c>
      <c r="R49" s="241">
        <f t="shared" si="7"/>
        <v>0.18984046661197787</v>
      </c>
      <c r="S49" s="241">
        <f t="shared" si="8"/>
        <v>0.46667466608630176</v>
      </c>
      <c r="T49" s="241">
        <f t="shared" si="9"/>
        <v>-0.28331083498613674</v>
      </c>
      <c r="U49" s="241">
        <f t="shared" si="10"/>
        <v>-0.68564796445114484</v>
      </c>
      <c r="V49" s="241">
        <f t="shared" si="11"/>
        <v>-0.36173142315783779</v>
      </c>
      <c r="X49" s="241" t="s">
        <v>54</v>
      </c>
      <c r="Y49" s="224">
        <v>1.2213583378908635</v>
      </c>
      <c r="Z49" s="224">
        <v>-0.40965198202015229</v>
      </c>
      <c r="AA49" s="224">
        <v>0.14298440900402926</v>
      </c>
      <c r="AB49" s="241"/>
    </row>
    <row r="50" spans="1:28">
      <c r="A50" s="241">
        <v>57380.641158632898</v>
      </c>
      <c r="B50" s="241">
        <v>67.407692307692301</v>
      </c>
      <c r="C50" s="241">
        <v>248467.69254886309</v>
      </c>
      <c r="D50" s="241">
        <v>18610.46738811551</v>
      </c>
      <c r="E50" s="241">
        <v>31885.227800011991</v>
      </c>
      <c r="F50" s="241">
        <v>1239.3777852998801</v>
      </c>
      <c r="G50" s="241">
        <v>1462.9777778028592</v>
      </c>
      <c r="H50" s="241">
        <v>102.96923076923076</v>
      </c>
      <c r="I50" s="241">
        <v>2533.0535680194466</v>
      </c>
      <c r="J50" s="241">
        <v>129155.98859234316</v>
      </c>
      <c r="K50" s="241">
        <v>3506.6292268032234</v>
      </c>
      <c r="L50" s="241">
        <f t="shared" si="1"/>
        <v>-0.23793538936185588</v>
      </c>
      <c r="M50" s="241">
        <f t="shared" si="2"/>
        <v>0.84019363286074966</v>
      </c>
      <c r="N50" s="241">
        <f t="shared" si="3"/>
        <v>-0.21312410037382945</v>
      </c>
      <c r="O50" s="241">
        <f t="shared" si="4"/>
        <v>0.11244387535566631</v>
      </c>
      <c r="P50" s="241">
        <f t="shared" si="5"/>
        <v>0.36671090062559686</v>
      </c>
      <c r="Q50" s="241">
        <f t="shared" si="6"/>
        <v>-1.8110453445325603</v>
      </c>
      <c r="R50" s="241">
        <f t="shared" si="7"/>
        <v>-0.15315778175627287</v>
      </c>
      <c r="S50" s="241">
        <f t="shared" si="8"/>
        <v>0.54404348789410606</v>
      </c>
      <c r="T50" s="241">
        <f t="shared" si="9"/>
        <v>0.17090675853450332</v>
      </c>
      <c r="U50" s="241">
        <f t="shared" si="10"/>
        <v>0.64360556941497826</v>
      </c>
      <c r="V50" s="241">
        <f t="shared" si="11"/>
        <v>-0.2180138094152903</v>
      </c>
      <c r="X50" s="241" t="s">
        <v>55</v>
      </c>
      <c r="Y50" s="224">
        <v>-0.32456773507438286</v>
      </c>
      <c r="Z50" s="224">
        <v>-0.693839994443883</v>
      </c>
      <c r="AA50" s="224">
        <v>-0.74056896807260619</v>
      </c>
      <c r="AB50" s="241"/>
    </row>
    <row r="51" spans="1:28">
      <c r="A51" s="241">
        <v>59814.949497179565</v>
      </c>
      <c r="B51" s="241">
        <v>63.46153846153846</v>
      </c>
      <c r="C51" s="241">
        <v>302205.15332504077</v>
      </c>
      <c r="D51" s="241">
        <v>14702.013677684163</v>
      </c>
      <c r="E51" s="241">
        <v>21458.818956561914</v>
      </c>
      <c r="F51" s="241">
        <v>1738.3514197666473</v>
      </c>
      <c r="G51" s="241">
        <v>1401.4856175365069</v>
      </c>
      <c r="H51" s="241">
        <v>101.87692307692309</v>
      </c>
      <c r="I51" s="241">
        <v>840.86282358873621</v>
      </c>
      <c r="J51" s="241">
        <v>96592.210579370178</v>
      </c>
      <c r="K51" s="241">
        <v>5193.0478210426763</v>
      </c>
      <c r="L51" s="241">
        <f t="shared" si="1"/>
        <v>-0.20241153873577838</v>
      </c>
      <c r="M51" s="241">
        <f t="shared" si="2"/>
        <v>-2.7419448502134763E-2</v>
      </c>
      <c r="N51" s="241">
        <f t="shared" si="3"/>
        <v>-3.0422938828648795E-3</v>
      </c>
      <c r="O51" s="241">
        <f t="shared" si="4"/>
        <v>-0.46744893781843894</v>
      </c>
      <c r="P51" s="241">
        <f t="shared" si="5"/>
        <v>-0.29518657676304461</v>
      </c>
      <c r="Q51" s="241">
        <f t="shared" si="6"/>
        <v>-0.30693600521094061</v>
      </c>
      <c r="R51" s="241">
        <f t="shared" si="7"/>
        <v>-0.28257692592149997</v>
      </c>
      <c r="S51" s="241">
        <f t="shared" si="8"/>
        <v>-0.45471766635235195</v>
      </c>
      <c r="T51" s="241">
        <f t="shared" si="9"/>
        <v>-0.6314186322861054</v>
      </c>
      <c r="U51" s="241">
        <f t="shared" si="10"/>
        <v>-0.44644501655229085</v>
      </c>
      <c r="V51" s="241">
        <f t="shared" si="11"/>
        <v>0.13831504451952328</v>
      </c>
      <c r="X51" s="241" t="s">
        <v>56</v>
      </c>
      <c r="Y51" s="224">
        <v>0.56268587601054121</v>
      </c>
      <c r="Z51" s="224">
        <v>0.79908404594184002</v>
      </c>
      <c r="AA51" s="224">
        <v>-0.40514481338418973</v>
      </c>
      <c r="AB51" s="241"/>
    </row>
    <row r="52" spans="1:28">
      <c r="A52" s="241">
        <v>40833.043155574691</v>
      </c>
      <c r="B52" s="241">
        <v>62.369230769230754</v>
      </c>
      <c r="C52" s="241">
        <v>179914.1504394091</v>
      </c>
      <c r="D52" s="241">
        <v>13859.325466808408</v>
      </c>
      <c r="E52" s="241">
        <v>18120.652457911736</v>
      </c>
      <c r="F52" s="241">
        <v>1942.3878286649485</v>
      </c>
      <c r="G52" s="241">
        <v>1013.1855165378323</v>
      </c>
      <c r="H52" s="241">
        <v>103.67692307692309</v>
      </c>
      <c r="I52" s="241">
        <v>1076.8809055493307</v>
      </c>
      <c r="J52" s="241">
        <v>96617.150097642429</v>
      </c>
      <c r="K52" s="241">
        <v>2552.4946767742786</v>
      </c>
      <c r="L52" s="241">
        <f t="shared" si="1"/>
        <v>-0.47941441252946632</v>
      </c>
      <c r="M52" s="241">
        <f t="shared" si="2"/>
        <v>-0.26757745542909639</v>
      </c>
      <c r="N52" s="241">
        <f t="shared" si="3"/>
        <v>-0.48112805440682282</v>
      </c>
      <c r="O52" s="241">
        <f t="shared" si="4"/>
        <v>-0.59247762523238401</v>
      </c>
      <c r="P52" s="241">
        <f t="shared" si="5"/>
        <v>-0.50710268495861577</v>
      </c>
      <c r="Q52" s="241">
        <f t="shared" si="6"/>
        <v>0.30811266066404874</v>
      </c>
      <c r="R52" s="241">
        <f t="shared" si="7"/>
        <v>-1.0998106437295518</v>
      </c>
      <c r="S52" s="241">
        <f t="shared" si="8"/>
        <v>1.1911281793777568</v>
      </c>
      <c r="T52" s="241">
        <f t="shared" si="9"/>
        <v>-0.51951440371554303</v>
      </c>
      <c r="U52" s="241">
        <f t="shared" si="10"/>
        <v>-0.44561018293760463</v>
      </c>
      <c r="V52" s="241">
        <f t="shared" si="11"/>
        <v>-0.41961599280722034</v>
      </c>
      <c r="X52" s="241" t="s">
        <v>57</v>
      </c>
      <c r="Y52" s="224">
        <v>1.4241339832504025</v>
      </c>
      <c r="Z52" s="224">
        <v>-0.66978399419591683</v>
      </c>
      <c r="AA52" s="224">
        <v>-1.2089912369559164</v>
      </c>
      <c r="AB52" s="241"/>
    </row>
    <row r="53" spans="1:28">
      <c r="A53" s="241">
        <v>58418.347347229574</v>
      </c>
      <c r="B53" s="241">
        <v>67.130769230769232</v>
      </c>
      <c r="C53" s="241">
        <v>283020.79112741607</v>
      </c>
      <c r="D53" s="241">
        <v>18643.489777825453</v>
      </c>
      <c r="E53" s="241">
        <v>29620.750554860919</v>
      </c>
      <c r="F53" s="241">
        <v>1624.5726180028121</v>
      </c>
      <c r="G53" s="241">
        <v>1564.2610008039157</v>
      </c>
      <c r="H53" s="241">
        <v>101.89230769230771</v>
      </c>
      <c r="I53" s="241">
        <v>2201.445727974025</v>
      </c>
      <c r="J53" s="241">
        <v>128873.46998860284</v>
      </c>
      <c r="K53" s="241">
        <v>3906.3164692457822</v>
      </c>
      <c r="L53" s="241">
        <f t="shared" si="1"/>
        <v>-0.22279214762302474</v>
      </c>
      <c r="M53" s="241">
        <f t="shared" si="2"/>
        <v>0.77930850434405774</v>
      </c>
      <c r="N53" s="241">
        <f t="shared" si="3"/>
        <v>-7.8041845566941312E-2</v>
      </c>
      <c r="O53" s="241">
        <f t="shared" si="4"/>
        <v>0.11734336960207933</v>
      </c>
      <c r="P53" s="241">
        <f t="shared" si="5"/>
        <v>0.22295557713173048</v>
      </c>
      <c r="Q53" s="241">
        <f t="shared" si="6"/>
        <v>-0.64991155848379734</v>
      </c>
      <c r="R53" s="241">
        <f t="shared" si="7"/>
        <v>6.0007408445462221E-2</v>
      </c>
      <c r="S53" s="241">
        <f t="shared" si="8"/>
        <v>-0.44065060784183496</v>
      </c>
      <c r="T53" s="241">
        <f t="shared" si="9"/>
        <v>1.3680162928032077E-2</v>
      </c>
      <c r="U53" s="241">
        <f t="shared" si="10"/>
        <v>0.6341484490086452</v>
      </c>
      <c r="V53" s="241">
        <f t="shared" si="11"/>
        <v>-0.13356259574959181</v>
      </c>
      <c r="X53" s="241" t="s">
        <v>58</v>
      </c>
      <c r="Y53" s="224">
        <v>-0.44872120285159017</v>
      </c>
      <c r="Z53" s="224">
        <v>-0.12102824534114529</v>
      </c>
      <c r="AA53" s="224">
        <v>-0.12239558653811036</v>
      </c>
      <c r="AB53" s="241"/>
    </row>
    <row r="54" spans="1:28">
      <c r="A54" s="241">
        <v>39045.977659878219</v>
      </c>
      <c r="B54" s="241">
        <v>61.83846153846153</v>
      </c>
      <c r="C54" s="241">
        <v>185481.61393525012</v>
      </c>
      <c r="D54" s="241">
        <v>13260.308730835801</v>
      </c>
      <c r="E54" s="241">
        <v>21460.908019318864</v>
      </c>
      <c r="F54" s="241">
        <v>1541.3053773845304</v>
      </c>
      <c r="G54" s="241">
        <v>1205.9377269626677</v>
      </c>
      <c r="H54" s="241">
        <v>102.63076923076923</v>
      </c>
      <c r="I54" s="241">
        <v>957.01686829188282</v>
      </c>
      <c r="J54" s="241">
        <v>88872.586357152686</v>
      </c>
      <c r="K54" s="241">
        <v>2963.5804221754365</v>
      </c>
      <c r="L54" s="241">
        <f t="shared" si="1"/>
        <v>-0.50549305126347299</v>
      </c>
      <c r="M54" s="241">
        <f t="shared" si="2"/>
        <v>-0.3842739517527578</v>
      </c>
      <c r="N54" s="241">
        <f t="shared" si="3"/>
        <v>-0.45936255280170629</v>
      </c>
      <c r="O54" s="241">
        <f t="shared" si="4"/>
        <v>-0.68135305421199177</v>
      </c>
      <c r="P54" s="241">
        <f t="shared" si="5"/>
        <v>-0.29505395723989974</v>
      </c>
      <c r="Q54" s="241">
        <f t="shared" si="6"/>
        <v>-0.90091286521083547</v>
      </c>
      <c r="R54" s="241">
        <f t="shared" si="7"/>
        <v>-0.69413574141541134</v>
      </c>
      <c r="S54" s="241">
        <f t="shared" si="8"/>
        <v>0.23456820066281073</v>
      </c>
      <c r="T54" s="241">
        <f t="shared" si="9"/>
        <v>-0.57634603505168502</v>
      </c>
      <c r="U54" s="241">
        <f t="shared" si="10"/>
        <v>-0.70485424976604638</v>
      </c>
      <c r="V54" s="241">
        <f t="shared" si="11"/>
        <v>-0.33275635248536178</v>
      </c>
      <c r="X54" s="241" t="s">
        <v>59</v>
      </c>
      <c r="Y54" s="224">
        <v>1.4236361425023716</v>
      </c>
      <c r="Z54" s="224">
        <v>0.30826283649621672</v>
      </c>
      <c r="AA54" s="224">
        <v>-0.8766716385207054</v>
      </c>
      <c r="AB54" s="241"/>
    </row>
    <row r="55" spans="1:28">
      <c r="A55" s="241">
        <v>40843.300306448007</v>
      </c>
      <c r="B55" s="241">
        <v>62.738461538461557</v>
      </c>
      <c r="C55" s="241">
        <v>174308.49387889553</v>
      </c>
      <c r="D55" s="241">
        <v>13840.470771105873</v>
      </c>
      <c r="E55" s="241">
        <v>19868.587064376476</v>
      </c>
      <c r="F55" s="241">
        <v>1717.3701105372652</v>
      </c>
      <c r="G55" s="241">
        <v>1162.8774895246409</v>
      </c>
      <c r="H55" s="241">
        <v>102.33076923076922</v>
      </c>
      <c r="I55" s="241">
        <v>1161.6331439225319</v>
      </c>
      <c r="J55" s="241">
        <v>88627.149964620374</v>
      </c>
      <c r="K55" s="241">
        <v>1629.8027078763118</v>
      </c>
      <c r="L55" s="241">
        <f t="shared" si="1"/>
        <v>-0.47926472997294584</v>
      </c>
      <c r="M55" s="241">
        <f t="shared" si="2"/>
        <v>-0.18639728407349723</v>
      </c>
      <c r="N55" s="241">
        <f t="shared" si="3"/>
        <v>-0.50304286838930046</v>
      </c>
      <c r="O55" s="241">
        <f t="shared" si="4"/>
        <v>-0.59527507489983278</v>
      </c>
      <c r="P55" s="241">
        <f t="shared" si="5"/>
        <v>-0.39613892705973741</v>
      </c>
      <c r="Q55" s="241">
        <f t="shared" si="6"/>
        <v>-0.37018219896390997</v>
      </c>
      <c r="R55" s="241">
        <f t="shared" si="7"/>
        <v>-0.78476223839717829</v>
      </c>
      <c r="S55" s="241">
        <f t="shared" si="8"/>
        <v>-3.9739440292218237E-2</v>
      </c>
      <c r="T55" s="241">
        <f t="shared" si="9"/>
        <v>-0.4793304746877452</v>
      </c>
      <c r="U55" s="241">
        <f t="shared" si="10"/>
        <v>-0.71307006807161755</v>
      </c>
      <c r="V55" s="241">
        <f t="shared" si="11"/>
        <v>-0.61457457126178516</v>
      </c>
      <c r="X55" s="241" t="s">
        <v>60</v>
      </c>
      <c r="Y55" s="224">
        <v>1.4164783986794627</v>
      </c>
      <c r="Z55" s="224">
        <v>0.20677257520584952</v>
      </c>
      <c r="AA55" s="224">
        <v>-0.73532982275628012</v>
      </c>
      <c r="AB55" s="241"/>
    </row>
    <row r="56" spans="1:28">
      <c r="A56" s="241">
        <v>26397.873305156092</v>
      </c>
      <c r="B56" s="241">
        <v>57.569230769230771</v>
      </c>
      <c r="C56" s="241">
        <v>146818.25990034753</v>
      </c>
      <c r="D56" s="241">
        <v>12653.894842880805</v>
      </c>
      <c r="E56" s="241">
        <v>12072.099475786157</v>
      </c>
      <c r="F56" s="241">
        <v>1373.7374047159869</v>
      </c>
      <c r="G56" s="241">
        <v>2174.3549139973907</v>
      </c>
      <c r="H56" s="241">
        <v>101.24615384615383</v>
      </c>
      <c r="I56" s="241">
        <v>1176.8571753451417</v>
      </c>
      <c r="J56" s="241">
        <v>80549.828154702467</v>
      </c>
      <c r="K56" s="241">
        <v>1972.723841481783</v>
      </c>
      <c r="L56" s="241">
        <f t="shared" si="1"/>
        <v>-0.69006678117495834</v>
      </c>
      <c r="M56" s="241">
        <f t="shared" si="2"/>
        <v>-1.322919683051784</v>
      </c>
      <c r="N56" s="241">
        <f t="shared" si="3"/>
        <v>-0.61051348444849574</v>
      </c>
      <c r="O56" s="241">
        <f t="shared" si="4"/>
        <v>-0.77132599018294368</v>
      </c>
      <c r="P56" s="241">
        <f t="shared" si="5"/>
        <v>-0.89108167723029308</v>
      </c>
      <c r="Q56" s="241">
        <f t="shared" si="6"/>
        <v>-1.406030841897703</v>
      </c>
      <c r="R56" s="241">
        <f t="shared" si="7"/>
        <v>1.3440382794363206</v>
      </c>
      <c r="S56" s="241">
        <f t="shared" si="8"/>
        <v>-1.0314670652834439</v>
      </c>
      <c r="T56" s="241">
        <f t="shared" si="9"/>
        <v>-0.47211224175436511</v>
      </c>
      <c r="U56" s="241">
        <f t="shared" si="10"/>
        <v>-0.98345298765912814</v>
      </c>
      <c r="V56" s="241">
        <f t="shared" si="11"/>
        <v>-0.54211765282821456</v>
      </c>
      <c r="X56" s="241" t="s">
        <v>62</v>
      </c>
      <c r="Y56" s="224">
        <v>2.0661936351861239</v>
      </c>
      <c r="Z56" s="224">
        <v>1.6188394798062129</v>
      </c>
      <c r="AA56" s="224">
        <v>1.1906600234442875</v>
      </c>
      <c r="AB56" s="241"/>
    </row>
    <row r="57" spans="1:28">
      <c r="A57" s="241">
        <v>56983.003233677133</v>
      </c>
      <c r="B57" s="241">
        <v>63.946153846153855</v>
      </c>
      <c r="C57" s="241">
        <v>305952.49110300024</v>
      </c>
      <c r="D57" s="241">
        <v>22018.802148253835</v>
      </c>
      <c r="E57" s="241">
        <v>26322.391631838695</v>
      </c>
      <c r="F57" s="241">
        <v>1857.4649017429865</v>
      </c>
      <c r="G57" s="241">
        <v>1528.4054589871726</v>
      </c>
      <c r="H57" s="241">
        <v>103.06923076923078</v>
      </c>
      <c r="I57" s="241">
        <v>3599.9724037653837</v>
      </c>
      <c r="J57" s="241">
        <v>155540.33760721743</v>
      </c>
      <c r="K57" s="241">
        <v>4385.9677261407651</v>
      </c>
      <c r="L57" s="241">
        <f t="shared" si="1"/>
        <v>-0.24373811781072002</v>
      </c>
      <c r="M57" s="241">
        <f t="shared" si="2"/>
        <v>7.912952640208161E-2</v>
      </c>
      <c r="N57" s="241">
        <f t="shared" si="3"/>
        <v>1.1607588686103801E-2</v>
      </c>
      <c r="O57" s="241">
        <f t="shared" si="4"/>
        <v>0.61813461106034318</v>
      </c>
      <c r="P57" s="241">
        <f t="shared" si="5"/>
        <v>1.3566564725775537E-2</v>
      </c>
      <c r="Q57" s="241">
        <f t="shared" si="6"/>
        <v>5.2120442473294191E-2</v>
      </c>
      <c r="R57" s="241">
        <f t="shared" si="7"/>
        <v>-1.5455764671299693E-2</v>
      </c>
      <c r="S57" s="241">
        <f t="shared" si="8"/>
        <v>0.63547936821246642</v>
      </c>
      <c r="T57" s="241">
        <f t="shared" si="9"/>
        <v>0.67676939528572266</v>
      </c>
      <c r="U57" s="241">
        <f t="shared" si="10"/>
        <v>1.5268039222771961</v>
      </c>
      <c r="V57" s="241">
        <f t="shared" si="11"/>
        <v>-3.2215526142083513E-2</v>
      </c>
      <c r="X57" s="241" t="s">
        <v>63</v>
      </c>
      <c r="Y57" s="224">
        <v>-0.75491619416090028</v>
      </c>
      <c r="Z57" s="224">
        <v>-1.1436363417258544</v>
      </c>
      <c r="AA57" s="224">
        <v>-3.6308758406704091E-2</v>
      </c>
      <c r="AB57" s="241"/>
    </row>
    <row r="58" spans="1:28">
      <c r="A58" s="241">
        <v>369089.20809941844</v>
      </c>
      <c r="B58" s="241">
        <v>67.838461538461544</v>
      </c>
      <c r="C58" s="241">
        <v>1259548.6100599708</v>
      </c>
      <c r="D58" s="241">
        <v>29330.042468148338</v>
      </c>
      <c r="E58" s="241">
        <v>32187.457146067922</v>
      </c>
      <c r="F58" s="241">
        <v>1710.8120222356106</v>
      </c>
      <c r="G58" s="241">
        <v>803.65260830308898</v>
      </c>
      <c r="H58" s="241">
        <v>101.46923076923076</v>
      </c>
      <c r="I58" s="241">
        <v>1775.8605050823057</v>
      </c>
      <c r="J58" s="241">
        <v>160323.04598985729</v>
      </c>
      <c r="K58" s="241">
        <v>21187.748541556357</v>
      </c>
      <c r="L58" s="241">
        <f t="shared" si="1"/>
        <v>4.3108263248111349</v>
      </c>
      <c r="M58" s="241">
        <f t="shared" si="2"/>
        <v>0.9349038327756094</v>
      </c>
      <c r="N58" s="241">
        <f t="shared" si="3"/>
        <v>3.7396065011703117</v>
      </c>
      <c r="O58" s="241">
        <f t="shared" si="4"/>
        <v>1.7028949871599901</v>
      </c>
      <c r="P58" s="241">
        <f t="shared" si="5"/>
        <v>0.38589726140914776</v>
      </c>
      <c r="Q58" s="241">
        <f t="shared" si="6"/>
        <v>-0.38995094260335272</v>
      </c>
      <c r="R58" s="241">
        <f t="shared" si="7"/>
        <v>-1.5408029513787254</v>
      </c>
      <c r="S58" s="241">
        <f t="shared" si="8"/>
        <v>-0.82749471688098664</v>
      </c>
      <c r="T58" s="241">
        <f t="shared" si="9"/>
        <v>-0.18810431757918661</v>
      </c>
      <c r="U58" s="241">
        <f t="shared" si="10"/>
        <v>1.6869018713828006</v>
      </c>
      <c r="V58" s="241">
        <f t="shared" si="11"/>
        <v>3.5178872315430549</v>
      </c>
      <c r="X58" s="241" t="s">
        <v>64</v>
      </c>
      <c r="Y58" s="224">
        <v>-6.2302577506086658</v>
      </c>
      <c r="Z58" s="224">
        <v>2.6024587604400775</v>
      </c>
      <c r="AA58" s="224">
        <v>-2.1460433994643289</v>
      </c>
      <c r="AB58" s="241"/>
    </row>
    <row r="59" spans="1:28">
      <c r="A59" s="241">
        <v>354807.60817526159</v>
      </c>
      <c r="B59" s="241">
        <v>70.530769230769224</v>
      </c>
      <c r="C59" s="241">
        <v>1495189.3793227102</v>
      </c>
      <c r="D59" s="241">
        <v>31805.661122506412</v>
      </c>
      <c r="E59" s="241">
        <v>33832.357541561039</v>
      </c>
      <c r="F59" s="241">
        <v>1676.5307931536684</v>
      </c>
      <c r="G59" s="241">
        <v>1499.066411971048</v>
      </c>
      <c r="H59" s="241">
        <v>99.123076923076937</v>
      </c>
      <c r="I59" s="241">
        <v>1725.4369968306767</v>
      </c>
      <c r="J59" s="241">
        <v>160398.44338828104</v>
      </c>
      <c r="K59" s="241">
        <v>32161.267323084779</v>
      </c>
      <c r="L59" s="241">
        <f t="shared" si="1"/>
        <v>4.102415001408267</v>
      </c>
      <c r="M59" s="241">
        <f t="shared" si="2"/>
        <v>1.5268425822434621</v>
      </c>
      <c r="N59" s="241">
        <f t="shared" si="3"/>
        <v>4.6608230561509369</v>
      </c>
      <c r="O59" s="241">
        <f t="shared" si="4"/>
        <v>2.0701996995045455</v>
      </c>
      <c r="P59" s="241">
        <f t="shared" si="5"/>
        <v>0.4903201205814538</v>
      </c>
      <c r="Q59" s="241">
        <f t="shared" si="6"/>
        <v>-0.4932885004698645</v>
      </c>
      <c r="R59" s="241">
        <f t="shared" si="7"/>
        <v>-7.7204032076500742E-2</v>
      </c>
      <c r="S59" s="241">
        <f t="shared" si="8"/>
        <v>-2.9727211397343178</v>
      </c>
      <c r="T59" s="241">
        <f t="shared" si="9"/>
        <v>-0.21201182392720458</v>
      </c>
      <c r="U59" s="241">
        <f t="shared" si="10"/>
        <v>1.6894257486276176</v>
      </c>
      <c r="V59" s="241">
        <f t="shared" si="11"/>
        <v>5.836517602680301</v>
      </c>
      <c r="X59" s="241" t="s">
        <v>65</v>
      </c>
      <c r="Y59" s="224">
        <v>-8.0357744402404094</v>
      </c>
      <c r="Z59" s="224">
        <v>4.7477121946263772</v>
      </c>
      <c r="AA59" s="224">
        <v>-0.714883485376405</v>
      </c>
      <c r="AB59" s="241"/>
    </row>
    <row r="60" spans="1:28">
      <c r="A60" s="241">
        <v>42641.186605060524</v>
      </c>
      <c r="B60" s="241">
        <v>66.492307692307705</v>
      </c>
      <c r="C60" s="241">
        <v>240212.78168826786</v>
      </c>
      <c r="D60" s="241">
        <v>16060.279614857183</v>
      </c>
      <c r="E60" s="241">
        <v>24624.6822124512</v>
      </c>
      <c r="F60" s="241">
        <v>1669.9599612780671</v>
      </c>
      <c r="G60" s="241">
        <v>1966.8527179547154</v>
      </c>
      <c r="H60" s="241">
        <v>101.82307692307693</v>
      </c>
      <c r="I60" s="241">
        <v>1908.8714320583053</v>
      </c>
      <c r="J60" s="241">
        <v>102992.17542041978</v>
      </c>
      <c r="K60" s="241">
        <v>3650.0262769760852</v>
      </c>
      <c r="L60" s="241">
        <f t="shared" si="1"/>
        <v>-0.45302818331069644</v>
      </c>
      <c r="M60" s="241">
        <f t="shared" si="2"/>
        <v>0.63893445804168303</v>
      </c>
      <c r="N60" s="241">
        <f t="shared" si="3"/>
        <v>-0.24539593757951522</v>
      </c>
      <c r="O60" s="241">
        <f t="shared" si="4"/>
        <v>-0.26592457199477454</v>
      </c>
      <c r="P60" s="241">
        <f t="shared" si="5"/>
        <v>-9.4208758389185368E-2</v>
      </c>
      <c r="Q60" s="241">
        <f t="shared" si="6"/>
        <v>-0.51309565842073668</v>
      </c>
      <c r="R60" s="241">
        <f t="shared" si="7"/>
        <v>0.90731989927326839</v>
      </c>
      <c r="S60" s="241">
        <f t="shared" si="8"/>
        <v>-0.50395237113916136</v>
      </c>
      <c r="T60" s="241">
        <f t="shared" si="9"/>
        <v>-0.12503929708982528</v>
      </c>
      <c r="U60" s="241">
        <f t="shared" si="10"/>
        <v>-0.23221049430561608</v>
      </c>
      <c r="V60" s="241">
        <f t="shared" si="11"/>
        <v>-0.18771498163892053</v>
      </c>
      <c r="X60" s="241" t="s">
        <v>67</v>
      </c>
      <c r="Y60" s="224">
        <v>0.30546626133371457</v>
      </c>
      <c r="Z60" s="224">
        <v>0.21260376790087265</v>
      </c>
      <c r="AA60" s="224">
        <v>0.6628813697900241</v>
      </c>
      <c r="AB60" s="241"/>
    </row>
    <row r="61" spans="1:28">
      <c r="A61" s="241">
        <v>46861.491450427086</v>
      </c>
      <c r="B61" s="241">
        <v>58.053846153846159</v>
      </c>
      <c r="C61" s="241">
        <v>142837.33252328268</v>
      </c>
      <c r="D61" s="241">
        <v>12411.152871845685</v>
      </c>
      <c r="E61" s="241">
        <v>8060.7234336626316</v>
      </c>
      <c r="F61" s="241">
        <v>2304.4334367068227</v>
      </c>
      <c r="G61" s="241">
        <v>2206.5858052867329</v>
      </c>
      <c r="H61" s="241">
        <v>102.82307692307695</v>
      </c>
      <c r="I61" s="241">
        <v>3800.6342036668016</v>
      </c>
      <c r="J61" s="241">
        <v>73227.724973198754</v>
      </c>
      <c r="K61" s="241">
        <v>2638.796449319103</v>
      </c>
      <c r="L61" s="241">
        <f t="shared" si="1"/>
        <v>-0.39144129370047598</v>
      </c>
      <c r="M61" s="241">
        <f t="shared" si="2"/>
        <v>-1.216370708147569</v>
      </c>
      <c r="N61" s="241">
        <f t="shared" si="3"/>
        <v>-0.62607656470579498</v>
      </c>
      <c r="O61" s="241">
        <f t="shared" si="4"/>
        <v>-0.80734133918996775</v>
      </c>
      <c r="P61" s="241">
        <f t="shared" si="5"/>
        <v>-1.1457350025510966</v>
      </c>
      <c r="Q61" s="241">
        <f t="shared" si="6"/>
        <v>1.3994652747116878</v>
      </c>
      <c r="R61" s="241">
        <f t="shared" si="7"/>
        <v>1.4118728513277821</v>
      </c>
      <c r="S61" s="241">
        <f t="shared" si="8"/>
        <v>0.41040643204425986</v>
      </c>
      <c r="T61" s="241">
        <f t="shared" si="9"/>
        <v>0.77191000372985785</v>
      </c>
      <c r="U61" s="241">
        <f t="shared" si="10"/>
        <v>-1.2285554711710602</v>
      </c>
      <c r="V61" s="241">
        <f t="shared" si="11"/>
        <v>-0.40138101140433274</v>
      </c>
      <c r="X61" s="241" t="s">
        <v>69</v>
      </c>
      <c r="Y61" s="224">
        <v>1.8722772976170827</v>
      </c>
      <c r="Z61" s="224">
        <v>-0.16313152101093628</v>
      </c>
      <c r="AA61" s="224">
        <v>2.006115365861767</v>
      </c>
      <c r="AB61" s="241"/>
    </row>
    <row r="62" spans="1:28">
      <c r="A62" s="241">
        <v>28911.659529182783</v>
      </c>
      <c r="B62" s="241">
        <v>49.823076923076925</v>
      </c>
      <c r="C62" s="241">
        <v>120756.52218246889</v>
      </c>
      <c r="D62" s="241">
        <v>10223.684384587668</v>
      </c>
      <c r="E62" s="241">
        <v>21815.609825446943</v>
      </c>
      <c r="F62" s="241">
        <v>2325.6977562466423</v>
      </c>
      <c r="G62" s="241">
        <v>2472.2129930495134</v>
      </c>
      <c r="H62" s="241">
        <v>100.73846153846154</v>
      </c>
      <c r="I62" s="241">
        <v>258.97644747752776</v>
      </c>
      <c r="J62" s="241">
        <v>44208.09555975582</v>
      </c>
      <c r="K62" s="241">
        <v>2555.509551749712</v>
      </c>
      <c r="L62" s="241">
        <f t="shared" si="1"/>
        <v>-0.6533831101238502</v>
      </c>
      <c r="M62" s="241">
        <f t="shared" si="2"/>
        <v>-3.0260120279492999</v>
      </c>
      <c r="N62" s="241">
        <f t="shared" si="3"/>
        <v>-0.71239952187906996</v>
      </c>
      <c r="O62" s="241">
        <f t="shared" si="4"/>
        <v>-1.1318935403380175</v>
      </c>
      <c r="P62" s="241">
        <f t="shared" si="5"/>
        <v>-0.27253649852266765</v>
      </c>
      <c r="Q62" s="241">
        <f t="shared" si="6"/>
        <v>1.463564576568271</v>
      </c>
      <c r="R62" s="241">
        <f t="shared" si="7"/>
        <v>1.9709236824966763</v>
      </c>
      <c r="S62" s="241">
        <f t="shared" si="8"/>
        <v>-1.4956799961303868</v>
      </c>
      <c r="T62" s="241">
        <f t="shared" si="9"/>
        <v>-0.90731082450092326</v>
      </c>
      <c r="U62" s="241">
        <f t="shared" si="10"/>
        <v>-2.1999680644541355</v>
      </c>
      <c r="V62" s="241">
        <f t="shared" si="11"/>
        <v>-0.4189789700962383</v>
      </c>
      <c r="X62" s="241" t="s">
        <v>70</v>
      </c>
      <c r="Y62" s="224">
        <v>2.9305962204970633</v>
      </c>
      <c r="Z62" s="224">
        <v>2.1470432454434696</v>
      </c>
      <c r="AA62" s="224">
        <v>2.7142057154184558</v>
      </c>
      <c r="AB62" s="241"/>
    </row>
    <row r="63" spans="1:28">
      <c r="A63" s="241">
        <v>44100.532097756055</v>
      </c>
      <c r="B63" s="241">
        <v>60.446153846153841</v>
      </c>
      <c r="C63" s="241">
        <v>247066.02125586418</v>
      </c>
      <c r="D63" s="241">
        <v>13221.421462091115</v>
      </c>
      <c r="E63" s="241">
        <v>7193.2973849311102</v>
      </c>
      <c r="F63" s="241">
        <v>2264.3376527657151</v>
      </c>
      <c r="G63" s="241">
        <v>2121.3781591602078</v>
      </c>
      <c r="H63" s="241">
        <v>103.09230769230768</v>
      </c>
      <c r="I63" s="241">
        <v>1010.4815567240871</v>
      </c>
      <c r="J63" s="241">
        <v>91740.507066446604</v>
      </c>
      <c r="K63" s="241">
        <v>3897.3971928634974</v>
      </c>
      <c r="L63" s="241">
        <f t="shared" si="1"/>
        <v>-0.43173196110521117</v>
      </c>
      <c r="M63" s="241">
        <f t="shared" si="2"/>
        <v>-0.69039084790613392</v>
      </c>
      <c r="N63" s="241">
        <f t="shared" si="3"/>
        <v>-0.21860380918564362</v>
      </c>
      <c r="O63" s="241">
        <f t="shared" si="4"/>
        <v>-0.68712271386251489</v>
      </c>
      <c r="P63" s="241">
        <f t="shared" si="5"/>
        <v>-1.2008016244433768</v>
      </c>
      <c r="Q63" s="241">
        <f t="shared" si="6"/>
        <v>1.2786002852063987</v>
      </c>
      <c r="R63" s="241">
        <f t="shared" si="7"/>
        <v>1.2325410374792694</v>
      </c>
      <c r="S63" s="241">
        <f t="shared" si="8"/>
        <v>0.65657995597821583</v>
      </c>
      <c r="T63" s="241">
        <f t="shared" si="9"/>
        <v>-0.55099660137664064</v>
      </c>
      <c r="U63" s="241">
        <f t="shared" si="10"/>
        <v>-0.6088525312790799</v>
      </c>
      <c r="V63" s="241">
        <f t="shared" si="11"/>
        <v>-0.13544717858215996</v>
      </c>
      <c r="X63" s="241" t="s">
        <v>71</v>
      </c>
      <c r="Y63" s="224">
        <v>1.487877984107989</v>
      </c>
      <c r="Z63" s="224">
        <v>5.9951057467383002E-2</v>
      </c>
      <c r="AA63" s="224">
        <v>1.0198908256900696</v>
      </c>
      <c r="AB63" s="241"/>
    </row>
    <row r="64" spans="1:28">
      <c r="A64" s="241">
        <v>27043.650454841303</v>
      </c>
      <c r="B64" s="241">
        <v>60.238461538461543</v>
      </c>
      <c r="C64" s="241">
        <v>149496.97337904046</v>
      </c>
      <c r="D64" s="241">
        <v>13076.998028578886</v>
      </c>
      <c r="E64" s="241">
        <v>13748.689820253649</v>
      </c>
      <c r="F64" s="241">
        <v>1732.3258055757744</v>
      </c>
      <c r="G64" s="241">
        <v>1800.6562459703989</v>
      </c>
      <c r="H64" s="241">
        <v>102.16153846153846</v>
      </c>
      <c r="I64" s="241">
        <v>1444.20608781603</v>
      </c>
      <c r="J64" s="241">
        <v>89423.034498341905</v>
      </c>
      <c r="K64" s="241">
        <v>2363.1642534622943</v>
      </c>
      <c r="L64" s="241">
        <f t="shared" si="1"/>
        <v>-0.6806429581366461</v>
      </c>
      <c r="M64" s="241">
        <f t="shared" si="2"/>
        <v>-0.73605469429365211</v>
      </c>
      <c r="N64" s="241">
        <f t="shared" si="3"/>
        <v>-0.60004129319592769</v>
      </c>
      <c r="O64" s="241">
        <f t="shared" si="4"/>
        <v>-0.70855065374680926</v>
      </c>
      <c r="P64" s="241">
        <f t="shared" si="5"/>
        <v>-0.78464705182095817</v>
      </c>
      <c r="Q64" s="241">
        <f t="shared" si="6"/>
        <v>-0.32509965545936736</v>
      </c>
      <c r="R64" s="241">
        <f t="shared" si="7"/>
        <v>0.55753538894992871</v>
      </c>
      <c r="S64" s="241">
        <f t="shared" si="8"/>
        <v>-0.19447708390786594</v>
      </c>
      <c r="T64" s="241">
        <f t="shared" si="9"/>
        <v>-0.34535299703586686</v>
      </c>
      <c r="U64" s="241">
        <f t="shared" si="10"/>
        <v>-0.6864283681435619</v>
      </c>
      <c r="V64" s="241">
        <f t="shared" si="11"/>
        <v>-0.45962023195887508</v>
      </c>
      <c r="X64" s="241" t="s">
        <v>72</v>
      </c>
      <c r="Y64" s="224">
        <v>1.7304103670535262</v>
      </c>
      <c r="Z64" s="224">
        <v>0.53974341753430932</v>
      </c>
      <c r="AA64" s="224">
        <v>0.51899563915286961</v>
      </c>
      <c r="AB64" s="241"/>
    </row>
    <row r="65" spans="1:28">
      <c r="A65" s="241">
        <v>102327.07634276406</v>
      </c>
      <c r="B65" s="241">
        <v>64.761538461538478</v>
      </c>
      <c r="C65" s="241">
        <v>456585.53960768442</v>
      </c>
      <c r="D65" s="241">
        <v>19086.15986157228</v>
      </c>
      <c r="E65" s="241">
        <v>22023.377345924284</v>
      </c>
      <c r="F65" s="241">
        <v>1737.0042327168715</v>
      </c>
      <c r="G65" s="241">
        <v>1917.4695405588097</v>
      </c>
      <c r="H65" s="241">
        <v>101.79999999999998</v>
      </c>
      <c r="I65" s="241">
        <v>1782.2890498589263</v>
      </c>
      <c r="J65" s="241">
        <v>120273.87915994365</v>
      </c>
      <c r="K65" s="241">
        <v>4634.0157172028648</v>
      </c>
      <c r="L65" s="241">
        <f t="shared" si="1"/>
        <v>0.41796773694834483</v>
      </c>
      <c r="M65" s="241">
        <f t="shared" si="2"/>
        <v>0.25840240481234816</v>
      </c>
      <c r="N65" s="241">
        <f t="shared" si="3"/>
        <v>0.60049404684814989</v>
      </c>
      <c r="O65" s="241">
        <f t="shared" si="4"/>
        <v>0.18302182435436398</v>
      </c>
      <c r="P65" s="241">
        <f t="shared" si="5"/>
        <v>-0.25934683756153665</v>
      </c>
      <c r="Q65" s="241">
        <f t="shared" si="6"/>
        <v>-0.31099697453559516</v>
      </c>
      <c r="R65" s="241">
        <f t="shared" si="7"/>
        <v>0.80338586073803686</v>
      </c>
      <c r="S65" s="241">
        <f t="shared" si="8"/>
        <v>-0.52505295890494974</v>
      </c>
      <c r="T65" s="241">
        <f t="shared" si="9"/>
        <v>-0.18505632507758177</v>
      </c>
      <c r="U65" s="241">
        <f t="shared" si="10"/>
        <v>0.3462829249860877</v>
      </c>
      <c r="V65" s="241">
        <f t="shared" si="11"/>
        <v>2.0195338324132731E-2</v>
      </c>
      <c r="X65" s="241" t="s">
        <v>73</v>
      </c>
      <c r="Y65" s="224">
        <v>-0.65168349248522628</v>
      </c>
      <c r="Z65" s="224">
        <v>0.61987505254454101</v>
      </c>
      <c r="AA65" s="224">
        <v>0.48579496596317473</v>
      </c>
      <c r="AB65" s="241"/>
    </row>
    <row r="66" spans="1:28">
      <c r="A66" s="241">
        <v>77065.599489315297</v>
      </c>
      <c r="B66" s="241">
        <v>62.107692307692311</v>
      </c>
      <c r="C66" s="241">
        <v>308861.77234492009</v>
      </c>
      <c r="D66" s="241">
        <v>14761.234347972411</v>
      </c>
      <c r="E66" s="241">
        <v>12407.682070763123</v>
      </c>
      <c r="F66" s="241">
        <v>1749.9724911780127</v>
      </c>
      <c r="G66" s="241">
        <v>2082.3958240252423</v>
      </c>
      <c r="H66" s="241">
        <v>103.48461538461538</v>
      </c>
      <c r="I66" s="241">
        <v>2258.3342707636357</v>
      </c>
      <c r="J66" s="241">
        <v>87068.719927956801</v>
      </c>
      <c r="K66" s="241">
        <v>3515.8676740648016</v>
      </c>
      <c r="L66" s="241">
        <f t="shared" si="1"/>
        <v>4.9327118943566679E-2</v>
      </c>
      <c r="M66" s="241">
        <f t="shared" si="2"/>
        <v>-0.32508007680596968</v>
      </c>
      <c r="N66" s="241">
        <f t="shared" si="3"/>
        <v>2.2981164029353796E-2</v>
      </c>
      <c r="O66" s="241">
        <f t="shared" si="4"/>
        <v>-0.45866243460366285</v>
      </c>
      <c r="P66" s="241">
        <f t="shared" si="5"/>
        <v>-0.86977795929577861</v>
      </c>
      <c r="Q66" s="241">
        <f t="shared" si="6"/>
        <v>-0.27190537265770431</v>
      </c>
      <c r="R66" s="241">
        <f t="shared" si="7"/>
        <v>1.1504970756331301</v>
      </c>
      <c r="S66" s="241">
        <f t="shared" si="8"/>
        <v>1.0152899479963207</v>
      </c>
      <c r="T66" s="241">
        <f t="shared" si="9"/>
        <v>4.0652962819006939E-2</v>
      </c>
      <c r="U66" s="241">
        <f t="shared" si="10"/>
        <v>-0.76523746627637601</v>
      </c>
      <c r="V66" s="241">
        <f t="shared" si="11"/>
        <v>-0.21606178793254571</v>
      </c>
      <c r="X66" s="241" t="s">
        <v>74</v>
      </c>
      <c r="Y66" s="224">
        <v>0.92238433431323208</v>
      </c>
      <c r="Z66" s="224">
        <v>-0.1111176902328421</v>
      </c>
      <c r="AA66" s="224">
        <v>0.69785619515503206</v>
      </c>
      <c r="AB66" s="241"/>
    </row>
    <row r="67" spans="1:28">
      <c r="A67" s="241">
        <v>59277.642901126339</v>
      </c>
      <c r="B67" s="241">
        <v>61.269230769230752</v>
      </c>
      <c r="C67" s="241">
        <v>244034.12849672657</v>
      </c>
      <c r="D67" s="241">
        <v>14500.979551385359</v>
      </c>
      <c r="E67" s="241">
        <v>24705.974228940184</v>
      </c>
      <c r="F67" s="241">
        <v>1424.3507433223529</v>
      </c>
      <c r="G67" s="241">
        <v>2157.9538564616919</v>
      </c>
      <c r="H67" s="241">
        <v>101.19230769230769</v>
      </c>
      <c r="I67" s="241">
        <v>1630.4393795127876</v>
      </c>
      <c r="J67" s="241">
        <v>88802.222940070802</v>
      </c>
      <c r="K67" s="241">
        <v>4868.507731622617</v>
      </c>
      <c r="L67" s="241">
        <f t="shared" ref="L67:L81" si="12">(A67-AVERAGE(A$2:A$81))/_xlfn.STDEV.S(A$2:A$81)</f>
        <v>-0.21025245147323232</v>
      </c>
      <c r="M67" s="241">
        <f t="shared" ref="M67:M81" si="13">(B67-AVERAGE(B$2:B$81))/_xlfn.STDEV.S(B$2:B$81)</f>
        <v>-0.50942671592596345</v>
      </c>
      <c r="N67" s="241">
        <f t="shared" ref="N67:N81" si="14">(C67-AVERAGE(C$2:C$81))/_xlfn.STDEV.S(C$2:C$81)</f>
        <v>-0.23045672331159109</v>
      </c>
      <c r="O67" s="241">
        <f t="shared" ref="O67:O81" si="15">(D67-AVERAGE(D$2:D$81))/_xlfn.STDEV.S(D$2:D$81)</f>
        <v>-0.49727614153643973</v>
      </c>
      <c r="P67" s="241">
        <f t="shared" ref="P67:P81" si="16">(E67-AVERAGE(E$2:E$81))/_xlfn.STDEV.S(E$2:E$81)</f>
        <v>-8.9048114733848938E-2</v>
      </c>
      <c r="Q67" s="241">
        <f t="shared" ref="Q67:Q81" si="17">(F67-AVERAGE(F$2:F$81))/_xlfn.STDEV.S(F$2:F$81)</f>
        <v>-1.2534616678301447</v>
      </c>
      <c r="R67" s="241">
        <f t="shared" ref="R67:R81" si="18">(G67-AVERAGE(G$2:G$81))/_xlfn.STDEV.S(G$2:G$81)</f>
        <v>1.3095198819612486</v>
      </c>
      <c r="S67" s="241">
        <f t="shared" ref="S67:S81" si="19">(H67-AVERAGE(H$2:H$81))/_xlfn.STDEV.S(H$2:H$81)</f>
        <v>-1.0807017700702273</v>
      </c>
      <c r="T67" s="241">
        <f t="shared" ref="T67:T81" si="20">(I67-AVERAGE(I$2:I$81))/_xlfn.STDEV.S(I$2:I$81)</f>
        <v>-0.2570534368141984</v>
      </c>
      <c r="U67" s="241">
        <f t="shared" ref="U67:U81" si="21">(J67-AVERAGE(J$2:J$81))/_xlfn.STDEV.S(J$2:J$81)</f>
        <v>-0.70720961786830439</v>
      </c>
      <c r="V67" s="241">
        <f t="shared" ref="V67:V81" si="22">(K67-AVERAGE(K$2:K$81))/_xlfn.STDEV.S(K$2:K$81)</f>
        <v>6.9741916522731512E-2</v>
      </c>
      <c r="X67" s="241" t="s">
        <v>75</v>
      </c>
      <c r="Y67" s="224">
        <v>0.71813855624773693</v>
      </c>
      <c r="Z67" s="224">
        <v>1.3931941382023625</v>
      </c>
      <c r="AA67" s="224">
        <v>1.1148495313350493</v>
      </c>
      <c r="AB67" s="241"/>
    </row>
    <row r="68" spans="1:28">
      <c r="A68" s="241">
        <v>50384.546111993295</v>
      </c>
      <c r="B68" s="241">
        <v>63.95384615384615</v>
      </c>
      <c r="C68" s="241">
        <v>259713.81440029264</v>
      </c>
      <c r="D68" s="241">
        <v>18118.621642965074</v>
      </c>
      <c r="E68" s="241">
        <v>29975.474881852875</v>
      </c>
      <c r="F68" s="241">
        <v>1751.3674417960087</v>
      </c>
      <c r="G68" s="241">
        <v>1843.0226982524182</v>
      </c>
      <c r="H68" s="241">
        <v>102.23846153846155</v>
      </c>
      <c r="I68" s="241">
        <v>3933.9319210076251</v>
      </c>
      <c r="J68" s="241">
        <v>121532.05366602977</v>
      </c>
      <c r="K68" s="241">
        <v>3713.1487753859201</v>
      </c>
      <c r="L68" s="241">
        <f t="shared" si="12"/>
        <v>-0.34002937288369783</v>
      </c>
      <c r="M68" s="241">
        <f t="shared" si="13"/>
        <v>8.0820779971987028E-2</v>
      </c>
      <c r="N68" s="241">
        <f t="shared" si="14"/>
        <v>-0.16915839078426889</v>
      </c>
      <c r="O68" s="241">
        <f t="shared" si="15"/>
        <v>3.9469283884420982E-2</v>
      </c>
      <c r="P68" s="241">
        <f t="shared" si="16"/>
        <v>0.24547446553613603</v>
      </c>
      <c r="Q68" s="241">
        <f t="shared" si="17"/>
        <v>-0.2677004245251991</v>
      </c>
      <c r="R68" s="241">
        <f t="shared" si="18"/>
        <v>0.64670171473692672</v>
      </c>
      <c r="S68" s="241">
        <f t="shared" si="19"/>
        <v>-0.12414179135528108</v>
      </c>
      <c r="T68" s="241">
        <f t="shared" si="20"/>
        <v>0.83511100132008576</v>
      </c>
      <c r="U68" s="241">
        <f t="shared" si="21"/>
        <v>0.38839947107794082</v>
      </c>
      <c r="V68" s="241">
        <f t="shared" si="22"/>
        <v>-0.17437762423980918</v>
      </c>
      <c r="X68" s="241" t="s">
        <v>76</v>
      </c>
      <c r="Y68" s="224">
        <v>-0.16414871875366305</v>
      </c>
      <c r="Z68" s="224">
        <v>-0.49258276909112031</v>
      </c>
      <c r="AA68" s="224">
        <v>0.85378143936660944</v>
      </c>
      <c r="AB68" s="241"/>
    </row>
    <row r="69" spans="1:28">
      <c r="A69" s="241">
        <v>42965.600789532647</v>
      </c>
      <c r="B69" s="241">
        <v>64.461538461538453</v>
      </c>
      <c r="C69" s="241">
        <v>224551.75250922336</v>
      </c>
      <c r="D69" s="241">
        <v>16327.272359595368</v>
      </c>
      <c r="E69" s="241">
        <v>27280.044300604826</v>
      </c>
      <c r="F69" s="241">
        <v>1657.7396233677905</v>
      </c>
      <c r="G69" s="241">
        <v>1432.1018018900281</v>
      </c>
      <c r="H69" s="241">
        <v>101.49999999999999</v>
      </c>
      <c r="I69" s="241">
        <v>2277.7217816825582</v>
      </c>
      <c r="J69" s="241">
        <v>108640.55231872582</v>
      </c>
      <c r="K69" s="241">
        <v>2132.912160423411</v>
      </c>
      <c r="L69" s="241">
        <f t="shared" si="12"/>
        <v>-0.44829400857708451</v>
      </c>
      <c r="M69" s="241">
        <f t="shared" si="13"/>
        <v>0.19244351558592435</v>
      </c>
      <c r="N69" s="241">
        <f t="shared" si="14"/>
        <v>-0.30662133330755287</v>
      </c>
      <c r="O69" s="241">
        <f t="shared" si="15"/>
        <v>-0.22631116339022059</v>
      </c>
      <c r="P69" s="241">
        <f t="shared" si="16"/>
        <v>7.4361023794873124E-2</v>
      </c>
      <c r="Q69" s="241">
        <f t="shared" si="17"/>
        <v>-0.54993272377020319</v>
      </c>
      <c r="R69" s="241">
        <f t="shared" si="18"/>
        <v>-0.21814073829246228</v>
      </c>
      <c r="S69" s="241">
        <f t="shared" si="19"/>
        <v>-0.79936059985996577</v>
      </c>
      <c r="T69" s="241">
        <f t="shared" si="20"/>
        <v>4.984524349200898E-2</v>
      </c>
      <c r="U69" s="241">
        <f t="shared" si="21"/>
        <v>-4.3134873371533593E-2</v>
      </c>
      <c r="V69" s="241">
        <f t="shared" si="22"/>
        <v>-0.50827094341858747</v>
      </c>
      <c r="X69" s="241" t="s">
        <v>77</v>
      </c>
      <c r="Y69" s="224">
        <v>0.45116928925548427</v>
      </c>
      <c r="Z69" s="224">
        <v>0.23366347366341395</v>
      </c>
      <c r="AA69" s="224">
        <v>-1.1617362993198002E-2</v>
      </c>
      <c r="AB69" s="241"/>
    </row>
    <row r="70" spans="1:28">
      <c r="A70" s="241">
        <v>65352.910762308748</v>
      </c>
      <c r="B70" s="241">
        <v>60.207692307692305</v>
      </c>
      <c r="C70" s="241">
        <v>305685.88406059018</v>
      </c>
      <c r="D70" s="241">
        <v>16350.166779368265</v>
      </c>
      <c r="E70" s="241">
        <v>62416.646536603112</v>
      </c>
      <c r="F70" s="241">
        <v>1674.1099463495996</v>
      </c>
      <c r="G70" s="241">
        <v>1924.8024883438811</v>
      </c>
      <c r="H70" s="241">
        <v>100.75384615384615</v>
      </c>
      <c r="I70" s="241">
        <v>2402.723950402697</v>
      </c>
      <c r="J70" s="241">
        <v>87398.600554821882</v>
      </c>
      <c r="K70" s="241">
        <v>5468.9289253496909</v>
      </c>
      <c r="L70" s="241">
        <f t="shared" si="12"/>
        <v>-0.12159609492355203</v>
      </c>
      <c r="M70" s="241">
        <f t="shared" si="13"/>
        <v>-0.74281970857328627</v>
      </c>
      <c r="N70" s="241">
        <f t="shared" si="14"/>
        <v>1.0565312250192478E-2</v>
      </c>
      <c r="O70" s="241">
        <f t="shared" si="15"/>
        <v>-0.22291434447621883</v>
      </c>
      <c r="P70" s="241">
        <f t="shared" si="16"/>
        <v>2.304930410935818</v>
      </c>
      <c r="Q70" s="241">
        <f t="shared" si="17"/>
        <v>-0.50058591667695118</v>
      </c>
      <c r="R70" s="241">
        <f t="shared" si="18"/>
        <v>0.81881910982932837</v>
      </c>
      <c r="S70" s="241">
        <f t="shared" si="19"/>
        <v>-1.4816129376198699</v>
      </c>
      <c r="T70" s="241">
        <f t="shared" si="20"/>
        <v>0.10911303833244795</v>
      </c>
      <c r="U70" s="241">
        <f t="shared" si="21"/>
        <v>-0.75419493397345105</v>
      </c>
      <c r="V70" s="241">
        <f t="shared" si="22"/>
        <v>0.19660685774773484</v>
      </c>
      <c r="X70" s="241" t="s">
        <v>78</v>
      </c>
      <c r="Y70" s="224">
        <v>-0.32491117545380677</v>
      </c>
      <c r="Z70" s="224">
        <v>0.88389772288401569</v>
      </c>
      <c r="AA70" s="224">
        <v>1.3248701014713513</v>
      </c>
      <c r="AB70" s="241"/>
    </row>
    <row r="71" spans="1:28">
      <c r="A71" s="241">
        <v>33449.672957679242</v>
      </c>
      <c r="B71" s="241">
        <v>57.161538461538456</v>
      </c>
      <c r="C71" s="241">
        <v>149362.93840787662</v>
      </c>
      <c r="D71" s="241">
        <v>14611.302779584787</v>
      </c>
      <c r="E71" s="241">
        <v>19642.753020325697</v>
      </c>
      <c r="F71" s="241">
        <v>1603.1807723938241</v>
      </c>
      <c r="G71" s="241">
        <v>2392.695687881615</v>
      </c>
      <c r="H71" s="241">
        <v>101.38461538461539</v>
      </c>
      <c r="I71" s="241">
        <v>1878.2221690656265</v>
      </c>
      <c r="J71" s="241">
        <v>104217.86633811936</v>
      </c>
      <c r="K71" s="241">
        <v>2863.562735790385</v>
      </c>
      <c r="L71" s="241">
        <f t="shared" si="12"/>
        <v>-0.58715990059021883</v>
      </c>
      <c r="M71" s="241">
        <f t="shared" si="13"/>
        <v>-1.4125561222569181</v>
      </c>
      <c r="N71" s="241">
        <f t="shared" si="14"/>
        <v>-0.60056529095221078</v>
      </c>
      <c r="O71" s="241">
        <f t="shared" si="15"/>
        <v>-0.48090761016858213</v>
      </c>
      <c r="P71" s="241">
        <f t="shared" si="16"/>
        <v>-0.41047550126376825</v>
      </c>
      <c r="Q71" s="241">
        <f t="shared" si="17"/>
        <v>-0.71439527574511086</v>
      </c>
      <c r="R71" s="241">
        <f t="shared" si="18"/>
        <v>1.803568014122382</v>
      </c>
      <c r="S71" s="241">
        <f t="shared" si="19"/>
        <v>-0.90486353868880409</v>
      </c>
      <c r="T71" s="241">
        <f t="shared" si="20"/>
        <v>-0.13957115881398185</v>
      </c>
      <c r="U71" s="241">
        <f t="shared" si="21"/>
        <v>-0.19118131450587295</v>
      </c>
      <c r="V71" s="241">
        <f t="shared" si="22"/>
        <v>-0.35388941380509287</v>
      </c>
      <c r="X71" s="241" t="s">
        <v>80</v>
      </c>
      <c r="Y71" s="224">
        <v>1.3694439889303254</v>
      </c>
      <c r="Z71" s="224">
        <v>1.0702590053840002</v>
      </c>
      <c r="AA71" s="224">
        <v>1.7752917630021916</v>
      </c>
      <c r="AB71" s="241"/>
    </row>
    <row r="72" spans="1:28">
      <c r="A72" s="241">
        <v>179890.01551575429</v>
      </c>
      <c r="B72" s="241">
        <v>64.669230769230779</v>
      </c>
      <c r="C72" s="241">
        <v>557686.06480845693</v>
      </c>
      <c r="D72" s="241">
        <v>25409.270559845143</v>
      </c>
      <c r="E72" s="241">
        <v>106390.77593265986</v>
      </c>
      <c r="F72" s="241">
        <v>2374.8461849053156</v>
      </c>
      <c r="G72" s="241">
        <v>1181.9577692449836</v>
      </c>
      <c r="H72" s="241">
        <v>102.47692307692309</v>
      </c>
      <c r="I72" s="241">
        <v>10527.118066927515</v>
      </c>
      <c r="J72" s="241">
        <v>121169.14893341885</v>
      </c>
      <c r="K72" s="241">
        <v>7350.8911728100738</v>
      </c>
      <c r="L72" s="241">
        <f t="shared" si="12"/>
        <v>1.5498433591408201</v>
      </c>
      <c r="M72" s="241">
        <f t="shared" si="13"/>
        <v>0.23810736197344878</v>
      </c>
      <c r="N72" s="241">
        <f t="shared" si="14"/>
        <v>0.99573752624937972</v>
      </c>
      <c r="O72" s="241">
        <f t="shared" si="15"/>
        <v>1.1211745370362449</v>
      </c>
      <c r="P72" s="241">
        <f t="shared" si="16"/>
        <v>5.0965306401841115</v>
      </c>
      <c r="Q72" s="241">
        <f t="shared" si="17"/>
        <v>1.6117179166490412</v>
      </c>
      <c r="R72" s="241">
        <f t="shared" si="18"/>
        <v>-0.74460503037026993</v>
      </c>
      <c r="S72" s="241">
        <f t="shared" si="19"/>
        <v>9.3897615557679989E-2</v>
      </c>
      <c r="T72" s="241">
        <f t="shared" si="20"/>
        <v>3.9611655957492911</v>
      </c>
      <c r="U72" s="241">
        <f t="shared" si="21"/>
        <v>0.37625147902753353</v>
      </c>
      <c r="V72" s="241">
        <f t="shared" si="22"/>
        <v>0.59425276433154639</v>
      </c>
      <c r="X72" s="241" t="s">
        <v>81</v>
      </c>
      <c r="Y72" s="224">
        <v>-4.2256224525343757</v>
      </c>
      <c r="Z72" s="224">
        <v>-2.7218145322026652</v>
      </c>
      <c r="AA72" s="224">
        <v>1.5155082022160491</v>
      </c>
      <c r="AB72" s="241"/>
    </row>
    <row r="73" spans="1:28">
      <c r="A73" s="241">
        <v>58374.594340254334</v>
      </c>
      <c r="B73" s="241">
        <v>59.000000000000007</v>
      </c>
      <c r="C73" s="241">
        <v>199775.7685415048</v>
      </c>
      <c r="D73" s="241">
        <v>14336.554460220652</v>
      </c>
      <c r="E73" s="241">
        <v>16536.133555915887</v>
      </c>
      <c r="F73" s="241">
        <v>1814.4869276767515</v>
      </c>
      <c r="G73" s="241">
        <v>2880.198374889585</v>
      </c>
      <c r="H73" s="241">
        <v>102.66153846153844</v>
      </c>
      <c r="I73" s="241">
        <v>1777.5736579339266</v>
      </c>
      <c r="J73" s="241">
        <v>99472.646485303689</v>
      </c>
      <c r="K73" s="241">
        <v>3453.888556790791</v>
      </c>
      <c r="L73" s="241">
        <f t="shared" si="12"/>
        <v>-0.22343063505685495</v>
      </c>
      <c r="M73" s="241">
        <f t="shared" si="13"/>
        <v>-1.0083465190488652</v>
      </c>
      <c r="N73" s="241">
        <f t="shared" si="14"/>
        <v>-0.40348083121365613</v>
      </c>
      <c r="O73" s="241">
        <f t="shared" si="15"/>
        <v>-0.52167170452275113</v>
      </c>
      <c r="P73" s="241">
        <f t="shared" si="16"/>
        <v>-0.6076923587238573</v>
      </c>
      <c r="Q73" s="241">
        <f t="shared" si="17"/>
        <v>-7.7432639519160934E-2</v>
      </c>
      <c r="R73" s="241">
        <f t="shared" si="18"/>
        <v>2.8295879206850598</v>
      </c>
      <c r="S73" s="241">
        <f t="shared" si="19"/>
        <v>0.26270231768381869</v>
      </c>
      <c r="T73" s="241">
        <f t="shared" si="20"/>
        <v>-0.1872920533378557</v>
      </c>
      <c r="U73" s="241">
        <f t="shared" si="21"/>
        <v>-0.35002436026808686</v>
      </c>
      <c r="V73" s="241">
        <f t="shared" si="22"/>
        <v>-0.22915755662341428</v>
      </c>
      <c r="X73" s="241" t="s">
        <v>82</v>
      </c>
      <c r="Y73" s="224">
        <v>1.1580418957844152</v>
      </c>
      <c r="Z73" s="224">
        <v>0.36200445820832033</v>
      </c>
      <c r="AA73" s="224">
        <v>2.3196904319296436</v>
      </c>
      <c r="AB73" s="241"/>
    </row>
    <row r="74" spans="1:28">
      <c r="A74" s="241">
        <v>94949.557625215733</v>
      </c>
      <c r="B74" s="241">
        <v>69.869230769230754</v>
      </c>
      <c r="C74" s="241">
        <v>448424.49465052213</v>
      </c>
      <c r="D74" s="241">
        <v>30287.243006557514</v>
      </c>
      <c r="E74" s="241">
        <v>47104.600567416092</v>
      </c>
      <c r="F74" s="241">
        <v>2483.0811006670947</v>
      </c>
      <c r="G74" s="241">
        <v>1782.5106861907866</v>
      </c>
      <c r="H74" s="241">
        <v>102.11538461538461</v>
      </c>
      <c r="I74" s="241">
        <v>3159.5276540781551</v>
      </c>
      <c r="J74" s="241">
        <v>116161.58382339875</v>
      </c>
      <c r="K74" s="241">
        <v>6105.4671867231218</v>
      </c>
      <c r="L74" s="241">
        <f t="shared" si="12"/>
        <v>0.31030763951395673</v>
      </c>
      <c r="M74" s="241">
        <f t="shared" si="13"/>
        <v>1.3813947752313587</v>
      </c>
      <c r="N74" s="241">
        <f t="shared" si="14"/>
        <v>0.56858917001380049</v>
      </c>
      <c r="O74" s="241">
        <f t="shared" si="15"/>
        <v>1.8449137378256095</v>
      </c>
      <c r="P74" s="241">
        <f t="shared" si="16"/>
        <v>1.3328790792799845</v>
      </c>
      <c r="Q74" s="241">
        <f t="shared" si="17"/>
        <v>1.937981944230289</v>
      </c>
      <c r="R74" s="241">
        <f t="shared" si="18"/>
        <v>0.51934543421579016</v>
      </c>
      <c r="S74" s="241">
        <f t="shared" si="19"/>
        <v>-0.23667825943940385</v>
      </c>
      <c r="T74" s="241">
        <f t="shared" si="20"/>
        <v>0.4679395059303264</v>
      </c>
      <c r="U74" s="241">
        <f t="shared" si="21"/>
        <v>0.20862660207768838</v>
      </c>
      <c r="V74" s="241">
        <f t="shared" si="22"/>
        <v>0.33110309132558163</v>
      </c>
      <c r="X74" s="241" t="s">
        <v>83</v>
      </c>
      <c r="Y74" s="224">
        <v>-2.3638288911555212</v>
      </c>
      <c r="Z74" s="224">
        <v>-1.0253508717666782</v>
      </c>
      <c r="AA74" s="224">
        <v>0.84946218200092904</v>
      </c>
      <c r="AB74" s="241"/>
    </row>
    <row r="75" spans="1:28">
      <c r="A75" s="241">
        <v>70005.865359794712</v>
      </c>
      <c r="B75" s="241">
        <v>64.561538461538461</v>
      </c>
      <c r="C75" s="241">
        <v>292592.23498254275</v>
      </c>
      <c r="D75" s="241">
        <v>20172.197729215804</v>
      </c>
      <c r="E75" s="241">
        <v>31443.963115081777</v>
      </c>
      <c r="F75" s="241">
        <v>1747.7961863122093</v>
      </c>
      <c r="G75" s="241">
        <v>2139.0191009301748</v>
      </c>
      <c r="H75" s="241">
        <v>101.79230769230769</v>
      </c>
      <c r="I75" s="241">
        <v>8141.2984476175707</v>
      </c>
      <c r="J75" s="241">
        <v>118996.95788415041</v>
      </c>
      <c r="K75" s="241">
        <v>5533.7394229719457</v>
      </c>
      <c r="L75" s="241">
        <f t="shared" si="12"/>
        <v>-5.3695549428278394E-2</v>
      </c>
      <c r="M75" s="241">
        <f t="shared" si="13"/>
        <v>0.21442981199473229</v>
      </c>
      <c r="N75" s="241">
        <f t="shared" si="14"/>
        <v>-4.0623140128160026E-2</v>
      </c>
      <c r="O75" s="241">
        <f t="shared" si="15"/>
        <v>0.34415602241344889</v>
      </c>
      <c r="P75" s="241">
        <f t="shared" si="16"/>
        <v>0.33869818923077333</v>
      </c>
      <c r="Q75" s="241">
        <f t="shared" si="17"/>
        <v>-0.27846564007015789</v>
      </c>
      <c r="R75" s="241">
        <f t="shared" si="18"/>
        <v>1.2696689506351679</v>
      </c>
      <c r="S75" s="241">
        <f t="shared" si="19"/>
        <v>-0.53208648816019533</v>
      </c>
      <c r="T75" s="241">
        <f t="shared" si="20"/>
        <v>2.82996707998486</v>
      </c>
      <c r="U75" s="241">
        <f t="shared" si="21"/>
        <v>0.3035388433762089</v>
      </c>
      <c r="V75" s="241">
        <f t="shared" si="22"/>
        <v>0.21030087797472244</v>
      </c>
      <c r="X75" s="241" t="s">
        <v>84</v>
      </c>
      <c r="Y75" s="224">
        <v>-1.0840012898573974</v>
      </c>
      <c r="Z75" s="224">
        <v>-0.79067350247683643</v>
      </c>
      <c r="AA75" s="224">
        <v>2.2536811456705541</v>
      </c>
      <c r="AB75" s="241"/>
    </row>
    <row r="76" spans="1:28">
      <c r="A76" s="241">
        <v>85925.145927407546</v>
      </c>
      <c r="B76" s="241">
        <v>66.869230769230768</v>
      </c>
      <c r="C76" s="241">
        <v>318727.46670378937</v>
      </c>
      <c r="D76" s="241">
        <v>22638.386314138879</v>
      </c>
      <c r="E76" s="241">
        <v>29222.358567420921</v>
      </c>
      <c r="F76" s="241">
        <v>1628.4456366321613</v>
      </c>
      <c r="G76" s="241">
        <v>1961.4135425947279</v>
      </c>
      <c r="H76" s="241">
        <v>101.49230769230768</v>
      </c>
      <c r="I76" s="241">
        <v>5329.8358607396185</v>
      </c>
      <c r="J76" s="241">
        <v>134331.62704986578</v>
      </c>
      <c r="K76" s="241">
        <v>4106.0249849809825</v>
      </c>
      <c r="L76" s="241">
        <f t="shared" si="12"/>
        <v>0.17861444023232484</v>
      </c>
      <c r="M76" s="241">
        <f t="shared" si="13"/>
        <v>0.72180588296717973</v>
      </c>
      <c r="N76" s="241">
        <f t="shared" si="14"/>
        <v>6.15502155487695E-2</v>
      </c>
      <c r="O76" s="241">
        <f t="shared" si="15"/>
        <v>0.71006160612600999</v>
      </c>
      <c r="P76" s="241">
        <f t="shared" si="16"/>
        <v>0.19766454400060246</v>
      </c>
      <c r="Q76" s="241">
        <f t="shared" si="17"/>
        <v>-0.63823670616821127</v>
      </c>
      <c r="R76" s="241">
        <f t="shared" si="18"/>
        <v>0.89587236812449922</v>
      </c>
      <c r="S76" s="241">
        <f t="shared" si="19"/>
        <v>-0.80639412911522423</v>
      </c>
      <c r="T76" s="241">
        <f t="shared" si="20"/>
        <v>1.4969567049912054</v>
      </c>
      <c r="U76" s="241">
        <f t="shared" si="21"/>
        <v>0.81685658872636435</v>
      </c>
      <c r="V76" s="241">
        <f t="shared" si="22"/>
        <v>-9.1365535793051497E-2</v>
      </c>
      <c r="X76" s="241" t="s">
        <v>85</v>
      </c>
      <c r="Y76" s="224">
        <v>-1.3027498700970404</v>
      </c>
      <c r="Z76" s="224">
        <v>-0.33247325366267683</v>
      </c>
      <c r="AA76" s="224">
        <v>1.2254861537988397</v>
      </c>
      <c r="AB76" s="241"/>
    </row>
    <row r="77" spans="1:28">
      <c r="A77" s="241">
        <v>157053.28056102322</v>
      </c>
      <c r="B77" s="241">
        <v>63.599999999999987</v>
      </c>
      <c r="C77" s="241">
        <v>252394.52780077697</v>
      </c>
      <c r="D77" s="241">
        <v>17934.483969879358</v>
      </c>
      <c r="E77" s="241">
        <v>14955.278731471442</v>
      </c>
      <c r="F77" s="241">
        <v>1708.77343876651</v>
      </c>
      <c r="G77" s="241">
        <v>2257.5320390168381</v>
      </c>
      <c r="H77" s="241">
        <v>102.79230769230769</v>
      </c>
      <c r="I77" s="241">
        <v>6907.000423305919</v>
      </c>
      <c r="J77" s="241">
        <v>118004.79716212575</v>
      </c>
      <c r="K77" s="241">
        <v>3289.7802352232143</v>
      </c>
      <c r="L77" s="241">
        <f t="shared" si="12"/>
        <v>1.2165869887487597</v>
      </c>
      <c r="M77" s="241">
        <f t="shared" si="13"/>
        <v>3.0231157562096468E-3</v>
      </c>
      <c r="N77" s="241">
        <f t="shared" si="14"/>
        <v>-0.19777248845173845</v>
      </c>
      <c r="O77" s="241">
        <f t="shared" si="15"/>
        <v>1.2148987632217254E-2</v>
      </c>
      <c r="P77" s="241">
        <f t="shared" si="16"/>
        <v>-0.70804942663941028</v>
      </c>
      <c r="Q77" s="241">
        <f t="shared" si="17"/>
        <v>-0.39609606175005396</v>
      </c>
      <c r="R77" s="241">
        <f t="shared" si="18"/>
        <v>1.5190965679647086</v>
      </c>
      <c r="S77" s="241">
        <f t="shared" si="19"/>
        <v>0.38227231502319992</v>
      </c>
      <c r="T77" s="241">
        <f t="shared" si="20"/>
        <v>2.2447442568461407</v>
      </c>
      <c r="U77" s="241">
        <f t="shared" si="21"/>
        <v>0.2703269299432578</v>
      </c>
      <c r="V77" s="241">
        <f t="shared" si="22"/>
        <v>-0.2638325361006848</v>
      </c>
      <c r="X77" s="241" t="s">
        <v>86</v>
      </c>
      <c r="Y77" s="224">
        <v>-0.60591606141768206</v>
      </c>
      <c r="Z77" s="224">
        <v>-0.68610589694731139</v>
      </c>
      <c r="AA77" s="224">
        <v>1.8859840350786519</v>
      </c>
      <c r="AB77" s="241"/>
    </row>
    <row r="78" spans="1:28">
      <c r="A78" s="241">
        <v>189962.09577381451</v>
      </c>
      <c r="B78" s="241">
        <v>74.099999999999994</v>
      </c>
      <c r="C78" s="241">
        <v>672316.95295234001</v>
      </c>
      <c r="D78" s="241">
        <v>33448.169027549353</v>
      </c>
      <c r="E78" s="241">
        <v>67298.177402259054</v>
      </c>
      <c r="F78" s="241">
        <v>2073.8757246627056</v>
      </c>
      <c r="G78" s="241">
        <v>2049.4279320377955</v>
      </c>
      <c r="H78" s="241">
        <v>104.23846153846155</v>
      </c>
      <c r="I78" s="241">
        <v>1519.0217645931298</v>
      </c>
      <c r="J78" s="241">
        <v>122393.71938882412</v>
      </c>
      <c r="K78" s="241">
        <v>7936.7369615384869</v>
      </c>
      <c r="L78" s="241">
        <f t="shared" si="12"/>
        <v>1.6968251810060029</v>
      </c>
      <c r="M78" s="241">
        <f t="shared" si="13"/>
        <v>2.3115842386808483</v>
      </c>
      <c r="N78" s="241">
        <f t="shared" si="14"/>
        <v>1.4438767519049094</v>
      </c>
      <c r="O78" s="241">
        <f t="shared" si="15"/>
        <v>2.3138967214684922</v>
      </c>
      <c r="P78" s="241">
        <f t="shared" si="16"/>
        <v>2.6148235883745903</v>
      </c>
      <c r="Q78" s="241">
        <f t="shared" si="17"/>
        <v>0.70447062172010189</v>
      </c>
      <c r="R78" s="241">
        <f t="shared" si="18"/>
        <v>1.0811113791888032</v>
      </c>
      <c r="S78" s="241">
        <f t="shared" si="19"/>
        <v>1.7045758150115093</v>
      </c>
      <c r="T78" s="241">
        <f t="shared" si="20"/>
        <v>-0.30988033102155821</v>
      </c>
      <c r="U78" s="241">
        <f t="shared" si="21"/>
        <v>0.41724315210493046</v>
      </c>
      <c r="V78" s="241">
        <f t="shared" si="22"/>
        <v>0.71803802096545877</v>
      </c>
      <c r="X78" s="241" t="s">
        <v>87</v>
      </c>
      <c r="Y78" s="224">
        <v>-4.0481056401925191</v>
      </c>
      <c r="Z78" s="224">
        <v>-1.7994772565783537</v>
      </c>
      <c r="AA78" s="224">
        <v>-6.050961689985479E-2</v>
      </c>
      <c r="AB78" s="241"/>
    </row>
    <row r="79" spans="1:28">
      <c r="A79" s="241">
        <v>299206.2020922777</v>
      </c>
      <c r="B79" s="241">
        <v>68.223076923076945</v>
      </c>
      <c r="C79" s="241">
        <v>1217903.1136752719</v>
      </c>
      <c r="D79" s="241">
        <v>32941.999661560367</v>
      </c>
      <c r="E79" s="241">
        <v>50235.652598235574</v>
      </c>
      <c r="F79" s="241">
        <v>2690.7345729196313</v>
      </c>
      <c r="G79" s="241">
        <v>2136.8198398188297</v>
      </c>
      <c r="H79" s="241">
        <v>101.55384615384615</v>
      </c>
      <c r="I79" s="241">
        <v>1638.4990556415869</v>
      </c>
      <c r="J79" s="241">
        <v>190983.52062075521</v>
      </c>
      <c r="K79" s="241">
        <v>8689.6717863619433</v>
      </c>
      <c r="L79" s="241">
        <f t="shared" si="12"/>
        <v>3.2910239327357513</v>
      </c>
      <c r="M79" s="241">
        <f t="shared" si="13"/>
        <v>1.0194665112710211</v>
      </c>
      <c r="N79" s="241">
        <f t="shared" si="14"/>
        <v>3.576797150182351</v>
      </c>
      <c r="O79" s="241">
        <f t="shared" si="15"/>
        <v>2.2387969507324299</v>
      </c>
      <c r="P79" s="241">
        <f t="shared" si="16"/>
        <v>1.5316469841155897</v>
      </c>
      <c r="Q79" s="241">
        <f t="shared" si="17"/>
        <v>2.5639339091900837</v>
      </c>
      <c r="R79" s="241">
        <f t="shared" si="18"/>
        <v>1.2650402875731892</v>
      </c>
      <c r="S79" s="241">
        <f t="shared" si="19"/>
        <v>-0.7501258950731563</v>
      </c>
      <c r="T79" s="241">
        <f t="shared" si="20"/>
        <v>-0.25323206926375608</v>
      </c>
      <c r="U79" s="241">
        <f t="shared" si="21"/>
        <v>2.713240655664225</v>
      </c>
      <c r="V79" s="241">
        <f t="shared" si="22"/>
        <v>0.8771280619157884</v>
      </c>
      <c r="X79" s="241" t="s">
        <v>88</v>
      </c>
      <c r="Y79" s="224">
        <v>-5.8547942735777614</v>
      </c>
      <c r="Z79" s="224">
        <v>0.33801894047605996</v>
      </c>
      <c r="AA79" s="224">
        <v>0.91307136646672848</v>
      </c>
      <c r="AB79" s="241"/>
    </row>
    <row r="80" spans="1:28">
      <c r="A80" s="241">
        <v>67702.79045273771</v>
      </c>
      <c r="B80" s="241">
        <v>60.238461538461543</v>
      </c>
      <c r="C80" s="241">
        <v>196587.88412943293</v>
      </c>
      <c r="D80" s="241">
        <v>14759.822227352744</v>
      </c>
      <c r="E80" s="241">
        <v>13364.050845617718</v>
      </c>
      <c r="F80" s="241">
        <v>1719.4673466189174</v>
      </c>
      <c r="G80" s="241">
        <v>2159.2266837300881</v>
      </c>
      <c r="H80" s="241">
        <v>102.83846153846154</v>
      </c>
      <c r="I80" s="241">
        <v>1903.1119843969332</v>
      </c>
      <c r="J80" s="241">
        <v>84725.719080594194</v>
      </c>
      <c r="K80" s="241">
        <v>5014.671949690578</v>
      </c>
      <c r="L80" s="241">
        <f t="shared" si="12"/>
        <v>-8.7304311179390401E-2</v>
      </c>
      <c r="M80" s="241">
        <f t="shared" si="13"/>
        <v>-0.73605469429365211</v>
      </c>
      <c r="N80" s="241">
        <f t="shared" si="14"/>
        <v>-0.41594358078349325</v>
      </c>
      <c r="O80" s="241">
        <f t="shared" si="15"/>
        <v>-0.4588719493272207</v>
      </c>
      <c r="P80" s="241">
        <f t="shared" si="16"/>
        <v>-0.80906500538862514</v>
      </c>
      <c r="Q80" s="241">
        <f t="shared" si="17"/>
        <v>-0.36386027700395218</v>
      </c>
      <c r="R80" s="241">
        <f t="shared" si="18"/>
        <v>1.3121987310215593</v>
      </c>
      <c r="S80" s="241">
        <f t="shared" si="19"/>
        <v>0.42447349055475087</v>
      </c>
      <c r="T80" s="241">
        <f t="shared" si="20"/>
        <v>-0.12777004781106022</v>
      </c>
      <c r="U80" s="241">
        <f t="shared" si="21"/>
        <v>-0.84366784513388893</v>
      </c>
      <c r="V80" s="241">
        <f t="shared" si="22"/>
        <v>0.1006254281777504</v>
      </c>
      <c r="X80" s="241" t="s">
        <v>89</v>
      </c>
      <c r="Y80" s="224">
        <v>1.1562267792017125</v>
      </c>
      <c r="Z80" s="224">
        <v>0.46530445888013822</v>
      </c>
      <c r="AA80" s="224">
        <v>0.97631075988219929</v>
      </c>
      <c r="AB80" s="241"/>
    </row>
    <row r="81" spans="1:28">
      <c r="A81" s="241">
        <v>304665.48465227993</v>
      </c>
      <c r="B81" s="241">
        <v>78.33846153846153</v>
      </c>
      <c r="C81" s="241">
        <v>1076499.4366411029</v>
      </c>
      <c r="D81" s="241">
        <v>49093.308172331228</v>
      </c>
      <c r="E81" s="241">
        <v>80776.910986479517</v>
      </c>
      <c r="F81" s="241">
        <v>1925.2308836997358</v>
      </c>
      <c r="G81" s="241">
        <v>1552.9504833510987</v>
      </c>
      <c r="H81" s="241">
        <v>100.95384615384614</v>
      </c>
      <c r="I81" s="241">
        <v>107.97625388006085</v>
      </c>
      <c r="J81" s="241">
        <v>114877.25814210343</v>
      </c>
      <c r="K81" s="241">
        <v>22176.534230003872</v>
      </c>
      <c r="L81" s="241">
        <f t="shared" si="12"/>
        <v>3.3706912185582416</v>
      </c>
      <c r="M81" s="241">
        <f t="shared" si="13"/>
        <v>3.2434649557002433</v>
      </c>
      <c r="N81" s="241">
        <f t="shared" si="14"/>
        <v>3.0239920960036049</v>
      </c>
      <c r="O81" s="241">
        <f t="shared" si="15"/>
        <v>4.635148148075924</v>
      </c>
      <c r="P81" s="241">
        <f t="shared" si="16"/>
        <v>3.4704911429222562</v>
      </c>
      <c r="Q81" s="241">
        <f t="shared" si="17"/>
        <v>0.25639465519471932</v>
      </c>
      <c r="R81" s="241">
        <f t="shared" si="18"/>
        <v>3.6202788759488715E-2</v>
      </c>
      <c r="S81" s="241">
        <f t="shared" si="19"/>
        <v>-1.2987411769832014</v>
      </c>
      <c r="T81" s="241">
        <f t="shared" si="20"/>
        <v>-0.97890517031613622</v>
      </c>
      <c r="U81" s="241">
        <f t="shared" si="21"/>
        <v>0.16563466296942395</v>
      </c>
      <c r="V81" s="241">
        <f t="shared" si="22"/>
        <v>3.7268109663471916</v>
      </c>
      <c r="X81" s="241" t="s">
        <v>90</v>
      </c>
      <c r="Y81" s="312">
        <v>-8.0549568989731011</v>
      </c>
      <c r="Z81" s="312">
        <v>1.5414121327777437</v>
      </c>
      <c r="AA81" s="312">
        <v>-0.99319581494642739</v>
      </c>
      <c r="AB81" s="241"/>
    </row>
  </sheetData>
  <phoneticPr fontId="36" type="noConversion"/>
  <conditionalFormatting sqref="Y2:Y81">
    <cfRule type="cellIs" dxfId="2" priority="1" operator="lessThan">
      <formula>-4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3850E-974B-4169-A53C-950A2B122378}">
  <dimension ref="A1:AG81"/>
  <sheetViews>
    <sheetView topLeftCell="K61" zoomScale="85" zoomScaleNormal="85" workbookViewId="0"/>
  </sheetViews>
  <sheetFormatPr defaultRowHeight="15"/>
  <sheetData>
    <row r="1" spans="1:33">
      <c r="A1" t="s">
        <v>113</v>
      </c>
      <c r="B1" t="s">
        <v>114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s="153" t="s">
        <v>213</v>
      </c>
      <c r="M1" s="154" t="s">
        <v>216</v>
      </c>
      <c r="N1" s="154" t="s">
        <v>217</v>
      </c>
      <c r="O1" s="154" t="s">
        <v>218</v>
      </c>
      <c r="P1" s="154" t="s">
        <v>219</v>
      </c>
      <c r="Q1" s="154" t="s">
        <v>220</v>
      </c>
      <c r="R1" s="154" t="s">
        <v>221</v>
      </c>
      <c r="S1" s="154" t="s">
        <v>222</v>
      </c>
      <c r="T1" s="154" t="s">
        <v>223</v>
      </c>
      <c r="U1" s="155" t="s">
        <v>224</v>
      </c>
      <c r="V1" s="241"/>
      <c r="X1" t="s">
        <v>186</v>
      </c>
      <c r="Y1" t="s">
        <v>187</v>
      </c>
      <c r="Z1" t="s">
        <v>188</v>
      </c>
      <c r="AA1" t="s">
        <v>189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</row>
    <row r="2" spans="1:33">
      <c r="A2">
        <v>-0.14036516349213055</v>
      </c>
      <c r="B2">
        <v>0.47657411533049721</v>
      </c>
      <c r="C2">
        <v>0.16365355360821746</v>
      </c>
      <c r="D2">
        <v>0.15330070055249406</v>
      </c>
      <c r="E2">
        <v>0.37307924467269971</v>
      </c>
      <c r="F2">
        <v>1.2147874444210596</v>
      </c>
      <c r="G2">
        <v>-1.2428647858881181</v>
      </c>
      <c r="H2">
        <v>1.0504575942725871</v>
      </c>
      <c r="I2">
        <v>-0.58996750214782834</v>
      </c>
      <c r="J2">
        <v>0.47434669286740255</v>
      </c>
      <c r="K2">
        <v>-0.38374140568137954</v>
      </c>
      <c r="L2" s="142">
        <f t="array" ref="L2:U81">MMULT(B2:K81,X2:AG11)</f>
        <v>-0.21499905139869169</v>
      </c>
      <c r="M2" s="143">
        <v>-1.4671455027050984</v>
      </c>
      <c r="N2" s="143">
        <v>1.0942643995506989</v>
      </c>
      <c r="O2" s="143">
        <v>-1.2714547334679942</v>
      </c>
      <c r="P2" s="143">
        <v>0.11752213814882286</v>
      </c>
      <c r="Q2" s="143">
        <v>0.38648573225980509</v>
      </c>
      <c r="R2" s="143">
        <v>0.20557206769644912</v>
      </c>
      <c r="S2" s="143">
        <v>-0.13941852911203018</v>
      </c>
      <c r="T2" s="143">
        <v>-9.9782469725026343E-2</v>
      </c>
      <c r="U2" s="144">
        <v>0.11831662276398819</v>
      </c>
      <c r="V2" s="241"/>
      <c r="W2" t="s">
        <v>203</v>
      </c>
      <c r="X2">
        <v>-0.378</v>
      </c>
      <c r="Y2">
        <v>-0.24299999999999999</v>
      </c>
      <c r="Z2">
        <v>0.159</v>
      </c>
      <c r="AA2">
        <v>5.2999999999999999E-2</v>
      </c>
      <c r="AB2">
        <v>-0.23</v>
      </c>
      <c r="AC2">
        <v>-0.216</v>
      </c>
      <c r="AD2">
        <v>0.55800000000000005</v>
      </c>
      <c r="AE2">
        <v>0.58099999999999996</v>
      </c>
      <c r="AF2">
        <v>-0.13500000000000001</v>
      </c>
      <c r="AG2">
        <v>-5.6000000000000001E-2</v>
      </c>
    </row>
    <row r="3" spans="1:33">
      <c r="A3">
        <v>-0.59642150365469848</v>
      </c>
      <c r="B3">
        <v>-0.19823605906285705</v>
      </c>
      <c r="C3">
        <v>-0.57093072719203364</v>
      </c>
      <c r="D3">
        <v>-0.45548788184297223</v>
      </c>
      <c r="E3">
        <v>-0.46885110967282351</v>
      </c>
      <c r="F3">
        <v>-0.50139747498159204</v>
      </c>
      <c r="G3">
        <v>-0.36753821062687769</v>
      </c>
      <c r="H3">
        <v>1.8030452245850892</v>
      </c>
      <c r="I3">
        <v>-0.64205368503228111</v>
      </c>
      <c r="J3">
        <v>5.7442656358455448E-2</v>
      </c>
      <c r="K3">
        <v>-0.46424777862228772</v>
      </c>
      <c r="L3" s="142">
        <v>1.1780720918897576</v>
      </c>
      <c r="M3" s="143">
        <v>-1.1224510670919647</v>
      </c>
      <c r="N3" s="143">
        <v>1.0361844824734869</v>
      </c>
      <c r="O3" s="143">
        <v>0.43135325133256375</v>
      </c>
      <c r="P3" s="143">
        <v>-0.92015576846707914</v>
      </c>
      <c r="Q3" s="143">
        <v>0.22916216740597173</v>
      </c>
      <c r="R3" s="143">
        <v>-0.43324144369457884</v>
      </c>
      <c r="S3" s="143">
        <v>-0.23842188265870298</v>
      </c>
      <c r="T3" s="143">
        <v>3.8371717426889419E-3</v>
      </c>
      <c r="U3" s="144">
        <v>-8.3963626554477533E-2</v>
      </c>
      <c r="V3" s="241"/>
      <c r="W3" t="s">
        <v>204</v>
      </c>
      <c r="X3">
        <v>-0.43</v>
      </c>
      <c r="Y3">
        <v>0.21199999999999999</v>
      </c>
      <c r="Z3">
        <v>4.9000000000000002E-2</v>
      </c>
      <c r="AA3">
        <v>-0.182</v>
      </c>
      <c r="AB3">
        <v>-0.14399999999999999</v>
      </c>
      <c r="AC3">
        <v>0.14499999999999999</v>
      </c>
      <c r="AD3">
        <v>-0.253</v>
      </c>
      <c r="AE3">
        <v>4.9000000000000002E-2</v>
      </c>
      <c r="AF3">
        <v>-0.318</v>
      </c>
      <c r="AG3">
        <v>0.72499999999999998</v>
      </c>
    </row>
    <row r="4" spans="1:33">
      <c r="A4">
        <v>-0.5270363879469675</v>
      </c>
      <c r="B4">
        <v>0.53238548313746348</v>
      </c>
      <c r="C4">
        <v>-0.4141160419167817</v>
      </c>
      <c r="D4">
        <v>-0.57318931660223749</v>
      </c>
      <c r="E4">
        <v>0.12425184487237469</v>
      </c>
      <c r="F4">
        <v>0.79659095169565808</v>
      </c>
      <c r="G4">
        <v>-0.31184136482684272</v>
      </c>
      <c r="H4">
        <v>0.81131759959386363</v>
      </c>
      <c r="I4">
        <v>-0.22425469486504288</v>
      </c>
      <c r="J4">
        <v>-0.6156049394473162</v>
      </c>
      <c r="K4">
        <v>-0.41081832365104437</v>
      </c>
      <c r="L4" s="142">
        <v>0.70285655211421938</v>
      </c>
      <c r="M4" s="143">
        <v>-1.1024204880595301</v>
      </c>
      <c r="N4" s="143">
        <v>0.14794059698314019</v>
      </c>
      <c r="O4" s="143">
        <v>-0.71819905816560348</v>
      </c>
      <c r="P4" s="143">
        <v>-0.16807167441757326</v>
      </c>
      <c r="Q4" s="143">
        <v>-0.31421931324948155</v>
      </c>
      <c r="R4" s="143">
        <v>0.10759058163009827</v>
      </c>
      <c r="S4" s="143">
        <v>0.59475512319979795</v>
      </c>
      <c r="T4" s="143">
        <v>-0.19899059260135626</v>
      </c>
      <c r="U4" s="144">
        <v>-8.2666715151876069E-2</v>
      </c>
      <c r="V4" s="241"/>
      <c r="W4" t="s">
        <v>205</v>
      </c>
      <c r="X4">
        <v>-0.45200000000000001</v>
      </c>
      <c r="Y4">
        <v>-3.0000000000000001E-3</v>
      </c>
      <c r="Z4">
        <v>4.5999999999999999E-2</v>
      </c>
      <c r="AA4">
        <v>-2.3E-2</v>
      </c>
      <c r="AB4">
        <v>-3.9E-2</v>
      </c>
      <c r="AC4">
        <v>3.0000000000000001E-3</v>
      </c>
      <c r="AD4">
        <v>8.8999999999999996E-2</v>
      </c>
      <c r="AE4">
        <v>-0.19400000000000001</v>
      </c>
      <c r="AF4">
        <v>0.85299999999999998</v>
      </c>
      <c r="AG4">
        <v>0.13400000000000001</v>
      </c>
    </row>
    <row r="5" spans="1:33">
      <c r="A5">
        <v>-7.2362483925129478E-2</v>
      </c>
      <c r="B5">
        <v>-0.24559115902028847</v>
      </c>
      <c r="C5">
        <v>-0.30999883878969636</v>
      </c>
      <c r="D5">
        <v>-6.7165234890865635E-2</v>
      </c>
      <c r="E5">
        <v>0.39148145126969053</v>
      </c>
      <c r="F5">
        <v>3.5341075545640109E-2</v>
      </c>
      <c r="G5">
        <v>-0.43108594072642992</v>
      </c>
      <c r="H5">
        <v>0.56514407565990754</v>
      </c>
      <c r="I5">
        <v>-0.78915690208648026</v>
      </c>
      <c r="J5">
        <v>0.6752255329991933</v>
      </c>
      <c r="K5">
        <v>-0.46740216529991679</v>
      </c>
      <c r="L5" s="142">
        <v>0.30610672672421069</v>
      </c>
      <c r="M5" s="143">
        <v>-0.61657281531100994</v>
      </c>
      <c r="N5" s="143">
        <v>0.70329909549729042</v>
      </c>
      <c r="O5" s="143">
        <v>-0.22939309990248802</v>
      </c>
      <c r="P5" s="143">
        <v>-0.16133258560590905</v>
      </c>
      <c r="Q5" s="143">
        <v>0.1020511198208009</v>
      </c>
      <c r="R5" s="143">
        <v>0.23859746043327668</v>
      </c>
      <c r="S5" s="143">
        <v>-0.9703682105880429</v>
      </c>
      <c r="T5" s="143">
        <v>-0.1919752242799648</v>
      </c>
      <c r="U5" s="144">
        <v>-0.15908118598658783</v>
      </c>
      <c r="V5" s="241"/>
      <c r="W5" t="s">
        <v>206</v>
      </c>
      <c r="X5">
        <v>-0.34</v>
      </c>
      <c r="Y5">
        <v>-0.24399999999999999</v>
      </c>
      <c r="Z5">
        <v>-9.6000000000000002E-2</v>
      </c>
      <c r="AA5">
        <v>-0.189</v>
      </c>
      <c r="AB5">
        <v>0.17299999999999999</v>
      </c>
      <c r="AC5">
        <v>-0.68899999999999995</v>
      </c>
      <c r="AD5">
        <v>-0.1</v>
      </c>
      <c r="AE5">
        <v>-0.44</v>
      </c>
      <c r="AF5">
        <v>-0.24299999999999999</v>
      </c>
      <c r="AG5">
        <v>-0.112</v>
      </c>
    </row>
    <row r="6" spans="1:33">
      <c r="A6">
        <v>-0.75366147966906705</v>
      </c>
      <c r="B6">
        <v>0.22457733341418043</v>
      </c>
      <c r="C6">
        <v>-0.69892857593583912</v>
      </c>
      <c r="D6">
        <v>-0.61582383865573864</v>
      </c>
      <c r="E6">
        <v>-0.38731218305706655</v>
      </c>
      <c r="F6">
        <v>0.10938869219653516</v>
      </c>
      <c r="G6">
        <v>-0.18176362149551287</v>
      </c>
      <c r="H6">
        <v>-1.8614235174037501</v>
      </c>
      <c r="I6">
        <v>-0.3798328943740592</v>
      </c>
      <c r="J6">
        <v>-0.58456179930468521</v>
      </c>
      <c r="K6">
        <v>-0.68398282161196777</v>
      </c>
      <c r="L6" s="142">
        <v>1.0357422385855499</v>
      </c>
      <c r="M6" s="143">
        <v>1.1208760816987695</v>
      </c>
      <c r="N6" s="143">
        <v>-0.2653255109838436</v>
      </c>
      <c r="O6" s="143">
        <v>-0.27335267660077217</v>
      </c>
      <c r="P6" s="143">
        <v>0.84198977943285802</v>
      </c>
      <c r="Q6" s="143">
        <v>-0.41642617994022696</v>
      </c>
      <c r="R6" s="143">
        <v>1.4056939524250935</v>
      </c>
      <c r="S6" s="143">
        <v>0.40970207448551293</v>
      </c>
      <c r="T6" s="143">
        <v>-0.16301293895034957</v>
      </c>
      <c r="U6" s="144">
        <v>-8.5455801422916478E-2</v>
      </c>
      <c r="V6" s="241"/>
      <c r="W6" t="s">
        <v>207</v>
      </c>
      <c r="X6">
        <v>-1.7999999999999999E-2</v>
      </c>
      <c r="Y6">
        <v>-0.32400000000000001</v>
      </c>
      <c r="Z6">
        <v>-0.35</v>
      </c>
      <c r="AA6">
        <v>-0.77100000000000002</v>
      </c>
      <c r="AB6">
        <v>0.17799999999999999</v>
      </c>
      <c r="AC6">
        <v>0.33800000000000002</v>
      </c>
      <c r="AD6">
        <v>8.7999999999999995E-2</v>
      </c>
      <c r="AE6">
        <v>0.128</v>
      </c>
      <c r="AF6">
        <v>2.8000000000000001E-2</v>
      </c>
      <c r="AG6">
        <v>-8.4000000000000005E-2</v>
      </c>
    </row>
    <row r="7" spans="1:33">
      <c r="A7">
        <v>-0.16278680898072109</v>
      </c>
      <c r="B7">
        <v>0.81313357574221923</v>
      </c>
      <c r="C7">
        <v>-0.20667891094101115</v>
      </c>
      <c r="D7">
        <v>-0.19453257204339322</v>
      </c>
      <c r="E7">
        <v>9.0099450222907204E-2</v>
      </c>
      <c r="F7">
        <v>-0.30461255370938251</v>
      </c>
      <c r="G7">
        <v>0.16978393438897482</v>
      </c>
      <c r="H7">
        <v>1.7256764027772848</v>
      </c>
      <c r="I7">
        <v>4.3955162005124587E-2</v>
      </c>
      <c r="J7">
        <v>-7.2573902376823679E-2</v>
      </c>
      <c r="K7">
        <v>-0.36992841507418606</v>
      </c>
      <c r="L7" s="142">
        <v>0.15285844945725185</v>
      </c>
      <c r="M7" s="143">
        <v>-1.5183917028636997</v>
      </c>
      <c r="N7" s="143">
        <v>0.393124319610762</v>
      </c>
      <c r="O7" s="143">
        <v>0.5231863717035885</v>
      </c>
      <c r="P7" s="143">
        <v>-0.98698111487088735</v>
      </c>
      <c r="Q7" s="143">
        <v>-0.28897836097131285</v>
      </c>
      <c r="R7" s="143">
        <v>-0.1732903356627033</v>
      </c>
      <c r="S7" s="143">
        <v>0.35598367480686588</v>
      </c>
      <c r="T7" s="143">
        <v>-0.11646817236039504</v>
      </c>
      <c r="U7" s="144">
        <v>8.0788806909401573E-2</v>
      </c>
      <c r="V7" s="241"/>
      <c r="W7" t="s">
        <v>208</v>
      </c>
      <c r="X7">
        <v>-3.9E-2</v>
      </c>
      <c r="Y7">
        <v>7.2999999999999995E-2</v>
      </c>
      <c r="Z7">
        <v>-0.79200000000000004</v>
      </c>
      <c r="AA7">
        <v>0.189</v>
      </c>
      <c r="AB7">
        <v>-0.55600000000000005</v>
      </c>
      <c r="AC7">
        <v>-1.4999999999999999E-2</v>
      </c>
      <c r="AD7">
        <v>8.5000000000000006E-2</v>
      </c>
      <c r="AE7">
        <v>-0.111</v>
      </c>
      <c r="AF7">
        <v>-2.8000000000000001E-2</v>
      </c>
      <c r="AG7">
        <v>-2.7E-2</v>
      </c>
    </row>
    <row r="8" spans="1:33">
      <c r="A8">
        <v>-0.69648929952464211</v>
      </c>
      <c r="B8">
        <v>-3.7418985234182784E-3</v>
      </c>
      <c r="C8">
        <v>-0.51888604773503877</v>
      </c>
      <c r="D8">
        <v>-0.56726448972640942</v>
      </c>
      <c r="E8">
        <v>-0.14974690148935405</v>
      </c>
      <c r="F8">
        <v>0.2697601978130752</v>
      </c>
      <c r="G8">
        <v>-0.39669410189688453</v>
      </c>
      <c r="H8">
        <v>0.29786996396011112</v>
      </c>
      <c r="I8">
        <v>-0.37046205327868897</v>
      </c>
      <c r="J8">
        <v>-0.63920551605266074</v>
      </c>
      <c r="K8">
        <v>-0.548325134916128</v>
      </c>
      <c r="L8" s="142">
        <v>1.104356102285029</v>
      </c>
      <c r="M8" s="143">
        <v>-0.40334088885892233</v>
      </c>
      <c r="N8" s="143">
        <v>0.2670251840938993</v>
      </c>
      <c r="O8" s="143">
        <v>-0.38248500713598571</v>
      </c>
      <c r="P8" s="143">
        <v>5.0125316944982873E-2</v>
      </c>
      <c r="Q8" s="143">
        <v>-0.27984912060485767</v>
      </c>
      <c r="R8" s="143">
        <v>0.14437440290860049</v>
      </c>
      <c r="S8" s="143">
        <v>0.26947793187548763</v>
      </c>
      <c r="T8" s="143">
        <v>-5.8391797164991759E-2</v>
      </c>
      <c r="U8" s="144">
        <v>1.58723305781579E-2</v>
      </c>
      <c r="V8" s="241"/>
      <c r="W8" t="s">
        <v>209</v>
      </c>
      <c r="X8">
        <v>8.8999999999999996E-2</v>
      </c>
      <c r="Y8">
        <v>-0.71599999999999997</v>
      </c>
      <c r="Z8">
        <v>0.216</v>
      </c>
      <c r="AA8">
        <v>0.08</v>
      </c>
      <c r="AB8">
        <v>-0.45600000000000002</v>
      </c>
      <c r="AC8">
        <v>8.6999999999999994E-2</v>
      </c>
      <c r="AD8">
        <v>-0.45500000000000002</v>
      </c>
      <c r="AE8">
        <v>-4.0000000000000001E-3</v>
      </c>
      <c r="AF8">
        <v>5.7000000000000002E-2</v>
      </c>
      <c r="AG8">
        <v>2.5999999999999999E-2</v>
      </c>
    </row>
    <row r="9" spans="1:33">
      <c r="A9">
        <v>-0.20762998734325738</v>
      </c>
      <c r="B9">
        <v>4.8686962143730951E-2</v>
      </c>
      <c r="C9">
        <v>-0.29294490107052051</v>
      </c>
      <c r="D9">
        <v>-0.2503959499726186</v>
      </c>
      <c r="E9">
        <v>-0.13254102816571761</v>
      </c>
      <c r="F9">
        <v>0.30326401246898177</v>
      </c>
      <c r="G9">
        <v>-0.59205200301077088</v>
      </c>
      <c r="H9">
        <v>1.3247652352276291</v>
      </c>
      <c r="I9">
        <v>-0.62350091938265439</v>
      </c>
      <c r="J9">
        <v>-5.3473783354185837E-2</v>
      </c>
      <c r="K9">
        <v>-0.48707184023156047</v>
      </c>
      <c r="L9" s="142">
        <v>0.75535666166532112</v>
      </c>
      <c r="M9" s="143">
        <v>-1.1367794796371846</v>
      </c>
      <c r="N9" s="143">
        <v>0.83670390973921505</v>
      </c>
      <c r="O9" s="143">
        <v>-0.39151407684002015</v>
      </c>
      <c r="P9" s="143">
        <v>-0.47326987915608398</v>
      </c>
      <c r="Q9" s="143">
        <v>0.15515691351627839</v>
      </c>
      <c r="R9" s="143">
        <v>-0.13620343816390404</v>
      </c>
      <c r="S9" s="143">
        <v>-8.5834359004201777E-2</v>
      </c>
      <c r="T9" s="143">
        <v>1.0778076347898126E-2</v>
      </c>
      <c r="U9" s="144">
        <v>5.9830786490717325E-2</v>
      </c>
      <c r="V9" s="241"/>
      <c r="W9" t="s">
        <v>210</v>
      </c>
      <c r="X9">
        <v>-0.23</v>
      </c>
      <c r="Y9">
        <v>-0.254</v>
      </c>
      <c r="Z9">
        <v>-0.379</v>
      </c>
      <c r="AA9">
        <v>0.46200000000000002</v>
      </c>
      <c r="AB9">
        <v>0.56000000000000005</v>
      </c>
      <c r="AC9">
        <v>6.9000000000000006E-2</v>
      </c>
      <c r="AD9">
        <v>-0.28799999999999998</v>
      </c>
      <c r="AE9">
        <v>0.34300000000000003</v>
      </c>
      <c r="AF9">
        <v>3.3000000000000002E-2</v>
      </c>
      <c r="AG9">
        <v>6.8000000000000005E-2</v>
      </c>
    </row>
    <row r="10" spans="1:33">
      <c r="A10">
        <v>2.7039315460533148E-2</v>
      </c>
      <c r="B10">
        <v>0.49686915816939348</v>
      </c>
      <c r="C10">
        <v>-9.0630362010666821E-2</v>
      </c>
      <c r="D10">
        <v>-1.8626453938253108E-2</v>
      </c>
      <c r="E10">
        <v>-0.22845002052909083</v>
      </c>
      <c r="F10">
        <v>0.36200918759856926</v>
      </c>
      <c r="G10">
        <v>-0.77314042214133105</v>
      </c>
      <c r="H10">
        <v>-4.5717940159258116E-3</v>
      </c>
      <c r="I10">
        <v>-0.64579610087502026</v>
      </c>
      <c r="J10">
        <v>0.54373876570738988</v>
      </c>
      <c r="K10">
        <v>-0.15601353554298089</v>
      </c>
      <c r="L10" s="142">
        <v>-2.9929357190358725E-2</v>
      </c>
      <c r="M10" s="143">
        <v>-0.22845685524084514</v>
      </c>
      <c r="N10" s="143">
        <v>0.8802077599169571</v>
      </c>
      <c r="O10" s="143">
        <v>-0.4825489519787674</v>
      </c>
      <c r="P10" s="143">
        <v>5.4796166567632809E-2</v>
      </c>
      <c r="Q10" s="143">
        <v>0.42442168718584217</v>
      </c>
      <c r="R10" s="143">
        <v>0.69696297218607794</v>
      </c>
      <c r="S10" s="143">
        <v>3.7061846897910589E-3</v>
      </c>
      <c r="T10" s="143">
        <v>-0.1462459699078309</v>
      </c>
      <c r="U10" s="144">
        <v>-0.15055712116883901</v>
      </c>
      <c r="V10" s="241"/>
      <c r="W10" t="s">
        <v>211</v>
      </c>
      <c r="X10">
        <v>-0.36799999999999999</v>
      </c>
      <c r="Y10">
        <v>-0.152</v>
      </c>
      <c r="Z10">
        <v>0.123</v>
      </c>
      <c r="AA10">
        <v>0.248</v>
      </c>
      <c r="AB10">
        <v>6.2E-2</v>
      </c>
      <c r="AC10">
        <v>0.56999999999999995</v>
      </c>
      <c r="AD10">
        <v>0.27</v>
      </c>
      <c r="AE10">
        <v>-0.47399999999999998</v>
      </c>
      <c r="AF10">
        <v>-0.29599999999999999</v>
      </c>
      <c r="AG10">
        <v>-0.22500000000000001</v>
      </c>
    </row>
    <row r="11" spans="1:33">
      <c r="A11">
        <v>-0.12539291899808708</v>
      </c>
      <c r="B11">
        <v>1.3272746609943009</v>
      </c>
      <c r="C11">
        <v>0.1076030890754628</v>
      </c>
      <c r="D11">
        <v>1.0886570639562776</v>
      </c>
      <c r="E11">
        <v>0.77584245873757995</v>
      </c>
      <c r="F11">
        <v>-0.72212041975730867</v>
      </c>
      <c r="G11">
        <v>-0.63984877629034798</v>
      </c>
      <c r="H11">
        <v>0.9871558309752867</v>
      </c>
      <c r="I11">
        <v>-0.38859245445835977</v>
      </c>
      <c r="J11">
        <v>1.9430095322290379</v>
      </c>
      <c r="K11">
        <v>9.4450879131769125E-2</v>
      </c>
      <c r="L11" s="142">
        <v>-1.8407054282040705</v>
      </c>
      <c r="M11" s="143">
        <v>-1.1750322927613319</v>
      </c>
      <c r="N11" s="143">
        <v>1.5579851372324207</v>
      </c>
      <c r="O11" s="143">
        <v>0.68403683566563978</v>
      </c>
      <c r="P11" s="143">
        <v>-0.56503685308409757</v>
      </c>
      <c r="Q11" s="143">
        <v>0.1366226935136281</v>
      </c>
      <c r="R11" s="143">
        <v>0.75699194646086276</v>
      </c>
      <c r="S11" s="143">
        <v>-0.83301891401929951</v>
      </c>
      <c r="T11" s="143">
        <v>-9.1842172497950177E-3</v>
      </c>
      <c r="U11" s="144">
        <v>-0.3553236378612355</v>
      </c>
      <c r="V11" s="241"/>
      <c r="W11" t="s">
        <v>212</v>
      </c>
      <c r="X11">
        <v>-0.39200000000000002</v>
      </c>
      <c r="Y11">
        <v>0.35399999999999998</v>
      </c>
      <c r="Z11">
        <v>7.4999999999999997E-2</v>
      </c>
      <c r="AA11">
        <v>-0.129</v>
      </c>
      <c r="AB11">
        <v>-0.16900000000000001</v>
      </c>
      <c r="AC11">
        <v>7.2999999999999995E-2</v>
      </c>
      <c r="AD11">
        <v>-0.47799999999999998</v>
      </c>
      <c r="AE11">
        <v>0.24099999999999999</v>
      </c>
      <c r="AF11">
        <v>-0.02</v>
      </c>
      <c r="AG11">
        <v>-0.61399999999999999</v>
      </c>
    </row>
    <row r="12" spans="1:33">
      <c r="A12">
        <v>-0.49998848667044477</v>
      </c>
      <c r="B12">
        <v>-0.69208210147604088</v>
      </c>
      <c r="C12">
        <v>-0.46246677263530861</v>
      </c>
      <c r="D12">
        <v>-0.53683183633849907</v>
      </c>
      <c r="E12">
        <v>-0.1836131704640325</v>
      </c>
      <c r="F12">
        <v>0.57323094517678252</v>
      </c>
      <c r="G12">
        <v>-0.31908139804020852</v>
      </c>
      <c r="H12">
        <v>0.86055230438068597</v>
      </c>
      <c r="I12">
        <v>-0.53010217328411469</v>
      </c>
      <c r="J12">
        <v>-0.401262498684817</v>
      </c>
      <c r="K12">
        <v>-0.41645154941594381</v>
      </c>
      <c r="L12" s="142">
        <v>1.277096493916575</v>
      </c>
      <c r="M12" s="143">
        <v>-0.66041611094753871</v>
      </c>
      <c r="N12" s="143">
        <v>0.21851117821160618</v>
      </c>
      <c r="O12" s="143">
        <v>-0.62958268977199905</v>
      </c>
      <c r="P12" s="143">
        <v>-0.14937720362614029</v>
      </c>
      <c r="Q12" s="143">
        <v>0.18503972443456976</v>
      </c>
      <c r="R12" s="143">
        <v>-0.42343093780394836</v>
      </c>
      <c r="S12" s="143">
        <v>-0.2264674590843887</v>
      </c>
      <c r="T12" s="143">
        <v>1.0841547263737639E-2</v>
      </c>
      <c r="U12" s="144">
        <v>-5.5126079427040453E-2</v>
      </c>
      <c r="V12" s="241"/>
    </row>
    <row r="13" spans="1:33">
      <c r="A13">
        <v>-0.54321518523989065</v>
      </c>
      <c r="B13">
        <v>-0.86797247274649192</v>
      </c>
      <c r="C13">
        <v>-0.40633730037082239</v>
      </c>
      <c r="D13">
        <v>-0.49421442287257833</v>
      </c>
      <c r="E13">
        <v>0.23325638639126836</v>
      </c>
      <c r="F13">
        <v>-0.9227647650337345</v>
      </c>
      <c r="G13">
        <v>-1.4125775036734116</v>
      </c>
      <c r="H13">
        <v>-9.6007674334260135E-2</v>
      </c>
      <c r="I13">
        <v>-0.43810719533398834</v>
      </c>
      <c r="J13">
        <v>-0.42823366117582834</v>
      </c>
      <c r="K13">
        <v>-0.30267701674174902</v>
      </c>
      <c r="L13" s="142">
        <v>1.0870560198234107</v>
      </c>
      <c r="M13" s="143">
        <v>0.40316408930101244</v>
      </c>
      <c r="N13" s="143">
        <v>1.3086158760357094</v>
      </c>
      <c r="O13" s="143">
        <v>0.16246405695381644</v>
      </c>
      <c r="P13" s="143">
        <v>0.76195632013506709</v>
      </c>
      <c r="Q13" s="143">
        <v>-0.62910964919652534</v>
      </c>
      <c r="R13" s="143">
        <v>-0.45119352264535995</v>
      </c>
      <c r="S13" s="143">
        <v>-0.51212467631496916</v>
      </c>
      <c r="T13" s="143">
        <v>-0.10525917342297299</v>
      </c>
      <c r="U13" s="144">
        <v>2.7223073854818924E-2</v>
      </c>
      <c r="V13" t="s">
        <v>196</v>
      </c>
      <c r="W13" t="s">
        <v>197</v>
      </c>
      <c r="X13" t="s">
        <v>198</v>
      </c>
      <c r="Y13" t="s">
        <v>199</v>
      </c>
      <c r="Z13" t="s">
        <v>200</v>
      </c>
    </row>
    <row r="14" spans="1:33">
      <c r="A14">
        <v>-0.4536589207207225</v>
      </c>
      <c r="B14">
        <v>0.32436129403876263</v>
      </c>
      <c r="C14">
        <v>-0.428986383840263</v>
      </c>
      <c r="D14">
        <v>-0.38924838958155511</v>
      </c>
      <c r="E14">
        <v>0.37938735814874719</v>
      </c>
      <c r="F14">
        <v>-0.16797330372414235</v>
      </c>
      <c r="G14">
        <v>8.2393779350833515E-2</v>
      </c>
      <c r="H14">
        <v>0.81131759959386363</v>
      </c>
      <c r="I14">
        <v>-0.60633195939155415</v>
      </c>
      <c r="J14">
        <v>-0.16251535898067962</v>
      </c>
      <c r="K14">
        <v>-0.36616413103043177</v>
      </c>
      <c r="L14" s="142">
        <v>0.52361991679003239</v>
      </c>
      <c r="M14" s="143">
        <v>-0.73254443318933293</v>
      </c>
      <c r="N14" s="143">
        <v>0.32735399883831634</v>
      </c>
      <c r="O14" s="143">
        <v>-3.0693579213805638E-2</v>
      </c>
      <c r="P14" s="143">
        <v>-0.66542548437119575</v>
      </c>
      <c r="Q14" s="143">
        <v>-0.54345759366902502</v>
      </c>
      <c r="R14" s="143">
        <v>0.14578853941200182</v>
      </c>
      <c r="S14" s="143">
        <v>-0.17705937125408208</v>
      </c>
      <c r="T14" s="143">
        <v>-0.25693740990752201</v>
      </c>
      <c r="U14" s="144">
        <v>-0.17069048702244122</v>
      </c>
      <c r="W14">
        <v>1</v>
      </c>
      <c r="X14">
        <v>4.4123000000000001</v>
      </c>
      <c r="Y14">
        <v>0.44119999999999998</v>
      </c>
      <c r="Z14">
        <v>0.44119999999999998</v>
      </c>
    </row>
    <row r="15" spans="1:33">
      <c r="A15">
        <v>-0.22961352859267931</v>
      </c>
      <c r="B15">
        <v>-0.49927919450650748</v>
      </c>
      <c r="C15">
        <v>-0.45795613845546873</v>
      </c>
      <c r="D15">
        <v>-0.37924534335690702</v>
      </c>
      <c r="E15">
        <v>-9.3251261594530496E-2</v>
      </c>
      <c r="F15">
        <v>-6.2011962014953667E-2</v>
      </c>
      <c r="G15">
        <v>-0.66962618603410151</v>
      </c>
      <c r="H15">
        <v>1.0504575942726002</v>
      </c>
      <c r="I15">
        <v>-0.83311094333837354</v>
      </c>
      <c r="J15">
        <v>-2.8738514084267232E-2</v>
      </c>
      <c r="K15">
        <v>-0.27437984346484923</v>
      </c>
      <c r="L15" s="142">
        <v>1.0192435504496913</v>
      </c>
      <c r="M15" s="143">
        <v>-0.61394131745296909</v>
      </c>
      <c r="N15" s="143">
        <v>0.96026428104794337</v>
      </c>
      <c r="O15" s="143">
        <v>-0.26810757518474371</v>
      </c>
      <c r="P15" s="143">
        <v>-0.36025035658001137</v>
      </c>
      <c r="Q15" s="143">
        <v>9.1131872785782747E-2</v>
      </c>
      <c r="R15" s="143">
        <v>-0.36416596271405971</v>
      </c>
      <c r="S15" s="143">
        <v>-0.47398830610913278</v>
      </c>
      <c r="T15" s="143">
        <v>-2.4412660974605073E-2</v>
      </c>
      <c r="U15" s="144">
        <v>-0.17554864550645599</v>
      </c>
      <c r="W15">
        <v>2</v>
      </c>
      <c r="X15">
        <v>1.3326</v>
      </c>
      <c r="Y15">
        <v>0.1333</v>
      </c>
      <c r="Z15">
        <v>0.57450000000000001</v>
      </c>
    </row>
    <row r="16" spans="1:33">
      <c r="A16">
        <v>-0.40314032874954697</v>
      </c>
      <c r="B16">
        <v>0.50870793315875329</v>
      </c>
      <c r="C16">
        <v>-0.41845202750368127</v>
      </c>
      <c r="D16">
        <v>-0.40940699908921269</v>
      </c>
      <c r="E16">
        <v>-0.38617238117279717</v>
      </c>
      <c r="F16">
        <v>-0.45476377529072459</v>
      </c>
      <c r="G16">
        <v>0.41811465214480914</v>
      </c>
      <c r="H16">
        <v>-0.48988531262864438</v>
      </c>
      <c r="I16">
        <v>0.17697922482853254</v>
      </c>
      <c r="J16">
        <v>-0.10858986566335235</v>
      </c>
      <c r="K16">
        <v>-0.26425961340568455</v>
      </c>
      <c r="L16" s="142">
        <v>0.35511844728586506</v>
      </c>
      <c r="M16" s="143">
        <v>0.28975517438671783</v>
      </c>
      <c r="N16" s="143">
        <v>-0.29942562270770878</v>
      </c>
      <c r="O16" s="143">
        <v>0.66490205079362441</v>
      </c>
      <c r="P16" s="143">
        <v>-6.0583008781587747E-2</v>
      </c>
      <c r="Q16" s="143">
        <v>-0.17728941464222112</v>
      </c>
      <c r="R16" s="143">
        <v>0.65635257004030845</v>
      </c>
      <c r="S16" s="143">
        <v>0.47022392059196699</v>
      </c>
      <c r="T16" s="143">
        <v>-0.20008805969258991</v>
      </c>
      <c r="U16" s="144">
        <v>-0.13057784230180933</v>
      </c>
      <c r="W16">
        <v>3</v>
      </c>
      <c r="X16">
        <v>1.1397999999999999</v>
      </c>
      <c r="Y16">
        <v>0.114</v>
      </c>
      <c r="Z16">
        <v>0.6885</v>
      </c>
    </row>
    <row r="17" spans="1:26">
      <c r="A17">
        <v>-0.31099921955318405</v>
      </c>
      <c r="B17">
        <v>0.47150035462077156</v>
      </c>
      <c r="C17">
        <v>-0.3134022005043014</v>
      </c>
      <c r="D17">
        <v>-0.27745851914357356</v>
      </c>
      <c r="E17">
        <v>-0.14688968059832552</v>
      </c>
      <c r="F17">
        <v>0.37112145521911427</v>
      </c>
      <c r="G17">
        <v>-1.3148733712965635</v>
      </c>
      <c r="H17">
        <v>1.2966311182066081</v>
      </c>
      <c r="I17">
        <v>-0.50861188931693413</v>
      </c>
      <c r="J17">
        <v>-1.2145332031845771E-2</v>
      </c>
      <c r="K17">
        <v>-0.2570627888602513</v>
      </c>
      <c r="L17" s="142">
        <v>0.51410842899736653</v>
      </c>
      <c r="M17" s="143">
        <v>-1.2489261001890977</v>
      </c>
      <c r="N17" s="143">
        <v>1.4245000093363245</v>
      </c>
      <c r="O17" s="143">
        <v>-0.5195724402777383</v>
      </c>
      <c r="P17" s="143">
        <v>-0.11417283090546568</v>
      </c>
      <c r="Q17" s="143">
        <v>0.15027363521327031</v>
      </c>
      <c r="R17" s="143">
        <v>-7.0612595273020454E-2</v>
      </c>
      <c r="S17" s="143">
        <v>0.33466225362827862</v>
      </c>
      <c r="T17" s="143">
        <v>-5.1900661966123245E-2</v>
      </c>
      <c r="U17" s="144">
        <v>-0.11032498110882663</v>
      </c>
      <c r="W17">
        <v>4</v>
      </c>
      <c r="X17">
        <v>1.0472999999999999</v>
      </c>
      <c r="Y17">
        <v>0.1047</v>
      </c>
      <c r="Z17">
        <v>0.79320000000000002</v>
      </c>
    </row>
    <row r="18" spans="1:26">
      <c r="A18">
        <v>-0.41089161149534437</v>
      </c>
      <c r="B18">
        <v>0.46642659391104591</v>
      </c>
      <c r="C18">
        <v>-0.26927933886309008</v>
      </c>
      <c r="D18">
        <v>-0.32167120746214894</v>
      </c>
      <c r="E18">
        <v>0.31504708813646909</v>
      </c>
      <c r="F18">
        <v>-0.10493766777851196</v>
      </c>
      <c r="G18">
        <v>-0.26330546516891379</v>
      </c>
      <c r="H18">
        <v>0.41743996129951833</v>
      </c>
      <c r="I18">
        <v>-4.0339456445545679E-2</v>
      </c>
      <c r="J18">
        <v>-0.23277245134946378</v>
      </c>
      <c r="K18">
        <v>-0.25486872763298712</v>
      </c>
      <c r="L18" s="142">
        <v>0.22191706504771236</v>
      </c>
      <c r="M18" s="143">
        <v>-0.57503975996960954</v>
      </c>
      <c r="N18" s="143">
        <v>0.31890137650456363</v>
      </c>
      <c r="O18" s="143">
        <v>4.2635062160620275E-2</v>
      </c>
      <c r="P18" s="143">
        <v>-5.8036429671059556E-2</v>
      </c>
      <c r="Q18" s="143">
        <v>-0.50709731574803796</v>
      </c>
      <c r="R18" s="143">
        <v>0.11730605756232949</v>
      </c>
      <c r="S18" s="143">
        <v>0.23078212925781233</v>
      </c>
      <c r="T18" s="143">
        <v>-0.22738354859150173</v>
      </c>
      <c r="U18" s="144">
        <v>-6.6839057677241881E-2</v>
      </c>
      <c r="W18">
        <v>5</v>
      </c>
      <c r="X18">
        <v>0.73809999999999998</v>
      </c>
      <c r="Y18">
        <v>7.3800000000000004E-2</v>
      </c>
      <c r="Z18">
        <v>0.86699999999999999</v>
      </c>
    </row>
    <row r="19" spans="1:26">
      <c r="A19">
        <v>0.5823734114075223</v>
      </c>
      <c r="B19">
        <v>2.0917212745927878</v>
      </c>
      <c r="C19">
        <v>1.9846383396723799</v>
      </c>
      <c r="D19">
        <v>3.5346402845904472</v>
      </c>
      <c r="E19">
        <v>0.56337070810157941</v>
      </c>
      <c r="F19">
        <v>-1.4386925418492471</v>
      </c>
      <c r="G19">
        <v>-0.4346788963455378</v>
      </c>
      <c r="H19">
        <v>-1.2846741184726973</v>
      </c>
      <c r="I19">
        <v>4.3295309653641683</v>
      </c>
      <c r="J19">
        <v>4.2108761875193128</v>
      </c>
      <c r="K19">
        <v>2.1972709174913003</v>
      </c>
      <c r="L19" s="142">
        <v>-6.9114803897753792</v>
      </c>
      <c r="M19" s="143">
        <v>0.15670003669280941</v>
      </c>
      <c r="N19" s="143">
        <v>0.15050014638411227</v>
      </c>
      <c r="O19" s="143">
        <v>3.2472796203815704</v>
      </c>
      <c r="P19" s="143">
        <v>2.0784068184499866</v>
      </c>
      <c r="Q19" s="143">
        <v>1.7262155633782494</v>
      </c>
      <c r="R19" s="143">
        <v>0.18402311388152115</v>
      </c>
      <c r="S19" s="143">
        <v>0.2667855203698154</v>
      </c>
      <c r="T19" s="143">
        <v>0.71582266177555209</v>
      </c>
      <c r="U19" s="144">
        <v>-0.17070771953734165</v>
      </c>
      <c r="W19">
        <v>6</v>
      </c>
      <c r="X19">
        <v>0.57730000000000004</v>
      </c>
      <c r="Y19">
        <v>5.7700000000000001E-2</v>
      </c>
      <c r="Z19">
        <v>0.92469999999999997</v>
      </c>
    </row>
    <row r="20" spans="1:26">
      <c r="A20">
        <v>-0.38351172438258418</v>
      </c>
      <c r="B20">
        <v>-0.57876811229219505</v>
      </c>
      <c r="C20">
        <v>-0.13461524982640022</v>
      </c>
      <c r="D20">
        <v>-2.0077815345305592E-2</v>
      </c>
      <c r="E20">
        <v>-0.20336384856508005</v>
      </c>
      <c r="F20">
        <v>-6.3290398104942677E-2</v>
      </c>
      <c r="G20">
        <v>1.1309054011531421</v>
      </c>
      <c r="H20">
        <v>0.15016584959974788</v>
      </c>
      <c r="I20">
        <v>1.2301918539728334</v>
      </c>
      <c r="J20">
        <v>0.19500845019002569</v>
      </c>
      <c r="K20">
        <v>-0.30087716185214819</v>
      </c>
      <c r="L20" s="142">
        <v>8.8513073417662236E-2</v>
      </c>
      <c r="M20" s="143">
        <v>-0.29129386485716069</v>
      </c>
      <c r="N20" s="143">
        <v>-1.3859330024238439</v>
      </c>
      <c r="O20" s="143">
        <v>0.96279799443499769</v>
      </c>
      <c r="P20" s="143">
        <v>0.16142383196718404</v>
      </c>
      <c r="Q20" s="143">
        <v>0.39433487430123398</v>
      </c>
      <c r="R20" s="143">
        <v>-0.40593723569283524</v>
      </c>
      <c r="S20" s="143">
        <v>-0.12670716030522278</v>
      </c>
      <c r="T20" s="143">
        <v>0.11724572752586851</v>
      </c>
      <c r="U20" s="144">
        <v>0.15810226380113049</v>
      </c>
      <c r="W20">
        <v>7</v>
      </c>
      <c r="X20">
        <v>0.30580000000000002</v>
      </c>
      <c r="Y20">
        <v>3.0599999999999999E-2</v>
      </c>
      <c r="Z20">
        <v>0.95530000000000004</v>
      </c>
    </row>
    <row r="21" spans="1:26">
      <c r="A21">
        <v>0.87219445955644959</v>
      </c>
      <c r="B21">
        <v>4.0230694294191356E-2</v>
      </c>
      <c r="C21">
        <v>0.6075715360958136</v>
      </c>
      <c r="D21">
        <v>0.50127389602992523</v>
      </c>
      <c r="E21">
        <v>-0.400421497121008</v>
      </c>
      <c r="F21">
        <v>-0.2857875943619626</v>
      </c>
      <c r="G21">
        <v>1.272702685349359</v>
      </c>
      <c r="H21">
        <v>-1.2917076477279168</v>
      </c>
      <c r="I21">
        <v>-3.7031733903188951E-2</v>
      </c>
      <c r="J21">
        <v>0.33541049289076036</v>
      </c>
      <c r="K21">
        <v>0.94138668081249288</v>
      </c>
      <c r="L21" s="142">
        <v>-1.0102860050912454</v>
      </c>
      <c r="M21" s="143">
        <v>1.6172678334248647</v>
      </c>
      <c r="N21" s="143">
        <v>-0.96340245324096174</v>
      </c>
      <c r="O21" s="143">
        <v>0.25788526089002872</v>
      </c>
      <c r="P21" s="143">
        <v>-0.51407682880317562</v>
      </c>
      <c r="Q21" s="143">
        <v>0.38608698245162482</v>
      </c>
      <c r="R21" s="143">
        <v>0.27538919392597921</v>
      </c>
      <c r="S21" s="143">
        <v>1.4587113712656197E-2</v>
      </c>
      <c r="T21" s="143">
        <v>8.9653814422618147E-2</v>
      </c>
      <c r="U21" s="144">
        <v>-0.14968379970910917</v>
      </c>
      <c r="W21">
        <v>8</v>
      </c>
      <c r="X21">
        <v>0.2848</v>
      </c>
      <c r="Y21">
        <v>2.8500000000000001E-2</v>
      </c>
      <c r="Z21">
        <v>0.98380000000000001</v>
      </c>
    </row>
    <row r="22" spans="1:26">
      <c r="A22">
        <v>0.3646228746079121</v>
      </c>
      <c r="B22">
        <v>-0.34537511964486756</v>
      </c>
      <c r="C22">
        <v>0.33944554715552577</v>
      </c>
      <c r="D22">
        <v>0.38855092582273137</v>
      </c>
      <c r="E22">
        <v>-0.32550800546044445</v>
      </c>
      <c r="F22">
        <v>-0.45930332313076233</v>
      </c>
      <c r="G22">
        <v>0.41178431337106286</v>
      </c>
      <c r="H22">
        <v>-0.35624825677877214</v>
      </c>
      <c r="I22">
        <v>0.55214860778569363</v>
      </c>
      <c r="J22">
        <v>0.66706335339833145</v>
      </c>
      <c r="K22">
        <v>0.65304905786479084</v>
      </c>
      <c r="L22" s="142">
        <v>-0.74832903444916155</v>
      </c>
      <c r="M22" s="143">
        <v>0.65763518443963354</v>
      </c>
      <c r="N22" s="143">
        <v>-0.30972318820211842</v>
      </c>
      <c r="O22" s="143">
        <v>0.7122316476084829</v>
      </c>
      <c r="P22" s="143">
        <v>5.1026740507249244E-2</v>
      </c>
      <c r="Q22" s="143">
        <v>0.62284335906043176</v>
      </c>
      <c r="R22" s="143">
        <v>-0.34586041949664231</v>
      </c>
      <c r="S22" s="143">
        <v>-0.18867559512277363</v>
      </c>
      <c r="T22" s="143">
        <v>0.11222690804556262</v>
      </c>
      <c r="U22" s="144">
        <v>-0.14135267364877724</v>
      </c>
      <c r="W22">
        <v>9</v>
      </c>
      <c r="X22">
        <v>0.10829999999999999</v>
      </c>
      <c r="Y22">
        <v>1.0800000000000001E-2</v>
      </c>
      <c r="Z22">
        <v>0.99460000000000004</v>
      </c>
    </row>
    <row r="23" spans="1:26">
      <c r="A23">
        <v>2.4405621268039836E-2</v>
      </c>
      <c r="B23">
        <v>-6.6318280610021887E-2</v>
      </c>
      <c r="C23">
        <v>-7.6589077130497646E-2</v>
      </c>
      <c r="D23">
        <v>-0.2836849728705611</v>
      </c>
      <c r="E23">
        <v>-0.15219278468328748</v>
      </c>
      <c r="F23">
        <v>0.32270299871263175</v>
      </c>
      <c r="G23">
        <v>0.6883959661276563</v>
      </c>
      <c r="H23">
        <v>-6.0840028057993698E-2</v>
      </c>
      <c r="I23">
        <v>0.16622628802704606</v>
      </c>
      <c r="J23">
        <v>-0.60861212946210674</v>
      </c>
      <c r="K23">
        <v>0.54523207176006927</v>
      </c>
      <c r="L23" s="142">
        <v>0.17190815387943373</v>
      </c>
      <c r="M23" s="143">
        <v>0.2704228661742884</v>
      </c>
      <c r="N23" s="143">
        <v>-0.78100022330597385</v>
      </c>
      <c r="O23" s="143">
        <v>-0.22232504310252404</v>
      </c>
      <c r="P23" s="143">
        <v>-0.3233390276218</v>
      </c>
      <c r="Q23" s="143">
        <v>-9.4953660893124403E-2</v>
      </c>
      <c r="R23" s="143">
        <v>-0.38588289061744918</v>
      </c>
      <c r="S23" s="143">
        <v>0.52175201134348925</v>
      </c>
      <c r="T23" s="143">
        <v>-1.0669409067150182E-2</v>
      </c>
      <c r="U23" s="144">
        <v>-0.30658841073826154</v>
      </c>
      <c r="W23">
        <v>10</v>
      </c>
      <c r="X23">
        <v>5.3699999999999998E-2</v>
      </c>
      <c r="Y23">
        <v>5.4000000000000003E-3</v>
      </c>
      <c r="Z23">
        <v>1</v>
      </c>
    </row>
    <row r="24" spans="1:26">
      <c r="A24">
        <v>-0.19362197548369944</v>
      </c>
      <c r="B24">
        <v>0.52731172242774105</v>
      </c>
      <c r="C24">
        <v>-0.15769273088224875</v>
      </c>
      <c r="D24">
        <v>-0.2628982605629307</v>
      </c>
      <c r="E24">
        <v>-0.25037841355180146</v>
      </c>
      <c r="F24">
        <v>0.38372272819026554</v>
      </c>
      <c r="G24">
        <v>-5.7720230038377063E-2</v>
      </c>
      <c r="H24">
        <v>0.21346761289703525</v>
      </c>
      <c r="I24">
        <v>0.81791814695407261</v>
      </c>
      <c r="J24">
        <v>-0.34857682508903404</v>
      </c>
      <c r="K24">
        <v>-0.45251540957547215</v>
      </c>
      <c r="L24" s="142">
        <v>0.20432655338255898</v>
      </c>
      <c r="M24" s="143">
        <v>-0.69602711827189268</v>
      </c>
      <c r="N24" s="143">
        <v>-0.34122548342228504</v>
      </c>
      <c r="O24" s="143">
        <v>0.17013945968922928</v>
      </c>
      <c r="P24" s="143">
        <v>0.38431498910132833</v>
      </c>
      <c r="Q24" s="143">
        <v>8.8069589741839316E-3</v>
      </c>
      <c r="R24" s="143">
        <v>0.15413591153256168</v>
      </c>
      <c r="S24" s="143">
        <v>0.8511946415100744</v>
      </c>
      <c r="T24" s="143">
        <v>-2.070265184140117E-2</v>
      </c>
      <c r="U24" s="144">
        <v>0.23572590515241149</v>
      </c>
      <c r="V24" s="241"/>
    </row>
    <row r="25" spans="1:26">
      <c r="A25">
        <v>0.75507202594105671</v>
      </c>
      <c r="B25">
        <v>0.79283853290332296</v>
      </c>
      <c r="C25">
        <v>0.13753262387695084</v>
      </c>
      <c r="D25">
        <v>-0.11381422334547593</v>
      </c>
      <c r="E25">
        <v>0.31017359434098246</v>
      </c>
      <c r="F25">
        <v>-0.48337898876695279</v>
      </c>
      <c r="G25">
        <v>-0.56752021027020116</v>
      </c>
      <c r="H25">
        <v>0.78318348257286863</v>
      </c>
      <c r="I25">
        <v>-0.65099405774701502</v>
      </c>
      <c r="J25">
        <v>0.48707971919226539</v>
      </c>
      <c r="K25">
        <v>-2.3661541963192378E-2</v>
      </c>
      <c r="L25" s="142">
        <v>-0.33255092581236445</v>
      </c>
      <c r="M25" s="143">
        <v>-0.60147713059861563</v>
      </c>
      <c r="N25" s="143">
        <v>1.1904775285086731</v>
      </c>
      <c r="O25" s="143">
        <v>0.11215183630266616</v>
      </c>
      <c r="P25" s="143">
        <v>-0.60204959417472392</v>
      </c>
      <c r="Q25" s="143">
        <v>-0.22110471648953656</v>
      </c>
      <c r="R25" s="143">
        <v>0.24964429862368384</v>
      </c>
      <c r="S25" s="143">
        <v>-0.10889781746416716</v>
      </c>
      <c r="T25" s="143">
        <v>-0.44141204951192237</v>
      </c>
      <c r="U25" s="144">
        <v>-5.7721048725323118E-2</v>
      </c>
      <c r="V25" s="241"/>
    </row>
    <row r="26" spans="1:26">
      <c r="A26">
        <v>0.46944731114318577</v>
      </c>
      <c r="B26">
        <v>0.98733269344276176</v>
      </c>
      <c r="C26">
        <v>0.54063871602334745</v>
      </c>
      <c r="D26">
        <v>1.0941946869125816</v>
      </c>
      <c r="E26">
        <v>0.54865412873249753</v>
      </c>
      <c r="F26">
        <v>-1.3087238437721933</v>
      </c>
      <c r="G26">
        <v>0.6269350412360799</v>
      </c>
      <c r="H26">
        <v>1.0645246527831171</v>
      </c>
      <c r="I26">
        <v>-0.1496938499610026</v>
      </c>
      <c r="J26">
        <v>0.91812138004990951</v>
      </c>
      <c r="K26">
        <v>0.82452549278383824</v>
      </c>
      <c r="L26" s="142">
        <v>-1.8196086271261502</v>
      </c>
      <c r="M26" s="143">
        <v>-0.36451768361340886</v>
      </c>
      <c r="N26" s="143">
        <v>0.6040997830847944</v>
      </c>
      <c r="O26" s="143">
        <v>1.0899208118726946</v>
      </c>
      <c r="P26" s="143">
        <v>-1.4858967306014139</v>
      </c>
      <c r="Q26" s="143">
        <v>-0.29555972666325614</v>
      </c>
      <c r="R26" s="143">
        <v>-0.19268755886251071</v>
      </c>
      <c r="S26" s="143">
        <v>-0.38273841503850514</v>
      </c>
      <c r="T26" s="143">
        <v>0.20809721037348086</v>
      </c>
      <c r="U26" s="144">
        <v>-0.18048668322962502</v>
      </c>
      <c r="V26" s="241"/>
    </row>
    <row r="27" spans="1:26">
      <c r="A27">
        <v>-0.1771979846019518</v>
      </c>
      <c r="B27">
        <v>0.32436129403876263</v>
      </c>
      <c r="C27">
        <v>-0.18884164673253195</v>
      </c>
      <c r="D27">
        <v>-0.27029904685528988</v>
      </c>
      <c r="E27">
        <v>-0.39144747038561534</v>
      </c>
      <c r="F27">
        <v>0.11448609841733</v>
      </c>
      <c r="G27">
        <v>0.75927207849849565</v>
      </c>
      <c r="H27">
        <v>1.395100527780214</v>
      </c>
      <c r="I27">
        <v>-0.25742074884481947</v>
      </c>
      <c r="J27">
        <v>8.6968540318868026E-2</v>
      </c>
      <c r="K27">
        <v>-0.23279829042847461</v>
      </c>
      <c r="L27" s="142">
        <v>0.42481151344244961</v>
      </c>
      <c r="M27" s="143">
        <v>-1.0333336984250818</v>
      </c>
      <c r="N27" s="143">
        <v>-0.18180677806313111</v>
      </c>
      <c r="O27" s="143">
        <v>0.23127325294684542</v>
      </c>
      <c r="P27" s="143">
        <v>-1.2419518996143593</v>
      </c>
      <c r="Q27" s="143">
        <v>0.33494905878117553</v>
      </c>
      <c r="R27" s="143">
        <v>-0.10740290186328612</v>
      </c>
      <c r="S27" s="143">
        <v>0.14304739802100946</v>
      </c>
      <c r="T27" s="143">
        <v>-8.7295366894640486E-2</v>
      </c>
      <c r="U27" s="144">
        <v>-3.5431328777015519E-2</v>
      </c>
      <c r="V27" s="241"/>
    </row>
    <row r="28" spans="1:26">
      <c r="A28">
        <v>-0.60955254092397804</v>
      </c>
      <c r="B28">
        <v>-0.27434246970872433</v>
      </c>
      <c r="C28">
        <v>-0.58137067533546249</v>
      </c>
      <c r="D28">
        <v>-0.57443994081035188</v>
      </c>
      <c r="E28">
        <v>-0.52138940443296711</v>
      </c>
      <c r="F28">
        <v>-0.5495562946187954</v>
      </c>
      <c r="G28">
        <v>-0.13296193300033818</v>
      </c>
      <c r="H28">
        <v>-0.94706471422032901</v>
      </c>
      <c r="I28">
        <v>-0.32442421773896984</v>
      </c>
      <c r="J28">
        <v>-0.22384936846866743</v>
      </c>
      <c r="K28">
        <v>-0.45859874228579667</v>
      </c>
      <c r="L28" s="142">
        <v>1.0581637084746416</v>
      </c>
      <c r="M28" s="143">
        <v>0.8728902257451614</v>
      </c>
      <c r="N28" s="143">
        <v>0.10563450608440775</v>
      </c>
      <c r="O28" s="143">
        <v>0.37959755454859584</v>
      </c>
      <c r="P28" s="143">
        <v>0.36893322466394529</v>
      </c>
      <c r="Q28" s="143">
        <v>-0.11713414259598326</v>
      </c>
      <c r="R28" s="143">
        <v>0.6184742392472401</v>
      </c>
      <c r="S28" s="143">
        <v>-1.4518826736974966E-2</v>
      </c>
      <c r="T28" s="143">
        <v>-0.14230947817548431</v>
      </c>
      <c r="U28" s="144">
        <v>-8.9695992854677831E-2</v>
      </c>
      <c r="V28" s="241"/>
    </row>
    <row r="29" spans="1:26">
      <c r="A29">
        <v>3.7314982290022954E-2</v>
      </c>
      <c r="B29">
        <v>2.0037760889575682</v>
      </c>
      <c r="C29">
        <v>0.76640453946576426</v>
      </c>
      <c r="D29">
        <v>1.1573269401941675</v>
      </c>
      <c r="E29">
        <v>1.3025659369901748</v>
      </c>
      <c r="F29">
        <v>-0.29276076139311763</v>
      </c>
      <c r="G29">
        <v>-0.93570332207583073</v>
      </c>
      <c r="H29">
        <v>0.71284819002027078</v>
      </c>
      <c r="I29">
        <v>2.9400683737644089</v>
      </c>
      <c r="J29">
        <v>1.3707441809229195</v>
      </c>
      <c r="K29">
        <v>5.4394096925944123E-2</v>
      </c>
      <c r="L29" s="142">
        <v>-3.1497319675032429</v>
      </c>
      <c r="M29" s="143">
        <v>-2.0654640286954709</v>
      </c>
      <c r="N29" s="143">
        <v>0.34025861435823229</v>
      </c>
      <c r="O29" s="143">
        <v>1.4910488062243505</v>
      </c>
      <c r="P29" s="143">
        <v>1.4742900853301661</v>
      </c>
      <c r="Q29" s="143">
        <v>-0.2504230517545174</v>
      </c>
      <c r="R29" s="143">
        <v>-3.5330583832077683E-2</v>
      </c>
      <c r="S29" s="143">
        <v>0.83945527777972218</v>
      </c>
      <c r="T29" s="143">
        <v>-9.472122288957846E-2</v>
      </c>
      <c r="U29" s="144">
        <v>0.37912543496356366</v>
      </c>
      <c r="V29" s="241"/>
    </row>
    <row r="30" spans="1:26">
      <c r="A30">
        <v>-0.54849345236173286</v>
      </c>
      <c r="B30">
        <v>-1.7711018790774464</v>
      </c>
      <c r="C30">
        <v>-0.62188977765518982</v>
      </c>
      <c r="D30">
        <v>-0.32687726403716144</v>
      </c>
      <c r="E30">
        <v>-0.17043929765162713</v>
      </c>
      <c r="F30">
        <v>1.1980440092824585</v>
      </c>
      <c r="G30">
        <v>-1.2106369471866583</v>
      </c>
      <c r="H30">
        <v>1.1700275916120073</v>
      </c>
      <c r="I30">
        <v>-0.68867182595155441</v>
      </c>
      <c r="J30">
        <v>0.27046898437590677</v>
      </c>
      <c r="K30">
        <v>-0.31532858935303654</v>
      </c>
      <c r="L30" s="142">
        <v>1.4548402444009345</v>
      </c>
      <c r="M30" s="143">
        <v>-0.95099253003873008</v>
      </c>
      <c r="N30" s="143">
        <v>0.75210770217399281</v>
      </c>
      <c r="O30" s="143">
        <v>-1.2102660500127931</v>
      </c>
      <c r="P30" s="143">
        <v>0.51740455558596088</v>
      </c>
      <c r="Q30" s="143">
        <v>1.0173568403069388</v>
      </c>
      <c r="R30" s="143">
        <v>-0.95073252602377589</v>
      </c>
      <c r="S30" s="143">
        <v>-1.0784360116293943</v>
      </c>
      <c r="T30" s="143">
        <v>0.23710636773386304</v>
      </c>
      <c r="U30" s="144">
        <v>-0.32800196922596792</v>
      </c>
      <c r="V30" s="241"/>
    </row>
    <row r="31" spans="1:26">
      <c r="A31">
        <v>-0.54639307286619743</v>
      </c>
      <c r="B31">
        <v>-0.78171854068117497</v>
      </c>
      <c r="C31">
        <v>-0.59911108715061934</v>
      </c>
      <c r="D31">
        <v>-1.2403242471898008</v>
      </c>
      <c r="E31">
        <v>-1.3197241260304646</v>
      </c>
      <c r="F31">
        <v>2.1628512804819109</v>
      </c>
      <c r="G31">
        <v>-0.8409928529058518</v>
      </c>
      <c r="H31">
        <v>-1.9809935147431055</v>
      </c>
      <c r="I31">
        <v>-0.61510380127189812</v>
      </c>
      <c r="J31">
        <v>-2.2227785251241379</v>
      </c>
      <c r="K31">
        <v>-0.55082958722415987</v>
      </c>
      <c r="L31" s="142">
        <v>2.5553806835650064</v>
      </c>
      <c r="M31" s="143">
        <v>1.3440198052849726</v>
      </c>
      <c r="N31" s="143">
        <v>-0.68442693531226984</v>
      </c>
      <c r="O31" s="143">
        <v>-2.4037930285862603</v>
      </c>
      <c r="P31" s="143">
        <v>1.4528600325787047</v>
      </c>
      <c r="Q31" s="143">
        <v>0.20922475558165554</v>
      </c>
      <c r="R31" s="143">
        <v>0.59745451902162683</v>
      </c>
      <c r="S31" s="143">
        <v>1.4257522351868472</v>
      </c>
      <c r="T31" s="143">
        <v>0.17859732361211414</v>
      </c>
      <c r="U31" s="144">
        <v>0.17705529739265835</v>
      </c>
      <c r="V31" s="241"/>
    </row>
    <row r="32" spans="1:26">
      <c r="A32">
        <v>9.6367608591781978E-2</v>
      </c>
      <c r="B32">
        <v>-0.248973666160104</v>
      </c>
      <c r="C32">
        <v>-0.22707656986539806</v>
      </c>
      <c r="D32">
        <v>0.29415456196548329</v>
      </c>
      <c r="E32">
        <v>2.8313326580687331E-2</v>
      </c>
      <c r="F32">
        <v>3.5339395826734279</v>
      </c>
      <c r="G32">
        <v>-0.54977830228561941</v>
      </c>
      <c r="H32">
        <v>-0.82046118762571518</v>
      </c>
      <c r="I32">
        <v>0.29054149490458581</v>
      </c>
      <c r="J32">
        <v>1.0444926378636321</v>
      </c>
      <c r="K32">
        <v>-0.3498889257252879</v>
      </c>
      <c r="L32" s="142">
        <v>-0.3800614022704214</v>
      </c>
      <c r="M32" s="143">
        <v>-0.94953167818696094</v>
      </c>
      <c r="N32" s="143">
        <v>-1.0264588909378463</v>
      </c>
      <c r="O32" s="143">
        <v>-2.4397968383685296</v>
      </c>
      <c r="P32" s="143">
        <v>1.6788304393449338</v>
      </c>
      <c r="Q32" s="143">
        <v>1.7234311962391089</v>
      </c>
      <c r="R32" s="143">
        <v>0.9450208259534989</v>
      </c>
      <c r="S32" s="143">
        <v>-0.18840980648770872</v>
      </c>
      <c r="T32" s="143">
        <v>0.12484913726917049</v>
      </c>
      <c r="U32" s="144">
        <v>-0.41820349225271347</v>
      </c>
      <c r="V32" s="241"/>
    </row>
    <row r="33" spans="1:22">
      <c r="A33">
        <v>-4.1253681072766876E-2</v>
      </c>
      <c r="B33">
        <v>-6.8009534179928874E-2</v>
      </c>
      <c r="C33">
        <v>-0.17301527291709815</v>
      </c>
      <c r="D33">
        <v>-0.40506237471908207</v>
      </c>
      <c r="E33">
        <v>-1.1073964900356095</v>
      </c>
      <c r="F33">
        <v>0.66587664567965787</v>
      </c>
      <c r="G33">
        <v>0.1719440080298173</v>
      </c>
      <c r="H33">
        <v>2.4149622697924475</v>
      </c>
      <c r="I33">
        <v>0.29943479802244927</v>
      </c>
      <c r="J33">
        <v>-4.4929926309370392E-2</v>
      </c>
      <c r="K33">
        <v>5.7773424111516418E-2</v>
      </c>
      <c r="L33" s="142">
        <v>0.7809642444205992</v>
      </c>
      <c r="M33" s="143">
        <v>-1.7298133939084821</v>
      </c>
      <c r="N33" s="143">
        <v>0.10610213684827031</v>
      </c>
      <c r="O33" s="143">
        <v>7.8545634127921857E-2</v>
      </c>
      <c r="P33" s="143">
        <v>-1.0583892657730816</v>
      </c>
      <c r="Q33" s="143">
        <v>1.1832411059388317</v>
      </c>
      <c r="R33" s="143">
        <v>-1.0710668042833313</v>
      </c>
      <c r="S33" s="143">
        <v>0.71225816125942731</v>
      </c>
      <c r="T33" s="143">
        <v>0.16128738661765282</v>
      </c>
      <c r="U33" s="144">
        <v>-5.4666680437817756E-2</v>
      </c>
      <c r="V33" s="241"/>
    </row>
    <row r="34" spans="1:22">
      <c r="A34">
        <v>-0.44001283642655625</v>
      </c>
      <c r="B34">
        <v>-0.27095996256891036</v>
      </c>
      <c r="C34">
        <v>-0.3831069562379088</v>
      </c>
      <c r="D34">
        <v>-0.5557495491390847</v>
      </c>
      <c r="E34">
        <v>-0.44097776890922086</v>
      </c>
      <c r="F34">
        <v>-0.43242683826621231</v>
      </c>
      <c r="G34">
        <v>1.9257789804899905E-2</v>
      </c>
      <c r="H34">
        <v>-1.4183111743225565</v>
      </c>
      <c r="I34">
        <v>-0.41680867893342632</v>
      </c>
      <c r="J34">
        <v>-0.54909731695925912</v>
      </c>
      <c r="K34">
        <v>-0.43320609872353621</v>
      </c>
      <c r="L34" s="142">
        <v>1.0168436289403651</v>
      </c>
      <c r="M34" s="143">
        <v>1.2868905731908025</v>
      </c>
      <c r="N34" s="143">
        <v>-0.15740241620969109</v>
      </c>
      <c r="O34" s="143">
        <v>0.10220938906595706</v>
      </c>
      <c r="P34" s="143">
        <v>0.42769879546249773</v>
      </c>
      <c r="Q34" s="143">
        <v>-0.33806824767569421</v>
      </c>
      <c r="R34" s="143">
        <v>0.7281385416587125</v>
      </c>
      <c r="S34" s="143">
        <v>8.673472804786761E-2</v>
      </c>
      <c r="T34" s="143">
        <v>-0.14453782567300916</v>
      </c>
      <c r="U34" s="144">
        <v>7.2460539486425113E-2</v>
      </c>
      <c r="V34" s="241"/>
    </row>
    <row r="35" spans="1:22">
      <c r="A35">
        <v>-0.4355682851861799</v>
      </c>
      <c r="B35">
        <v>-0.28279873755826707</v>
      </c>
      <c r="C35">
        <v>-0.39841583552650239</v>
      </c>
      <c r="D35">
        <v>-0.15053412608623531</v>
      </c>
      <c r="E35">
        <v>0.10420240076107044</v>
      </c>
      <c r="F35">
        <v>2.2877282208784937</v>
      </c>
      <c r="G35">
        <v>-0.37035464425839948</v>
      </c>
      <c r="H35">
        <v>0.89571995065695242</v>
      </c>
      <c r="I35">
        <v>-0.20502029001545227</v>
      </c>
      <c r="J35">
        <v>0.64405307795283695</v>
      </c>
      <c r="K35">
        <v>-0.42292565029692913</v>
      </c>
      <c r="L35" s="142">
        <v>0.33974312849767507</v>
      </c>
      <c r="M35" s="143">
        <v>-1.6458497589682946</v>
      </c>
      <c r="N35" s="143">
        <v>-0.27012207046672559</v>
      </c>
      <c r="O35" s="143">
        <v>-1.6013233116447552</v>
      </c>
      <c r="P35" s="143">
        <v>0.34759230755232129</v>
      </c>
      <c r="Q35" s="143">
        <v>1.1098925506369433</v>
      </c>
      <c r="R35" s="143">
        <v>0.11656573007298854</v>
      </c>
      <c r="S35" s="143">
        <v>-0.34764638050029617</v>
      </c>
      <c r="T35" s="143">
        <v>-5.2317237896036761E-2</v>
      </c>
      <c r="U35" s="144">
        <v>-0.36291484265410728</v>
      </c>
      <c r="V35" s="241"/>
    </row>
    <row r="36" spans="1:22">
      <c r="A36">
        <v>-0.43300602309543895</v>
      </c>
      <c r="B36">
        <v>-1.957139771767344</v>
      </c>
      <c r="C36">
        <v>-0.69883402362876657</v>
      </c>
      <c r="D36">
        <v>-0.20061831179676562</v>
      </c>
      <c r="E36">
        <v>-1.5041118645155667</v>
      </c>
      <c r="F36">
        <v>-2.2480739798948322</v>
      </c>
      <c r="G36">
        <v>-2.2552456755691872</v>
      </c>
      <c r="H36">
        <v>-0.47581825411815337</v>
      </c>
      <c r="I36">
        <v>-0.9190675995941866</v>
      </c>
      <c r="J36">
        <v>0.26405274314846922</v>
      </c>
      <c r="K36">
        <v>-0.6593163259472935</v>
      </c>
      <c r="L36" s="142">
        <v>2.101113201324011</v>
      </c>
      <c r="M36" s="143">
        <v>1.5593753804783415</v>
      </c>
      <c r="N36" s="143">
        <v>2.5912983141139039</v>
      </c>
      <c r="O36" s="143">
        <v>1.3072365487839277</v>
      </c>
      <c r="P36" s="143">
        <v>0.98223743296853161</v>
      </c>
      <c r="Q36" s="143">
        <v>0.62869027624069151</v>
      </c>
      <c r="R36" s="143">
        <v>-0.30461300186080326</v>
      </c>
      <c r="S36" s="143">
        <v>-1.1054262495675786</v>
      </c>
      <c r="T36" s="143">
        <v>0.55859150257171886</v>
      </c>
      <c r="U36" s="144">
        <v>0.26479316822838234</v>
      </c>
      <c r="V36" s="241"/>
    </row>
    <row r="37" spans="1:22">
      <c r="A37">
        <v>-0.71943781000045526</v>
      </c>
      <c r="B37">
        <v>-0.97452144765070203</v>
      </c>
      <c r="C37">
        <v>-0.78174449534028023</v>
      </c>
      <c r="D37">
        <v>-0.8704763196270402</v>
      </c>
      <c r="E37">
        <v>-0.9719610493848585</v>
      </c>
      <c r="F37">
        <v>0.24489908880708053</v>
      </c>
      <c r="G37">
        <v>-1.3153560316400128</v>
      </c>
      <c r="H37">
        <v>-0.53912001741546678</v>
      </c>
      <c r="I37">
        <v>-0.93594774521137769</v>
      </c>
      <c r="J37">
        <v>-0.78117001200148994</v>
      </c>
      <c r="K37">
        <v>-0.73271700560276332</v>
      </c>
      <c r="L37" s="142">
        <v>2.2173139255674648</v>
      </c>
      <c r="M37" s="143">
        <v>0.6185771902865651</v>
      </c>
      <c r="N37" s="143">
        <v>0.90329584034336019</v>
      </c>
      <c r="O37" s="143">
        <v>-0.71781716127312434</v>
      </c>
      <c r="P37" s="143">
        <v>0.77454507043589915</v>
      </c>
      <c r="Q37" s="143">
        <v>0.25648056324230917</v>
      </c>
      <c r="R37" s="143">
        <v>0.23764334313193314</v>
      </c>
      <c r="S37" s="143">
        <v>4.4200620060199425E-2</v>
      </c>
      <c r="T37" s="143">
        <v>0.1017770697620671</v>
      </c>
      <c r="U37" s="144">
        <v>4.2957269055558633E-2</v>
      </c>
      <c r="V37" s="241"/>
    </row>
    <row r="38" spans="1:22">
      <c r="A38">
        <v>-0.63634096243796656</v>
      </c>
      <c r="B38">
        <v>-1.8116919647552421</v>
      </c>
      <c r="C38">
        <v>-0.76604531930518849</v>
      </c>
      <c r="D38">
        <v>-1.0029229257722727</v>
      </c>
      <c r="E38">
        <v>-0.51348458648416717</v>
      </c>
      <c r="F38">
        <v>-0.51418309856531219</v>
      </c>
      <c r="G38">
        <v>-1.4122655795713095</v>
      </c>
      <c r="H38">
        <v>-1.4605123498541075</v>
      </c>
      <c r="I38">
        <v>-0.89746550963147764</v>
      </c>
      <c r="J38">
        <v>-1.9104702678944301</v>
      </c>
      <c r="K38">
        <v>-0.46671023635237618</v>
      </c>
      <c r="L38" s="142">
        <v>2.6688935645233594</v>
      </c>
      <c r="M38" s="143">
        <v>1.8684976232418815</v>
      </c>
      <c r="N38" s="143">
        <v>0.73072089609765378</v>
      </c>
      <c r="O38" s="143">
        <v>-0.65202769681176886</v>
      </c>
      <c r="P38" s="143">
        <v>1.2948137286879753</v>
      </c>
      <c r="Q38" s="143">
        <v>-0.83360649377877938</v>
      </c>
      <c r="R38" s="143">
        <v>-0.39005331262941279</v>
      </c>
      <c r="S38" s="143">
        <v>-8.7585824182983066E-2</v>
      </c>
      <c r="T38" s="143">
        <v>0.24457847334535551</v>
      </c>
      <c r="U38" s="144">
        <v>0.16792796573614416</v>
      </c>
      <c r="V38" s="241"/>
    </row>
    <row r="39" spans="1:22">
      <c r="A39">
        <v>-0.67787750596462493</v>
      </c>
      <c r="B39">
        <v>-1.2180619617174777</v>
      </c>
      <c r="C39">
        <v>-0.658213557598053</v>
      </c>
      <c r="D39">
        <v>-0.57178774378366259</v>
      </c>
      <c r="E39">
        <v>-1.2027422028063466</v>
      </c>
      <c r="F39">
        <v>-0.50389515043654654</v>
      </c>
      <c r="G39">
        <v>-1.0636880829660995</v>
      </c>
      <c r="H39">
        <v>-9.6007674334260135E-2</v>
      </c>
      <c r="I39">
        <v>-0.86182852251678832</v>
      </c>
      <c r="J39">
        <v>-0.46455746436458395</v>
      </c>
      <c r="K39">
        <v>-0.59418275381829044</v>
      </c>
      <c r="L39" s="142">
        <v>2.0549462719303273</v>
      </c>
      <c r="M39" s="143">
        <v>0.68516302116191163</v>
      </c>
      <c r="N39" s="143">
        <v>1.0862320411063664</v>
      </c>
      <c r="O39" s="143">
        <v>3.8767023985873172E-2</v>
      </c>
      <c r="P39" s="143">
        <v>0.32364941125435875</v>
      </c>
      <c r="Q39" s="143">
        <v>0.4642812613411309</v>
      </c>
      <c r="R39" s="143">
        <v>-0.12804274651906239</v>
      </c>
      <c r="S39" s="143">
        <v>-0.26446323268529359</v>
      </c>
      <c r="T39" s="143">
        <v>0.30943577394152166</v>
      </c>
      <c r="U39" s="144">
        <v>0.12839408178427433</v>
      </c>
      <c r="V39" s="241"/>
    </row>
    <row r="40" spans="1:22">
      <c r="A40">
        <v>-0.62222896781915815</v>
      </c>
      <c r="B40">
        <v>-2.0400111966928423</v>
      </c>
      <c r="C40">
        <v>-0.87163539558840231</v>
      </c>
      <c r="D40">
        <v>-0.62626229345780859</v>
      </c>
      <c r="E40">
        <v>-1.5213253199928418</v>
      </c>
      <c r="F40">
        <v>-1.2569893001050274</v>
      </c>
      <c r="G40">
        <v>-2.6856626586572911</v>
      </c>
      <c r="H40">
        <v>-1.0455341237939348</v>
      </c>
      <c r="I40">
        <v>-0.97856748665459359</v>
      </c>
      <c r="J40">
        <v>-1.5268076064170399</v>
      </c>
      <c r="K40">
        <v>-0.59618113075906043</v>
      </c>
      <c r="L40" s="142">
        <v>3.0012014563148464</v>
      </c>
      <c r="M40" s="143">
        <v>1.9134145511756997</v>
      </c>
      <c r="N40" s="143">
        <v>2.2296891175619709</v>
      </c>
      <c r="O40" s="143">
        <v>-2.3481754566150759E-2</v>
      </c>
      <c r="P40" s="143">
        <v>1.5602956715088225</v>
      </c>
      <c r="Q40" s="143">
        <v>-9.6291982387973152E-2</v>
      </c>
      <c r="R40" s="143">
        <v>-0.53002169993131987</v>
      </c>
      <c r="S40" s="143">
        <v>-5.1304047735798525E-2</v>
      </c>
      <c r="T40" s="143">
        <v>0.80003523982762792</v>
      </c>
      <c r="U40" s="144">
        <v>0.36273469614037102</v>
      </c>
      <c r="V40" s="241"/>
    </row>
    <row r="41" spans="1:22">
      <c r="A41">
        <v>-0.53104724980639817</v>
      </c>
      <c r="B41">
        <v>-0.46207161596852891</v>
      </c>
      <c r="C41">
        <v>-0.57701852393389874</v>
      </c>
      <c r="D41">
        <v>-0.55019205478667366</v>
      </c>
      <c r="E41">
        <v>-0.20682744073625298</v>
      </c>
      <c r="F41">
        <v>1.9493961926328804</v>
      </c>
      <c r="G41">
        <v>-0.65601864811858634</v>
      </c>
      <c r="H41">
        <v>-0.44768413709711946</v>
      </c>
      <c r="I41">
        <v>-0.12419703553944753</v>
      </c>
      <c r="J41">
        <v>6.4089957742193379E-2</v>
      </c>
      <c r="K41">
        <v>-0.55504598630900148</v>
      </c>
      <c r="L41" s="142">
        <v>0.91499912270724648</v>
      </c>
      <c r="M41" s="143">
        <v>-0.49156184395698094</v>
      </c>
      <c r="N41" s="143">
        <v>-0.35329307424726397</v>
      </c>
      <c r="O41" s="143">
        <v>-1.5003981293785502</v>
      </c>
      <c r="P41" s="143">
        <v>1.1191523483315715</v>
      </c>
      <c r="Q41" s="143">
        <v>0.77422430994621949</v>
      </c>
      <c r="R41" s="143">
        <v>0.49773195456470731</v>
      </c>
      <c r="S41" s="143">
        <v>1.8391029288350402E-2</v>
      </c>
      <c r="T41" s="143">
        <v>-0.13771778607919766</v>
      </c>
      <c r="U41" s="144">
        <v>-0.28276744889822725</v>
      </c>
      <c r="V41" s="241"/>
    </row>
    <row r="42" spans="1:22">
      <c r="A42">
        <v>-0.3466922134417883</v>
      </c>
      <c r="B42">
        <v>-0.43670281241990699</v>
      </c>
      <c r="C42">
        <v>-0.25878840413706733</v>
      </c>
      <c r="D42">
        <v>2.5845992624705601E-2</v>
      </c>
      <c r="E42">
        <v>-0.64116832045665539</v>
      </c>
      <c r="F42">
        <v>-0.89513292047800253</v>
      </c>
      <c r="G42">
        <v>-0.11828638947497876</v>
      </c>
      <c r="H42">
        <v>0.1923670251312728</v>
      </c>
      <c r="I42">
        <v>-0.42998591717554924</v>
      </c>
      <c r="J42">
        <v>0.78751435644054424</v>
      </c>
      <c r="K42">
        <v>-0.35203898332098582</v>
      </c>
      <c r="L42" s="142">
        <v>0.46760450339945381</v>
      </c>
      <c r="M42" s="143">
        <v>0.21616898445173477</v>
      </c>
      <c r="N42" s="143">
        <v>0.66258132020957894</v>
      </c>
      <c r="O42" s="143">
        <v>0.86978440682946001</v>
      </c>
      <c r="P42" s="143">
        <v>-0.28798036219365247</v>
      </c>
      <c r="Q42" s="143">
        <v>0.60811660866588069</v>
      </c>
      <c r="R42" s="143">
        <v>0.2165968401764041</v>
      </c>
      <c r="S42" s="143">
        <v>-0.69713008960132239</v>
      </c>
      <c r="T42" s="143">
        <v>6.806033822973942E-2</v>
      </c>
      <c r="U42" s="144">
        <v>5.216583080412146E-3</v>
      </c>
      <c r="V42" s="241"/>
    </row>
    <row r="43" spans="1:22">
      <c r="A43">
        <v>-0.58857194764362941</v>
      </c>
      <c r="B43">
        <v>-0.20669232691240133</v>
      </c>
      <c r="C43">
        <v>-0.58044383885376805</v>
      </c>
      <c r="D43">
        <v>-0.92957214782309661</v>
      </c>
      <c r="E43">
        <v>-0.29264341354031509</v>
      </c>
      <c r="F43">
        <v>-1.0177750627320916</v>
      </c>
      <c r="G43">
        <v>-0.64027322786898477</v>
      </c>
      <c r="H43">
        <v>0.51590937087308519</v>
      </c>
      <c r="I43">
        <v>-0.39827796607500504</v>
      </c>
      <c r="J43">
        <v>-1.2058752858212498</v>
      </c>
      <c r="K43">
        <v>-0.61060088948813529</v>
      </c>
      <c r="L43" s="142">
        <v>1.7113140487823475</v>
      </c>
      <c r="M43" s="143">
        <v>-1.6703151955264978E-2</v>
      </c>
      <c r="N43" s="143">
        <v>0.85561133562895886</v>
      </c>
      <c r="O43" s="143">
        <v>0.47204755640677787</v>
      </c>
      <c r="P43" s="143">
        <v>-0.13828594678128792</v>
      </c>
      <c r="Q43" s="143">
        <v>-0.88959993356428513</v>
      </c>
      <c r="R43" s="143">
        <v>-0.31969084839268963</v>
      </c>
      <c r="S43" s="143">
        <v>0.38712232012464187</v>
      </c>
      <c r="T43" s="143">
        <v>-0.13448337543815603</v>
      </c>
      <c r="U43" s="144">
        <v>0.23430849147338745</v>
      </c>
      <c r="V43" s="241"/>
    </row>
    <row r="44" spans="1:22">
      <c r="A44">
        <v>-0.41950309912623424</v>
      </c>
      <c r="B44">
        <v>0.66261200802039322</v>
      </c>
      <c r="C44">
        <v>-0.50900110663470921</v>
      </c>
      <c r="D44">
        <v>-0.88307087250288441</v>
      </c>
      <c r="E44">
        <v>-0.22593847912323886</v>
      </c>
      <c r="F44">
        <v>-0.40967863244222585</v>
      </c>
      <c r="G44">
        <v>-1.06402604452283</v>
      </c>
      <c r="H44">
        <v>1.2895975889513496</v>
      </c>
      <c r="I44">
        <v>-0.46932149851650251</v>
      </c>
      <c r="J44">
        <v>-1.340961362052985</v>
      </c>
      <c r="K44">
        <v>-0.48952965222933253</v>
      </c>
      <c r="L44" s="142">
        <v>1.4013290201996345</v>
      </c>
      <c r="M44" s="143">
        <v>-0.92969435829392499</v>
      </c>
      <c r="N44" s="143">
        <v>1.3023521932292292</v>
      </c>
      <c r="O44" s="143">
        <v>-7.7536874197474986E-2</v>
      </c>
      <c r="P44" s="143">
        <v>-0.41636214412160755</v>
      </c>
      <c r="Q44" s="143">
        <v>-0.90668977593547861</v>
      </c>
      <c r="R44" s="143">
        <v>-0.26364531811462477</v>
      </c>
      <c r="S44" s="143">
        <v>1.0479366035828415</v>
      </c>
      <c r="T44" s="143">
        <v>-0.14289033612121946</v>
      </c>
      <c r="U44" s="144">
        <v>0.16788643465871828</v>
      </c>
      <c r="V44" s="241"/>
    </row>
    <row r="45" spans="1:22">
      <c r="A45">
        <v>0.42069669585925723</v>
      </c>
      <c r="B45">
        <v>0.86894494354918872</v>
      </c>
      <c r="C45">
        <v>0.26398415684291004</v>
      </c>
      <c r="D45">
        <v>0.4857521711628926</v>
      </c>
      <c r="E45">
        <v>0.55132408439505554</v>
      </c>
      <c r="F45">
        <v>-0.60194664335322967</v>
      </c>
      <c r="G45">
        <v>-0.49274847922795662</v>
      </c>
      <c r="H45">
        <v>-0.46878472486289491</v>
      </c>
      <c r="I45">
        <v>0.63903709347703341</v>
      </c>
      <c r="J45">
        <v>1.0991869710948599</v>
      </c>
      <c r="K45">
        <v>-0.1205111956665267</v>
      </c>
      <c r="L45" s="142">
        <v>-1.364893104567888</v>
      </c>
      <c r="M45" s="143">
        <v>-0.16851218128853546</v>
      </c>
      <c r="N45" s="143">
        <v>0.50416217697486065</v>
      </c>
      <c r="O45" s="143">
        <v>0.79948448529640659</v>
      </c>
      <c r="P45" s="143">
        <v>0.66552791941731149</v>
      </c>
      <c r="Q45" s="143">
        <v>-0.10283763633682257</v>
      </c>
      <c r="R45" s="143">
        <v>0.69496709687916614</v>
      </c>
      <c r="S45" s="143">
        <v>-0.17037333209947703</v>
      </c>
      <c r="T45" s="143">
        <v>-0.25251885311993555</v>
      </c>
      <c r="U45" s="144">
        <v>6.788074248966959E-2</v>
      </c>
      <c r="V45" s="241"/>
    </row>
    <row r="46" spans="1:22">
      <c r="A46">
        <v>-0.48397572621380769</v>
      </c>
      <c r="B46">
        <v>0.56790180810553981</v>
      </c>
      <c r="C46">
        <v>-0.22094452618457475</v>
      </c>
      <c r="D46">
        <v>-0.46140216497140285</v>
      </c>
      <c r="E46">
        <v>-7.2007754650160544E-2</v>
      </c>
      <c r="F46">
        <v>-0.4214474442979802</v>
      </c>
      <c r="G46">
        <v>0.56347404408002433</v>
      </c>
      <c r="H46">
        <v>-0.7501258950731563</v>
      </c>
      <c r="I46">
        <v>-0.43230195083290585</v>
      </c>
      <c r="J46">
        <v>-0.58822609712999574</v>
      </c>
      <c r="K46">
        <v>-0.26705346006348835</v>
      </c>
      <c r="L46" s="142">
        <v>0.45280664834062784</v>
      </c>
      <c r="M46" s="143">
        <v>0.65356457516438715</v>
      </c>
      <c r="N46" s="143">
        <v>-0.32417206026550016</v>
      </c>
      <c r="O46" s="143">
        <v>0.15480124027257219</v>
      </c>
      <c r="P46" s="143">
        <v>-0.37294294239222076</v>
      </c>
      <c r="Q46" s="143">
        <v>-0.70724952264999841</v>
      </c>
      <c r="R46" s="143">
        <v>0.7843728272621413</v>
      </c>
      <c r="S46" s="143">
        <v>0.39300942962269625</v>
      </c>
      <c r="T46" s="143">
        <v>-0.28762949522766218</v>
      </c>
      <c r="U46" s="144">
        <v>2.1859372212483991E-2</v>
      </c>
      <c r="V46" s="241"/>
    </row>
    <row r="47" spans="1:22">
      <c r="A47">
        <v>-0.58830393199049846</v>
      </c>
      <c r="B47">
        <v>0.22457733341418043</v>
      </c>
      <c r="C47">
        <v>-0.58774339700452027</v>
      </c>
      <c r="D47">
        <v>-0.87550018480216496</v>
      </c>
      <c r="E47">
        <v>-0.17203684820507456</v>
      </c>
      <c r="F47">
        <v>0.64831884131171602</v>
      </c>
      <c r="G47">
        <v>-0.79057987082596215</v>
      </c>
      <c r="H47">
        <v>0.7902170118281141</v>
      </c>
      <c r="I47">
        <v>-0.30581968078815164</v>
      </c>
      <c r="J47">
        <v>-1.0723829292958393</v>
      </c>
      <c r="K47">
        <v>-0.50111029793212869</v>
      </c>
      <c r="L47" s="142">
        <v>1.3729609118245294</v>
      </c>
      <c r="M47" s="143">
        <v>-0.90484605758719572</v>
      </c>
      <c r="N47" s="143">
        <v>0.49948472264676635</v>
      </c>
      <c r="O47" s="143">
        <v>-0.75712912636045737</v>
      </c>
      <c r="P47" s="143">
        <v>7.8929476983119098E-2</v>
      </c>
      <c r="Q47" s="143">
        <v>-0.38702614169148941</v>
      </c>
      <c r="R47" s="143">
        <v>-0.11833517193752804</v>
      </c>
      <c r="S47" s="143">
        <v>0.79744733879878782</v>
      </c>
      <c r="T47" s="143">
        <v>-0.14572520610763112</v>
      </c>
      <c r="U47" s="144">
        <v>-2.1134531386048538E-2</v>
      </c>
      <c r="V47" s="241"/>
    </row>
    <row r="48" spans="1:22">
      <c r="A48">
        <v>-0.21846025088570231</v>
      </c>
      <c r="B48">
        <v>-0.40964275530137501</v>
      </c>
      <c r="C48">
        <v>-2.863333663850582E-2</v>
      </c>
      <c r="D48">
        <v>0.10787170167400179</v>
      </c>
      <c r="E48">
        <v>-0.12701714514671616</v>
      </c>
      <c r="F48">
        <v>-0.3221435654270221</v>
      </c>
      <c r="G48">
        <v>0.87178423319037068</v>
      </c>
      <c r="H48">
        <v>-0.21557767167361541</v>
      </c>
      <c r="I48">
        <v>0.28298629791216279</v>
      </c>
      <c r="J48">
        <v>0.49153746515770269</v>
      </c>
      <c r="K48">
        <v>-1.7897121715386106E-2</v>
      </c>
      <c r="L48" s="142">
        <v>-0.12475926122937857</v>
      </c>
      <c r="M48" s="143">
        <v>0.29358207216030163</v>
      </c>
      <c r="N48" s="143">
        <v>-0.72178311206889967</v>
      </c>
      <c r="O48" s="143">
        <v>0.65586877751060157</v>
      </c>
      <c r="P48" s="143">
        <v>-0.17961783505660528</v>
      </c>
      <c r="Q48" s="143">
        <v>0.32984880320643606</v>
      </c>
      <c r="R48" s="143">
        <v>4.5766253239624879E-3</v>
      </c>
      <c r="S48" s="143">
        <v>-0.4818228207919697</v>
      </c>
      <c r="T48" s="143">
        <v>5.7703957473521014E-3</v>
      </c>
      <c r="U48" s="144">
        <v>-5.1585609418284391E-2</v>
      </c>
      <c r="V48" s="241"/>
    </row>
    <row r="49" spans="1:22">
      <c r="A49">
        <v>-0.62615269292363096</v>
      </c>
      <c r="B49">
        <v>5.7143229993272107E-2</v>
      </c>
      <c r="C49">
        <v>-0.57193320363354261</v>
      </c>
      <c r="D49">
        <v>-0.59391514241272125</v>
      </c>
      <c r="E49">
        <v>-0.23072072400350191</v>
      </c>
      <c r="F49">
        <v>0.41146961998105341</v>
      </c>
      <c r="G49">
        <v>0.18984046661197787</v>
      </c>
      <c r="H49">
        <v>0.46667466608630176</v>
      </c>
      <c r="I49">
        <v>-0.28331083498613674</v>
      </c>
      <c r="J49">
        <v>-0.68564796445114484</v>
      </c>
      <c r="K49">
        <v>-0.36173142315783779</v>
      </c>
      <c r="L49" s="142">
        <v>1.0572283019235671</v>
      </c>
      <c r="M49" s="143">
        <v>-0.48252838681838439</v>
      </c>
      <c r="N49" s="143">
        <v>-0.22176589903575916</v>
      </c>
      <c r="O49" s="143">
        <v>-0.33390950352583959</v>
      </c>
      <c r="P49" s="143">
        <v>-0.332681541963251</v>
      </c>
      <c r="Q49" s="143">
        <v>-0.19803277953202927</v>
      </c>
      <c r="R49" s="143">
        <v>5.6183631075878343E-2</v>
      </c>
      <c r="S49" s="143">
        <v>0.39228551250551519</v>
      </c>
      <c r="T49" s="143">
        <v>-4.2740817191419062E-2</v>
      </c>
      <c r="U49" s="144">
        <v>-0.14204235182617936</v>
      </c>
      <c r="V49" s="241"/>
    </row>
    <row r="50" spans="1:22">
      <c r="A50">
        <v>-0.23793538936185588</v>
      </c>
      <c r="B50">
        <v>0.84019363286074966</v>
      </c>
      <c r="C50">
        <v>-0.21312410037382945</v>
      </c>
      <c r="D50">
        <v>0.11244387535566631</v>
      </c>
      <c r="E50">
        <v>0.36671090062559686</v>
      </c>
      <c r="F50">
        <v>-1.8110453445325603</v>
      </c>
      <c r="G50">
        <v>-0.15315778175627287</v>
      </c>
      <c r="H50">
        <v>0.54404348789410606</v>
      </c>
      <c r="I50">
        <v>0.17090675853450332</v>
      </c>
      <c r="J50">
        <v>0.64360556941497826</v>
      </c>
      <c r="K50">
        <v>-0.2180138094152903</v>
      </c>
      <c r="L50" s="142">
        <v>-0.50515831853827853</v>
      </c>
      <c r="M50" s="143">
        <v>-0.37151636896681822</v>
      </c>
      <c r="N50" s="143">
        <v>0.96383489348265472</v>
      </c>
      <c r="O50" s="143">
        <v>1.6890137834448631</v>
      </c>
      <c r="P50" s="143">
        <v>-0.41633750171056955</v>
      </c>
      <c r="Q50" s="143">
        <v>-0.66448274161786836</v>
      </c>
      <c r="R50" s="143">
        <v>0.30491762879962098</v>
      </c>
      <c r="S50" s="143">
        <v>-0.22143630239173184</v>
      </c>
      <c r="T50" s="143">
        <v>-0.23476622196562125</v>
      </c>
      <c r="U50" s="144">
        <v>-5.6490872607270343E-2</v>
      </c>
      <c r="V50" s="241"/>
    </row>
    <row r="51" spans="1:22">
      <c r="A51">
        <v>-0.20241153873577838</v>
      </c>
      <c r="B51">
        <v>-2.7419448502134763E-2</v>
      </c>
      <c r="C51">
        <v>-3.0422938828648795E-3</v>
      </c>
      <c r="D51">
        <v>-0.46744893781843894</v>
      </c>
      <c r="E51">
        <v>-0.29518657676304461</v>
      </c>
      <c r="F51">
        <v>-0.30693600521094061</v>
      </c>
      <c r="G51">
        <v>-0.28257692592149997</v>
      </c>
      <c r="H51">
        <v>-0.45471766635235195</v>
      </c>
      <c r="I51">
        <v>-0.6314186322861054</v>
      </c>
      <c r="J51">
        <v>-0.44644501655229085</v>
      </c>
      <c r="K51">
        <v>0.13831504451952328</v>
      </c>
      <c r="L51" s="142">
        <v>0.55469712386157866</v>
      </c>
      <c r="M51" s="143">
        <v>0.76104633130737909</v>
      </c>
      <c r="N51" s="143">
        <v>0.4301045596785199</v>
      </c>
      <c r="O51" s="143">
        <v>-0.207771149959776</v>
      </c>
      <c r="P51" s="143">
        <v>-0.12091205561924556</v>
      </c>
      <c r="Q51" s="143">
        <v>-0.21954802681802379</v>
      </c>
      <c r="R51" s="143">
        <v>0.12444630167601452</v>
      </c>
      <c r="S51" s="143">
        <v>0.22675678920906839</v>
      </c>
      <c r="T51" s="143">
        <v>-0.24039088286171156</v>
      </c>
      <c r="U51" s="144">
        <v>-3.6069668512905981E-2</v>
      </c>
      <c r="V51" s="241"/>
    </row>
    <row r="52" spans="1:22">
      <c r="A52">
        <v>-0.47941441252946632</v>
      </c>
      <c r="B52">
        <v>-0.26757745542909639</v>
      </c>
      <c r="C52">
        <v>-0.48112805440682282</v>
      </c>
      <c r="D52">
        <v>-0.59247762523238401</v>
      </c>
      <c r="E52">
        <v>-0.50710268495861577</v>
      </c>
      <c r="F52">
        <v>0.30811266066404874</v>
      </c>
      <c r="G52">
        <v>-1.0998106437295518</v>
      </c>
      <c r="H52">
        <v>1.1911281793777568</v>
      </c>
      <c r="I52">
        <v>-0.51951440371554303</v>
      </c>
      <c r="J52">
        <v>-0.44561018293760463</v>
      </c>
      <c r="K52">
        <v>-0.41961599280722034</v>
      </c>
      <c r="L52" s="142">
        <v>1.3395634655722628</v>
      </c>
      <c r="M52" s="143">
        <v>-0.89328444844475163</v>
      </c>
      <c r="N52" s="143">
        <v>1.0864167893094845</v>
      </c>
      <c r="O52" s="143">
        <v>-0.46367224189779888</v>
      </c>
      <c r="P52" s="143">
        <v>-5.8253355453343827E-2</v>
      </c>
      <c r="Q52" s="143">
        <v>0.23944060450500698</v>
      </c>
      <c r="R52" s="143">
        <v>-0.40805453127101066</v>
      </c>
      <c r="S52" s="143">
        <v>0.2476792856795548</v>
      </c>
      <c r="T52" s="143">
        <v>3.742933333663314E-2</v>
      </c>
      <c r="U52" s="144">
        <v>9.3228483398521966E-4</v>
      </c>
      <c r="V52" s="241"/>
    </row>
    <row r="53" spans="1:22">
      <c r="A53">
        <v>-0.22279214762302474</v>
      </c>
      <c r="B53">
        <v>0.77930850434405774</v>
      </c>
      <c r="C53">
        <v>-7.8041845566941312E-2</v>
      </c>
      <c r="D53">
        <v>0.11734336960207933</v>
      </c>
      <c r="E53">
        <v>0.22295557713173048</v>
      </c>
      <c r="F53">
        <v>-0.64991155848379734</v>
      </c>
      <c r="G53">
        <v>6.0007408445462221E-2</v>
      </c>
      <c r="H53">
        <v>-0.44065060784183496</v>
      </c>
      <c r="I53">
        <v>1.3680162928032077E-2</v>
      </c>
      <c r="J53">
        <v>0.6341484490086452</v>
      </c>
      <c r="K53">
        <v>-0.13356259574959181</v>
      </c>
      <c r="L53" s="142">
        <v>-0.60388103448257424</v>
      </c>
      <c r="M53" s="143">
        <v>0.12264120770688708</v>
      </c>
      <c r="N53" s="143">
        <v>0.25164099083878105</v>
      </c>
      <c r="O53" s="143">
        <v>0.66865925368311885</v>
      </c>
      <c r="P53" s="143">
        <v>-1.2569532378186709E-2</v>
      </c>
      <c r="Q53" s="143">
        <v>-0.23915941016968242</v>
      </c>
      <c r="R53" s="143">
        <v>0.82227428875052344</v>
      </c>
      <c r="S53" s="143">
        <v>-8.8080430963086903E-2</v>
      </c>
      <c r="T53" s="143">
        <v>-0.26405371150454321</v>
      </c>
      <c r="U53" s="144">
        <v>-0.12769888846824068</v>
      </c>
      <c r="V53" s="241"/>
    </row>
    <row r="54" spans="1:22">
      <c r="A54">
        <v>-0.50549305126347299</v>
      </c>
      <c r="B54">
        <v>-0.3842739517527578</v>
      </c>
      <c r="C54">
        <v>-0.45936255280170629</v>
      </c>
      <c r="D54">
        <v>-0.68135305421199177</v>
      </c>
      <c r="E54">
        <v>-0.29505395723989974</v>
      </c>
      <c r="F54">
        <v>-0.90091286521083547</v>
      </c>
      <c r="G54">
        <v>-0.69413574141541134</v>
      </c>
      <c r="H54">
        <v>0.23456820066281073</v>
      </c>
      <c r="I54">
        <v>-0.57634603505168502</v>
      </c>
      <c r="J54">
        <v>-0.70485424976604638</v>
      </c>
      <c r="K54">
        <v>-0.33275635248536178</v>
      </c>
      <c r="L54" s="142">
        <v>1.3376221149307028</v>
      </c>
      <c r="M54" s="143">
        <v>0.27903795142929211</v>
      </c>
      <c r="N54" s="143">
        <v>0.93589770548023488</v>
      </c>
      <c r="O54" s="143">
        <v>0.31870125067005117</v>
      </c>
      <c r="P54" s="143">
        <v>-6.1545385808869014E-2</v>
      </c>
      <c r="Q54" s="143">
        <v>-0.52187137058100763</v>
      </c>
      <c r="R54" s="143">
        <v>-0.23961701963447118</v>
      </c>
      <c r="S54" s="143">
        <v>3.3248193811924648E-2</v>
      </c>
      <c r="T54" s="143">
        <v>-0.10768857456070867</v>
      </c>
      <c r="U54" s="144">
        <v>5.4456419616396606E-2</v>
      </c>
      <c r="V54" s="241"/>
    </row>
    <row r="55" spans="1:22">
      <c r="A55">
        <v>-0.47926472997294584</v>
      </c>
      <c r="B55">
        <v>-0.18639728407349723</v>
      </c>
      <c r="C55">
        <v>-0.50304286838930046</v>
      </c>
      <c r="D55">
        <v>-0.59527507489983278</v>
      </c>
      <c r="E55">
        <v>-0.39613892705973741</v>
      </c>
      <c r="F55">
        <v>-0.37018219896390997</v>
      </c>
      <c r="G55">
        <v>-0.78476223839717829</v>
      </c>
      <c r="H55">
        <v>-3.9739440292218237E-2</v>
      </c>
      <c r="I55">
        <v>-0.4793304746877452</v>
      </c>
      <c r="J55">
        <v>-0.71307006807161755</v>
      </c>
      <c r="K55">
        <v>-0.61457457126178516</v>
      </c>
      <c r="L55" s="142">
        <v>1.3378193986982059</v>
      </c>
      <c r="M55" s="143">
        <v>0.14077519636004585</v>
      </c>
      <c r="N55" s="143">
        <v>0.74673769686760783</v>
      </c>
      <c r="O55" s="143">
        <v>-1.4864349446054873E-2</v>
      </c>
      <c r="P55" s="143">
        <v>0.24977749232889335</v>
      </c>
      <c r="Q55" s="143">
        <v>-0.36272067327276719</v>
      </c>
      <c r="R55" s="143">
        <v>0.16798009718361237</v>
      </c>
      <c r="S55" s="143">
        <v>0.22219520236890947</v>
      </c>
      <c r="T55" s="143">
        <v>-9.4911951991075352E-3</v>
      </c>
      <c r="U55" s="144">
        <v>0.16677860761416408</v>
      </c>
      <c r="V55" s="241"/>
    </row>
    <row r="56" spans="1:22">
      <c r="A56">
        <v>-0.69006678117495834</v>
      </c>
      <c r="B56">
        <v>-1.322919683051784</v>
      </c>
      <c r="C56">
        <v>-0.61051348444849574</v>
      </c>
      <c r="D56">
        <v>-0.77132599018294368</v>
      </c>
      <c r="E56">
        <v>-0.89108167723029308</v>
      </c>
      <c r="F56">
        <v>-1.406030841897703</v>
      </c>
      <c r="G56">
        <v>1.3440382794363206</v>
      </c>
      <c r="H56">
        <v>-1.0314670652834439</v>
      </c>
      <c r="I56">
        <v>-0.47211224175436511</v>
      </c>
      <c r="J56">
        <v>-0.98345298765912814</v>
      </c>
      <c r="K56">
        <v>-0.54211765282821456</v>
      </c>
      <c r="L56" s="142">
        <v>1.9782886847440564</v>
      </c>
      <c r="M56" s="143">
        <v>1.7814694518385039</v>
      </c>
      <c r="N56" s="143">
        <v>-0.96805395544739536</v>
      </c>
      <c r="O56" s="143">
        <v>1.0906302750173917</v>
      </c>
      <c r="P56" s="143">
        <v>-0.49283879642568917</v>
      </c>
      <c r="Q56" s="143">
        <v>-0.4089876758005655</v>
      </c>
      <c r="R56" s="143">
        <v>2.6129194397556704E-2</v>
      </c>
      <c r="S56" s="143">
        <v>-0.40828078213636665</v>
      </c>
      <c r="T56" s="143">
        <v>8.1898398514785989E-2</v>
      </c>
      <c r="U56" s="144">
        <v>0.20493763328880651</v>
      </c>
      <c r="V56" s="241"/>
    </row>
    <row r="57" spans="1:22">
      <c r="A57">
        <v>-0.24373811781072002</v>
      </c>
      <c r="B57">
        <v>7.912952640208161E-2</v>
      </c>
      <c r="C57">
        <v>1.1607588686103801E-2</v>
      </c>
      <c r="D57">
        <v>0.61813461106034318</v>
      </c>
      <c r="E57">
        <v>1.3566564725775537E-2</v>
      </c>
      <c r="F57">
        <v>5.2120442473294191E-2</v>
      </c>
      <c r="G57">
        <v>-1.5455764671299693E-2</v>
      </c>
      <c r="H57">
        <v>0.63547936821246642</v>
      </c>
      <c r="I57">
        <v>0.67676939528572266</v>
      </c>
      <c r="J57">
        <v>1.5268039222771961</v>
      </c>
      <c r="K57">
        <v>-3.2215526142083513E-2</v>
      </c>
      <c r="L57" s="142">
        <v>-0.96758174775850703</v>
      </c>
      <c r="M57" s="143">
        <v>-0.91032875240600508</v>
      </c>
      <c r="N57" s="143">
        <v>0.10042963989271053</v>
      </c>
      <c r="O57" s="143">
        <v>0.68850309197716908</v>
      </c>
      <c r="P57" s="143">
        <v>0.16555786249473534</v>
      </c>
      <c r="Q57" s="143">
        <v>0.96485700501862903</v>
      </c>
      <c r="R57" s="143">
        <v>4.1731120778958172E-2</v>
      </c>
      <c r="S57" s="143">
        <v>-0.57283638567420325</v>
      </c>
      <c r="T57" s="143">
        <v>0.11875664610102679</v>
      </c>
      <c r="U57" s="144">
        <v>-0.17987374757810037</v>
      </c>
      <c r="V57" s="241"/>
    </row>
    <row r="58" spans="1:22">
      <c r="A58">
        <v>4.3108263248111349</v>
      </c>
      <c r="B58">
        <v>0.9349038327756094</v>
      </c>
      <c r="C58">
        <v>3.7396065011703117</v>
      </c>
      <c r="D58">
        <v>1.7028949871599901</v>
      </c>
      <c r="E58">
        <v>0.38589726140914776</v>
      </c>
      <c r="F58">
        <v>-0.38995094260335272</v>
      </c>
      <c r="G58">
        <v>-1.5408029513787254</v>
      </c>
      <c r="H58">
        <v>-0.82749471688098664</v>
      </c>
      <c r="I58">
        <v>-0.18810431757918661</v>
      </c>
      <c r="J58">
        <v>1.6869018713828006</v>
      </c>
      <c r="K58">
        <v>3.5178872315430549</v>
      </c>
      <c r="L58" s="142">
        <v>-4.8254023354901534</v>
      </c>
      <c r="M58" s="143">
        <v>2.1094005295591156</v>
      </c>
      <c r="N58" s="143">
        <v>2.0938593777479046</v>
      </c>
      <c r="O58" s="143">
        <v>-0.92227878908847483</v>
      </c>
      <c r="P58" s="143">
        <v>-0.18384457585085467</v>
      </c>
      <c r="Q58" s="143">
        <v>1.1042064086207177</v>
      </c>
      <c r="R58" s="143">
        <v>-1.2721625639678307</v>
      </c>
      <c r="S58" s="143">
        <v>0.33438836352501222</v>
      </c>
      <c r="T58" s="143">
        <v>-0.54744197892860658</v>
      </c>
      <c r="U58" s="144">
        <v>0.34434345511770692</v>
      </c>
      <c r="V58" s="241"/>
    </row>
    <row r="59" spans="1:22">
      <c r="A59">
        <v>4.102415001408267</v>
      </c>
      <c r="B59">
        <v>1.5268425822434621</v>
      </c>
      <c r="C59">
        <v>4.6608230561509369</v>
      </c>
      <c r="D59">
        <v>2.0701996995045455</v>
      </c>
      <c r="E59">
        <v>0.4903201205814538</v>
      </c>
      <c r="F59">
        <v>-0.4932885004698645</v>
      </c>
      <c r="G59">
        <v>-7.7204032076500742E-2</v>
      </c>
      <c r="H59">
        <v>-2.9727211397343178</v>
      </c>
      <c r="I59">
        <v>-0.21201182392720458</v>
      </c>
      <c r="J59">
        <v>1.6894257486276176</v>
      </c>
      <c r="K59">
        <v>5.836517602680301</v>
      </c>
      <c r="L59" s="142">
        <v>-6.7972824028259788</v>
      </c>
      <c r="M59" s="143">
        <v>4.6370664685938108</v>
      </c>
      <c r="N59" s="143">
        <v>0.83688622586655459</v>
      </c>
      <c r="O59" s="143">
        <v>-1.2115987023584829</v>
      </c>
      <c r="P59" s="143">
        <v>-0.70791749278936256</v>
      </c>
      <c r="Q59" s="143">
        <v>0.96461083542306447</v>
      </c>
      <c r="R59" s="143">
        <v>-1.1620289799660042</v>
      </c>
      <c r="S59" s="143">
        <v>0.98852876112384269</v>
      </c>
      <c r="T59" s="143">
        <v>-0.84642515999963008</v>
      </c>
      <c r="U59" s="144">
        <v>-0.49584497490924484</v>
      </c>
      <c r="V59" s="241"/>
    </row>
    <row r="60" spans="1:22">
      <c r="A60">
        <v>-0.45302818331069644</v>
      </c>
      <c r="B60">
        <v>0.63893445804168303</v>
      </c>
      <c r="C60">
        <v>-0.24539593757951522</v>
      </c>
      <c r="D60">
        <v>-0.26592457199477454</v>
      </c>
      <c r="E60">
        <v>-9.4208758389185368E-2</v>
      </c>
      <c r="F60">
        <v>-0.51309565842073668</v>
      </c>
      <c r="G60">
        <v>0.90731989927326839</v>
      </c>
      <c r="H60">
        <v>-0.50395237113916136</v>
      </c>
      <c r="I60">
        <v>-0.12503929708982528</v>
      </c>
      <c r="J60">
        <v>-0.23221049430561608</v>
      </c>
      <c r="K60">
        <v>-0.18771498163892053</v>
      </c>
      <c r="L60" s="142">
        <v>0.13302717019951027</v>
      </c>
      <c r="M60" s="143">
        <v>0.41041181549795752</v>
      </c>
      <c r="N60" s="143">
        <v>-0.55674052438786203</v>
      </c>
      <c r="O60" s="143">
        <v>0.53807020610914835</v>
      </c>
      <c r="P60" s="143">
        <v>-0.53623880230731347</v>
      </c>
      <c r="Q60" s="143">
        <v>-0.49505106730932419</v>
      </c>
      <c r="R60" s="143">
        <v>0.72867453641453894</v>
      </c>
      <c r="S60" s="143">
        <v>0.30980478105049103</v>
      </c>
      <c r="T60" s="143">
        <v>-0.21229578693539986</v>
      </c>
      <c r="U60" s="144">
        <v>-7.4273571982895678E-2</v>
      </c>
      <c r="V60" s="241"/>
    </row>
    <row r="61" spans="1:22">
      <c r="A61">
        <v>-0.39144129370047598</v>
      </c>
      <c r="B61">
        <v>-1.216370708147569</v>
      </c>
      <c r="C61">
        <v>-0.62607656470579498</v>
      </c>
      <c r="D61">
        <v>-0.80734133918996775</v>
      </c>
      <c r="E61">
        <v>-1.1457350025510966</v>
      </c>
      <c r="F61">
        <v>1.3994652747116878</v>
      </c>
      <c r="G61">
        <v>1.4118728513277821</v>
      </c>
      <c r="H61">
        <v>0.41040643204425986</v>
      </c>
      <c r="I61">
        <v>0.77191000372985785</v>
      </c>
      <c r="J61">
        <v>-1.2285554711710602</v>
      </c>
      <c r="K61">
        <v>-0.40138101140433274</v>
      </c>
      <c r="L61" s="142">
        <v>1.8716524619934378</v>
      </c>
      <c r="M61" s="143">
        <v>-0.35079340856759722</v>
      </c>
      <c r="N61" s="143">
        <v>-2.1443659809259961</v>
      </c>
      <c r="O61" s="143">
        <v>-0.3910013744661292</v>
      </c>
      <c r="P61" s="143">
        <v>-9.5914820669657536E-2</v>
      </c>
      <c r="Q61" s="143">
        <v>0.77017525134549436</v>
      </c>
      <c r="R61" s="143">
        <v>-0.78335008809033735</v>
      </c>
      <c r="S61" s="143">
        <v>0.69449813162452956</v>
      </c>
      <c r="T61" s="143">
        <v>0.37325266076631664</v>
      </c>
      <c r="U61" s="144">
        <v>6.4707550519727652E-2</v>
      </c>
      <c r="V61" s="241"/>
    </row>
    <row r="62" spans="1:22">
      <c r="A62">
        <v>-0.6533831101238502</v>
      </c>
      <c r="B62">
        <v>-3.0260120279492999</v>
      </c>
      <c r="C62">
        <v>-0.71239952187906996</v>
      </c>
      <c r="D62">
        <v>-1.1318935403380175</v>
      </c>
      <c r="E62">
        <v>-0.27253649852266765</v>
      </c>
      <c r="F62">
        <v>1.463564576568271</v>
      </c>
      <c r="G62">
        <v>1.9709236824966763</v>
      </c>
      <c r="H62">
        <v>-1.4956799961303868</v>
      </c>
      <c r="I62">
        <v>-0.90731082450092326</v>
      </c>
      <c r="J62">
        <v>-2.1999680644541355</v>
      </c>
      <c r="K62">
        <v>-0.4189789700962383</v>
      </c>
      <c r="L62" s="142">
        <v>3.0006264186841825</v>
      </c>
      <c r="M62" s="143">
        <v>1.8113097334635513</v>
      </c>
      <c r="N62" s="143">
        <v>-2.8963818177130385</v>
      </c>
      <c r="O62" s="143">
        <v>-1.7394584808450968</v>
      </c>
      <c r="P62" s="143">
        <v>6.8589701033733838E-2</v>
      </c>
      <c r="Q62" s="143">
        <v>-0.2774722622414767</v>
      </c>
      <c r="R62" s="143">
        <v>-0.73731982604891921</v>
      </c>
      <c r="S62" s="143">
        <v>-0.84836738365268949</v>
      </c>
      <c r="T62" s="143">
        <v>0.26594490548976996</v>
      </c>
      <c r="U62" s="144">
        <v>7.3240959487526069E-3</v>
      </c>
      <c r="V62" s="241"/>
    </row>
    <row r="63" spans="1:22">
      <c r="A63">
        <v>-0.43173196110521117</v>
      </c>
      <c r="B63">
        <v>-0.69039084790613392</v>
      </c>
      <c r="C63">
        <v>-0.21860380918564362</v>
      </c>
      <c r="D63">
        <v>-0.68712271386251489</v>
      </c>
      <c r="E63">
        <v>-1.2008016244433768</v>
      </c>
      <c r="F63">
        <v>1.2786002852063987</v>
      </c>
      <c r="G63">
        <v>1.2325410374792694</v>
      </c>
      <c r="H63">
        <v>0.65657995597821583</v>
      </c>
      <c r="I63">
        <v>-0.55099660137664064</v>
      </c>
      <c r="J63">
        <v>-0.6088525312790799</v>
      </c>
      <c r="K63">
        <v>-0.13544717858215996</v>
      </c>
      <c r="L63" s="142">
        <v>1.4650533517531401</v>
      </c>
      <c r="M63" s="143">
        <v>-0.19337389186568127</v>
      </c>
      <c r="N63" s="143">
        <v>-1.1948954391920517</v>
      </c>
      <c r="O63" s="143">
        <v>-0.8424568311170173</v>
      </c>
      <c r="P63" s="143">
        <v>-1.0711908581745606</v>
      </c>
      <c r="Q63" s="143">
        <v>1.0185667065628228</v>
      </c>
      <c r="R63" s="143">
        <v>-0.29342556606987497</v>
      </c>
      <c r="S63" s="143">
        <v>0.34100980899895622</v>
      </c>
      <c r="T63" s="143">
        <v>7.1859017015317786E-2</v>
      </c>
      <c r="U63" s="144">
        <v>-1.8331870716983417E-2</v>
      </c>
      <c r="V63" s="241"/>
    </row>
    <row r="64" spans="1:22">
      <c r="A64">
        <v>-0.6806429581366461</v>
      </c>
      <c r="B64">
        <v>-0.73605469429365211</v>
      </c>
      <c r="C64">
        <v>-0.60004129319592769</v>
      </c>
      <c r="D64">
        <v>-0.70855065374680926</v>
      </c>
      <c r="E64">
        <v>-0.78464705182095817</v>
      </c>
      <c r="F64">
        <v>-0.32509965545936736</v>
      </c>
      <c r="G64">
        <v>0.55753538894992871</v>
      </c>
      <c r="H64">
        <v>-0.19447708390786594</v>
      </c>
      <c r="I64">
        <v>-0.34535299703586686</v>
      </c>
      <c r="J64">
        <v>-0.6864283681435619</v>
      </c>
      <c r="K64">
        <v>-0.45962023195887508</v>
      </c>
      <c r="L64" s="142">
        <v>1.6022987365143138</v>
      </c>
      <c r="M64" s="143">
        <v>0.55986124409307658</v>
      </c>
      <c r="N64" s="143">
        <v>-0.46150555242047669</v>
      </c>
      <c r="O64" s="143">
        <v>0.30476312054503352</v>
      </c>
      <c r="P64" s="143">
        <v>-0.28986822119102401</v>
      </c>
      <c r="Q64" s="143">
        <v>2.6665968947616539E-2</v>
      </c>
      <c r="R64" s="143">
        <v>-2.4110890563495968E-3</v>
      </c>
      <c r="S64" s="143">
        <v>1.9074945754937719E-2</v>
      </c>
      <c r="T64" s="143">
        <v>4.1635618593692136E-2</v>
      </c>
      <c r="U64" s="144">
        <v>1.9491520347217905E-2</v>
      </c>
      <c r="V64" s="241"/>
    </row>
    <row r="65" spans="1:22">
      <c r="A65">
        <v>0.41796773694834483</v>
      </c>
      <c r="B65">
        <v>0.25840240481234816</v>
      </c>
      <c r="C65">
        <v>0.60049404684814989</v>
      </c>
      <c r="D65">
        <v>0.18302182435436398</v>
      </c>
      <c r="E65">
        <v>-0.25934683756153665</v>
      </c>
      <c r="F65">
        <v>-0.31099697453559516</v>
      </c>
      <c r="G65">
        <v>0.80338586073803686</v>
      </c>
      <c r="H65">
        <v>-0.52505295890494974</v>
      </c>
      <c r="I65">
        <v>-0.18505632507758177</v>
      </c>
      <c r="J65">
        <v>0.3462829249860877</v>
      </c>
      <c r="K65">
        <v>2.0195338324132731E-2</v>
      </c>
      <c r="L65" s="142">
        <v>-0.51568603962080173</v>
      </c>
      <c r="M65" s="143">
        <v>0.66411107435227601</v>
      </c>
      <c r="N65" s="143">
        <v>-0.42277381140160281</v>
      </c>
      <c r="O65" s="143">
        <v>0.29660376416860185</v>
      </c>
      <c r="P65" s="143">
        <v>-0.54609941354905378</v>
      </c>
      <c r="Q65" s="143">
        <v>0.23373502168702251</v>
      </c>
      <c r="R65" s="143">
        <v>0.4514455745114051</v>
      </c>
      <c r="S65" s="143">
        <v>-9.1466200761895475E-2</v>
      </c>
      <c r="T65" s="143">
        <v>-0.17684378318082145</v>
      </c>
      <c r="U65" s="144">
        <v>0.36234294429716557</v>
      </c>
      <c r="V65" s="241"/>
    </row>
    <row r="66" spans="1:22">
      <c r="A66">
        <v>4.9327118943566679E-2</v>
      </c>
      <c r="B66">
        <v>-0.32508007680596968</v>
      </c>
      <c r="C66">
        <v>2.2981164029353796E-2</v>
      </c>
      <c r="D66">
        <v>-0.45866243460366285</v>
      </c>
      <c r="E66">
        <v>-0.86977795929577861</v>
      </c>
      <c r="F66">
        <v>-0.27190537265770431</v>
      </c>
      <c r="G66">
        <v>1.1504970756331301</v>
      </c>
      <c r="H66">
        <v>1.0152899479963207</v>
      </c>
      <c r="I66">
        <v>4.0652962819006939E-2</v>
      </c>
      <c r="J66">
        <v>-0.76523746627637601</v>
      </c>
      <c r="K66">
        <v>-0.21606178793254571</v>
      </c>
      <c r="L66" s="142">
        <v>1.0233774382421665</v>
      </c>
      <c r="M66" s="143">
        <v>-0.22789133130313599</v>
      </c>
      <c r="N66" s="143">
        <v>-0.71062193313346067</v>
      </c>
      <c r="O66" s="143">
        <v>0.51870638766132315</v>
      </c>
      <c r="P66" s="143">
        <v>-1.200336990204786</v>
      </c>
      <c r="Q66" s="143">
        <v>0.20146653354610647</v>
      </c>
      <c r="R66" s="143">
        <v>-0.64418906036543222</v>
      </c>
      <c r="S66" s="143">
        <v>0.44196277829915237</v>
      </c>
      <c r="T66" s="143">
        <v>0.10691211963255361</v>
      </c>
      <c r="U66" s="144">
        <v>0.39659913151016934</v>
      </c>
      <c r="V66" s="241"/>
    </row>
    <row r="67" spans="1:22">
      <c r="A67">
        <v>-0.21025245147323232</v>
      </c>
      <c r="B67">
        <v>-0.50942671592596345</v>
      </c>
      <c r="C67">
        <v>-0.23045672331159109</v>
      </c>
      <c r="D67">
        <v>-0.49727614153643973</v>
      </c>
      <c r="E67">
        <v>-8.9048114733848938E-2</v>
      </c>
      <c r="F67">
        <v>-1.2534616678301447</v>
      </c>
      <c r="G67">
        <v>1.3095198819612486</v>
      </c>
      <c r="H67">
        <v>-1.0807017700702273</v>
      </c>
      <c r="I67">
        <v>-0.2570534368141984</v>
      </c>
      <c r="J67">
        <v>-0.70720961786830439</v>
      </c>
      <c r="K67">
        <v>6.9741916522731512E-2</v>
      </c>
      <c r="L67" s="142">
        <v>0.71405004028207231</v>
      </c>
      <c r="M67" s="143">
        <v>1.5711285074938766</v>
      </c>
      <c r="N67" s="143">
        <v>-0.92280994258466564</v>
      </c>
      <c r="O67" s="143">
        <v>0.86752963434983688</v>
      </c>
      <c r="P67" s="143">
        <v>-0.50365017041751803</v>
      </c>
      <c r="Q67" s="143">
        <v>-0.8166066369842313</v>
      </c>
      <c r="R67" s="143">
        <v>8.1164703847574765E-2</v>
      </c>
      <c r="S67" s="143">
        <v>-0.20923772082968151</v>
      </c>
      <c r="T67" s="143">
        <v>-0.19438705133163381</v>
      </c>
      <c r="U67" s="144">
        <v>-5.4558351589743065E-2</v>
      </c>
      <c r="V67" s="241"/>
    </row>
    <row r="68" spans="1:22">
      <c r="A68">
        <v>-0.34002937288369783</v>
      </c>
      <c r="B68">
        <v>8.0820779971987028E-2</v>
      </c>
      <c r="C68">
        <v>-0.16915839078426889</v>
      </c>
      <c r="D68">
        <v>3.9469283884420982E-2</v>
      </c>
      <c r="E68">
        <v>0.24547446553613603</v>
      </c>
      <c r="F68">
        <v>-0.2677004245251991</v>
      </c>
      <c r="G68">
        <v>0.64670171473692672</v>
      </c>
      <c r="H68">
        <v>-0.12414179135528108</v>
      </c>
      <c r="I68">
        <v>0.83511100132008576</v>
      </c>
      <c r="J68">
        <v>0.38839947107794082</v>
      </c>
      <c r="K68">
        <v>-0.17437762423980918</v>
      </c>
      <c r="L68" s="142">
        <v>-0.35721546701242335</v>
      </c>
      <c r="M68" s="143">
        <v>-0.22557011340962813</v>
      </c>
      <c r="N68" s="143">
        <v>-0.74430771156194742</v>
      </c>
      <c r="O68" s="143">
        <v>0.81109923399551032</v>
      </c>
      <c r="P68" s="143">
        <v>0.21730238368703642</v>
      </c>
      <c r="Q68" s="143">
        <v>-5.5701568062887168E-2</v>
      </c>
      <c r="R68" s="143">
        <v>0.10246530446345092</v>
      </c>
      <c r="S68" s="143">
        <v>-0.12223395468373402</v>
      </c>
      <c r="T68" s="143">
        <v>-9.9700802915992703E-2</v>
      </c>
      <c r="U68" s="144">
        <v>-7.1106321929106681E-2</v>
      </c>
      <c r="V68" s="241"/>
    </row>
    <row r="69" spans="1:22">
      <c r="A69">
        <v>-0.44829400857708451</v>
      </c>
      <c r="B69">
        <v>0.19244351558592435</v>
      </c>
      <c r="C69">
        <v>-0.30662133330755287</v>
      </c>
      <c r="D69">
        <v>-0.22631116339022059</v>
      </c>
      <c r="E69">
        <v>7.4361023794873124E-2</v>
      </c>
      <c r="F69">
        <v>-0.54993272377020319</v>
      </c>
      <c r="G69">
        <v>-0.21814073829246228</v>
      </c>
      <c r="H69">
        <v>-0.79936059985996577</v>
      </c>
      <c r="I69">
        <v>4.984524349200898E-2</v>
      </c>
      <c r="J69">
        <v>-4.3134873371533593E-2</v>
      </c>
      <c r="K69">
        <v>-0.50827094341858747</v>
      </c>
      <c r="L69" s="142">
        <v>0.2870280438442725</v>
      </c>
      <c r="M69" s="143">
        <v>0.41933135977689528</v>
      </c>
      <c r="N69" s="143">
        <v>0.12828987285871846</v>
      </c>
      <c r="O69" s="143">
        <v>0.45387420034769227</v>
      </c>
      <c r="P69" s="143">
        <v>0.5206254787401452</v>
      </c>
      <c r="Q69" s="143">
        <v>-0.44834242821913428</v>
      </c>
      <c r="R69" s="143">
        <v>0.67110557861025921</v>
      </c>
      <c r="S69" s="143">
        <v>-1.9960020709385864E-2</v>
      </c>
      <c r="T69" s="143">
        <v>-0.16986293713012307</v>
      </c>
      <c r="U69" s="144">
        <v>8.474252137919594E-2</v>
      </c>
      <c r="V69" s="241"/>
    </row>
    <row r="70" spans="1:22">
      <c r="A70">
        <v>-0.12159609492355203</v>
      </c>
      <c r="B70">
        <v>-0.74281970857328627</v>
      </c>
      <c r="C70">
        <v>1.0565312250192478E-2</v>
      </c>
      <c r="D70">
        <v>-0.22291434447621883</v>
      </c>
      <c r="E70">
        <v>2.304930410935818</v>
      </c>
      <c r="F70">
        <v>-0.50058591667695118</v>
      </c>
      <c r="G70">
        <v>0.81881910982932837</v>
      </c>
      <c r="H70">
        <v>-1.4816129376198699</v>
      </c>
      <c r="I70">
        <v>0.10911303833244795</v>
      </c>
      <c r="J70">
        <v>-0.75419493397345105</v>
      </c>
      <c r="K70">
        <v>0.19660685774773484</v>
      </c>
      <c r="L70" s="142">
        <v>-0.38608539202448</v>
      </c>
      <c r="M70" s="143">
        <v>1.0603309993723593</v>
      </c>
      <c r="N70" s="143">
        <v>-1.2618203754080768</v>
      </c>
      <c r="O70" s="143">
        <v>-0.21161003518703567</v>
      </c>
      <c r="P70" s="143">
        <v>0.68913818645580349</v>
      </c>
      <c r="Q70" s="143">
        <v>-2.1451754330016213</v>
      </c>
      <c r="R70" s="143">
        <v>-0.29685215406618959</v>
      </c>
      <c r="S70" s="143">
        <v>-1.1087255915707697</v>
      </c>
      <c r="T70" s="143">
        <v>-0.55180811895413673</v>
      </c>
      <c r="U70" s="144">
        <v>-0.20094887237225217</v>
      </c>
      <c r="V70" s="241"/>
    </row>
    <row r="71" spans="1:22">
      <c r="A71">
        <v>-0.58715990059021883</v>
      </c>
      <c r="B71">
        <v>-1.4125561222569181</v>
      </c>
      <c r="C71">
        <v>-0.60056529095221078</v>
      </c>
      <c r="D71">
        <v>-0.48090761016858213</v>
      </c>
      <c r="E71">
        <v>-0.41047550126376825</v>
      </c>
      <c r="F71">
        <v>-0.71439527574511086</v>
      </c>
      <c r="G71">
        <v>1.803568014122382</v>
      </c>
      <c r="H71">
        <v>-0.90486353868880409</v>
      </c>
      <c r="I71">
        <v>-0.13957115881398185</v>
      </c>
      <c r="J71">
        <v>-0.19118131450587295</v>
      </c>
      <c r="K71">
        <v>-0.35388941380509287</v>
      </c>
      <c r="L71" s="142">
        <v>1.2522890474947552</v>
      </c>
      <c r="M71" s="143">
        <v>1.2677706508956021</v>
      </c>
      <c r="N71" s="143">
        <v>-1.607737808201966</v>
      </c>
      <c r="O71" s="143">
        <v>0.87611907543126244</v>
      </c>
      <c r="P71" s="143">
        <v>-0.38842173570056049</v>
      </c>
      <c r="Q71" s="143">
        <v>7.7251150457610107E-3</v>
      </c>
      <c r="R71" s="143">
        <v>2.1869560871836086E-2</v>
      </c>
      <c r="S71" s="143">
        <v>-0.90677701319180748</v>
      </c>
      <c r="T71" s="143">
        <v>8.1876096682093336E-3</v>
      </c>
      <c r="U71" s="144">
        <v>-0.1361755848988396</v>
      </c>
      <c r="V71" s="241"/>
    </row>
    <row r="72" spans="1:22">
      <c r="A72">
        <v>1.5498433591408201</v>
      </c>
      <c r="B72">
        <v>0.23810736197344878</v>
      </c>
      <c r="C72">
        <v>0.99573752624937972</v>
      </c>
      <c r="D72">
        <v>1.1211745370362449</v>
      </c>
      <c r="E72">
        <v>5.0965306401841115</v>
      </c>
      <c r="F72">
        <v>1.6117179166490412</v>
      </c>
      <c r="G72">
        <v>-0.74460503037026993</v>
      </c>
      <c r="H72">
        <v>9.3897615557679989E-2</v>
      </c>
      <c r="I72">
        <v>3.9611655957492911</v>
      </c>
      <c r="J72">
        <v>0.37625147902753353</v>
      </c>
      <c r="K72">
        <v>0.59425276433154639</v>
      </c>
      <c r="L72" s="142">
        <v>-4.0318531809692226</v>
      </c>
      <c r="M72" s="143">
        <v>-2.590425005720467</v>
      </c>
      <c r="N72" s="143">
        <v>-1.7155687767711896</v>
      </c>
      <c r="O72" s="143">
        <v>-0.68677863473497069</v>
      </c>
      <c r="P72" s="143">
        <v>3.43904357827601</v>
      </c>
      <c r="Q72" s="143">
        <v>-2.3199322915708023</v>
      </c>
      <c r="R72" s="143">
        <v>-1.8163904959660364</v>
      </c>
      <c r="S72" s="143">
        <v>-0.66072285004644216</v>
      </c>
      <c r="T72" s="143">
        <v>-0.55209191450226625</v>
      </c>
      <c r="U72" s="144">
        <v>-5.0055002213116873E-3</v>
      </c>
      <c r="V72" s="241"/>
    </row>
    <row r="73" spans="1:22">
      <c r="A73">
        <v>-0.22343063505685495</v>
      </c>
      <c r="B73">
        <v>-1.0083465190488652</v>
      </c>
      <c r="C73">
        <v>-0.40348083121365613</v>
      </c>
      <c r="D73">
        <v>-0.52167170452275113</v>
      </c>
      <c r="E73">
        <v>-0.6076923587238573</v>
      </c>
      <c r="F73">
        <v>-7.7432639519160934E-2</v>
      </c>
      <c r="G73">
        <v>2.8295879206850598</v>
      </c>
      <c r="H73">
        <v>0.26270231768381869</v>
      </c>
      <c r="I73">
        <v>-0.1872920533378557</v>
      </c>
      <c r="J73">
        <v>-0.35002436026808686</v>
      </c>
      <c r="K73">
        <v>-0.22915755662341428</v>
      </c>
      <c r="L73" s="142">
        <v>1.1731990179539669</v>
      </c>
      <c r="M73" s="143">
        <v>0.37253956177024783</v>
      </c>
      <c r="N73" s="143">
        <v>-2.292200722804635</v>
      </c>
      <c r="O73" s="143">
        <v>0.61857867308342818</v>
      </c>
      <c r="P73" s="143">
        <v>-1.5894482262424232</v>
      </c>
      <c r="Q73" s="143">
        <v>0.30150665963985329</v>
      </c>
      <c r="R73" s="143">
        <v>-0.26309406057303342</v>
      </c>
      <c r="S73" s="143">
        <v>-0.51563398478023248</v>
      </c>
      <c r="T73" s="143">
        <v>2.7041440434623287E-3</v>
      </c>
      <c r="U73" s="144">
        <v>-9.4240572471127021E-2</v>
      </c>
      <c r="V73" s="241"/>
    </row>
    <row r="74" spans="1:22">
      <c r="A74">
        <v>0.31030763951395673</v>
      </c>
      <c r="B74">
        <v>1.3813947752313587</v>
      </c>
      <c r="C74">
        <v>0.56858917001380049</v>
      </c>
      <c r="D74">
        <v>1.8449137378256095</v>
      </c>
      <c r="E74">
        <v>1.3328790792799845</v>
      </c>
      <c r="F74">
        <v>1.937981944230289</v>
      </c>
      <c r="G74">
        <v>0.51934543421579016</v>
      </c>
      <c r="H74">
        <v>-0.23667825943940385</v>
      </c>
      <c r="I74">
        <v>0.4679395059303264</v>
      </c>
      <c r="J74">
        <v>0.20862660207768838</v>
      </c>
      <c r="K74">
        <v>0.33110309132558163</v>
      </c>
      <c r="L74" s="142">
        <v>-2.4441360643446193</v>
      </c>
      <c r="M74" s="143">
        <v>-0.99978494606319102</v>
      </c>
      <c r="N74" s="143">
        <v>-1.0631807583394759</v>
      </c>
      <c r="O74" s="143">
        <v>-1.5143633702249994</v>
      </c>
      <c r="P74" s="143">
        <v>0.14219336732419521</v>
      </c>
      <c r="Q74" s="143">
        <v>-0.32672256438278968</v>
      </c>
      <c r="R74" s="143">
        <v>0.74354534754903756</v>
      </c>
      <c r="S74" s="143">
        <v>0.21884231857875891</v>
      </c>
      <c r="T74" s="143">
        <v>0.85581978052614027</v>
      </c>
      <c r="U74" s="144">
        <v>3.1420182913602768E-2</v>
      </c>
      <c r="V74" s="241"/>
    </row>
    <row r="75" spans="1:22">
      <c r="A75">
        <v>-5.3695549428278394E-2</v>
      </c>
      <c r="B75">
        <v>0.21442981199473229</v>
      </c>
      <c r="C75">
        <v>-4.0623140128160026E-2</v>
      </c>
      <c r="D75">
        <v>0.34415602241344889</v>
      </c>
      <c r="E75">
        <v>0.33869818923077333</v>
      </c>
      <c r="F75">
        <v>-0.27846564007015789</v>
      </c>
      <c r="G75">
        <v>1.2696689506351679</v>
      </c>
      <c r="H75">
        <v>-0.53208648816019533</v>
      </c>
      <c r="I75">
        <v>2.82996707998486</v>
      </c>
      <c r="J75">
        <v>0.3035388433762089</v>
      </c>
      <c r="K75">
        <v>0.21030087797472244</v>
      </c>
      <c r="L75" s="142">
        <v>-1.2711954970730619</v>
      </c>
      <c r="M75" s="143">
        <v>-0.27101378166592716</v>
      </c>
      <c r="N75" s="143">
        <v>-2.0270752389462374</v>
      </c>
      <c r="O75" s="143">
        <v>1.7145197772218093</v>
      </c>
      <c r="P75" s="143">
        <v>1.0568923201009919</v>
      </c>
      <c r="Q75" s="143">
        <v>-6.0358890759836595E-2</v>
      </c>
      <c r="R75" s="143">
        <v>-0.38139305778807153</v>
      </c>
      <c r="S75" s="143">
        <v>0.60983501406245932</v>
      </c>
      <c r="T75" s="143">
        <v>0.12089026115282787</v>
      </c>
      <c r="U75" s="144">
        <v>-6.2984550245642937E-2</v>
      </c>
      <c r="V75" s="241"/>
    </row>
    <row r="76" spans="1:22">
      <c r="A76">
        <v>0.17861444023232484</v>
      </c>
      <c r="B76">
        <v>0.72180588296717973</v>
      </c>
      <c r="C76">
        <v>6.15502155487695E-2</v>
      </c>
      <c r="D76">
        <v>0.71006160612600999</v>
      </c>
      <c r="E76">
        <v>0.19766454400060246</v>
      </c>
      <c r="F76">
        <v>-0.63823670616821127</v>
      </c>
      <c r="G76">
        <v>0.89587236812449922</v>
      </c>
      <c r="H76">
        <v>-0.80639412911522423</v>
      </c>
      <c r="I76">
        <v>1.4969567049912054</v>
      </c>
      <c r="J76">
        <v>0.81685658872636435</v>
      </c>
      <c r="K76">
        <v>-9.1365535793051497E-2</v>
      </c>
      <c r="L76" s="142">
        <v>-1.3917708232822119</v>
      </c>
      <c r="M76" s="143">
        <v>0.10012245047396501</v>
      </c>
      <c r="N76" s="143">
        <v>-1.002584712636011</v>
      </c>
      <c r="O76" s="143">
        <v>1.4762129903397547</v>
      </c>
      <c r="P76" s="143">
        <v>0.49201117069823008</v>
      </c>
      <c r="Q76" s="143">
        <v>-1.8135772798595629E-2</v>
      </c>
      <c r="R76" s="143">
        <v>0.65061863062993908</v>
      </c>
      <c r="S76" s="143">
        <v>0.12399730551178195</v>
      </c>
      <c r="T76" s="143">
        <v>0.16115111536606547</v>
      </c>
      <c r="U76" s="144">
        <v>5.9768447594189755E-2</v>
      </c>
      <c r="V76" s="241"/>
    </row>
    <row r="77" spans="1:22">
      <c r="A77">
        <v>1.2165869887487597</v>
      </c>
      <c r="B77">
        <v>3.0231157562096468E-3</v>
      </c>
      <c r="C77">
        <v>-0.19777248845173845</v>
      </c>
      <c r="D77">
        <v>1.2148987632217254E-2</v>
      </c>
      <c r="E77">
        <v>-0.70804942663941028</v>
      </c>
      <c r="F77">
        <v>-0.39609606175005396</v>
      </c>
      <c r="G77">
        <v>1.5190965679647086</v>
      </c>
      <c r="H77">
        <v>0.38227231502319992</v>
      </c>
      <c r="I77">
        <v>2.2447442568461407</v>
      </c>
      <c r="J77">
        <v>0.2703269299432578</v>
      </c>
      <c r="K77">
        <v>-0.2638325361006848</v>
      </c>
      <c r="L77" s="142">
        <v>-0.21129704121828313</v>
      </c>
      <c r="M77" s="143">
        <v>-0.60906402800151527</v>
      </c>
      <c r="N77" s="143">
        <v>-1.7598939194801697</v>
      </c>
      <c r="O77" s="143">
        <v>1.9309251555549138</v>
      </c>
      <c r="P77" s="143">
        <v>0.13378334604771752</v>
      </c>
      <c r="Q77" s="143">
        <v>0.62485720075932716</v>
      </c>
      <c r="R77" s="143">
        <v>-0.40344373038997872</v>
      </c>
      <c r="S77" s="143">
        <v>0.65862999233758768</v>
      </c>
      <c r="T77" s="143">
        <v>0.21240319608326363</v>
      </c>
      <c r="U77" s="144">
        <v>0.19338292095315857</v>
      </c>
      <c r="V77" s="241"/>
    </row>
    <row r="78" spans="1:22">
      <c r="A78">
        <v>1.6968251810060029</v>
      </c>
      <c r="B78">
        <v>2.3115842386808483</v>
      </c>
      <c r="C78">
        <v>1.4438767519049094</v>
      </c>
      <c r="D78">
        <v>2.3138967214684922</v>
      </c>
      <c r="E78">
        <v>2.6148235883745903</v>
      </c>
      <c r="F78">
        <v>0.70447062172010189</v>
      </c>
      <c r="G78">
        <v>1.0811113791888032</v>
      </c>
      <c r="H78">
        <v>1.7045758150115093</v>
      </c>
      <c r="I78">
        <v>-0.30988033102155821</v>
      </c>
      <c r="J78">
        <v>0.41724315210493046</v>
      </c>
      <c r="K78">
        <v>0.71803802096545877</v>
      </c>
      <c r="L78" s="142">
        <v>-3.6964476591930078</v>
      </c>
      <c r="M78" s="143">
        <v>-2.0009012742468832</v>
      </c>
      <c r="N78" s="143">
        <v>-0.21829010964140985</v>
      </c>
      <c r="O78" s="143">
        <v>-1.0224589363862568</v>
      </c>
      <c r="P78" s="143">
        <v>-1.8994611818121432</v>
      </c>
      <c r="Q78" s="143">
        <v>-1.4455557040051732</v>
      </c>
      <c r="R78" s="143">
        <v>0.10600253481843908</v>
      </c>
      <c r="S78" s="143">
        <v>-0.35330241068807999</v>
      </c>
      <c r="T78" s="143">
        <v>0.50565918799037513</v>
      </c>
      <c r="U78" s="144">
        <v>0.33469036166560173</v>
      </c>
      <c r="V78" s="241"/>
    </row>
    <row r="79" spans="1:22">
      <c r="A79">
        <v>3.2910239327357513</v>
      </c>
      <c r="B79">
        <v>1.0194665112710211</v>
      </c>
      <c r="C79">
        <v>3.576797150182351</v>
      </c>
      <c r="D79">
        <v>2.2387969507324299</v>
      </c>
      <c r="E79">
        <v>1.5316469841155897</v>
      </c>
      <c r="F79">
        <v>2.5639339091900837</v>
      </c>
      <c r="G79">
        <v>1.2650402875731892</v>
      </c>
      <c r="H79">
        <v>-0.7501258950731563</v>
      </c>
      <c r="I79">
        <v>-0.25323206926375608</v>
      </c>
      <c r="J79">
        <v>2.713240655664225</v>
      </c>
      <c r="K79">
        <v>0.8771280619157884</v>
      </c>
      <c r="L79" s="142">
        <v>-4.9023892840362633</v>
      </c>
      <c r="M79" s="143">
        <v>-0.10875242623874432</v>
      </c>
      <c r="N79" s="143">
        <v>-1.2725230248593267</v>
      </c>
      <c r="O79" s="143">
        <v>-2.2928885207228547</v>
      </c>
      <c r="P79" s="143">
        <v>-0.59862267654694989</v>
      </c>
      <c r="Q79" s="143">
        <v>1.6253200527290037</v>
      </c>
      <c r="R79" s="143">
        <v>0.77072135458901248</v>
      </c>
      <c r="S79" s="143">
        <v>-1.3114604136301591</v>
      </c>
      <c r="T79" s="143">
        <v>-0.57295249915942836</v>
      </c>
      <c r="U79" s="144">
        <v>1.2292567707692017</v>
      </c>
      <c r="V79" s="241"/>
    </row>
    <row r="80" spans="1:22">
      <c r="A80">
        <v>-8.7304311179390401E-2</v>
      </c>
      <c r="B80">
        <v>-0.73605469429365211</v>
      </c>
      <c r="C80">
        <v>-0.41594358078349325</v>
      </c>
      <c r="D80">
        <v>-0.4588719493272207</v>
      </c>
      <c r="E80">
        <v>-0.80906500538862514</v>
      </c>
      <c r="F80">
        <v>-0.36386027700395218</v>
      </c>
      <c r="G80">
        <v>1.3121987310215593</v>
      </c>
      <c r="H80">
        <v>0.42447349055475087</v>
      </c>
      <c r="I80">
        <v>-0.12777004781106022</v>
      </c>
      <c r="J80">
        <v>-0.84366784513388893</v>
      </c>
      <c r="K80">
        <v>0.1006254281777504</v>
      </c>
      <c r="L80" s="142">
        <v>1.2331402224036789</v>
      </c>
      <c r="M80" s="143">
        <v>0.39554045280599981</v>
      </c>
      <c r="N80" s="143">
        <v>-0.94887521477843673</v>
      </c>
      <c r="O80" s="143">
        <v>0.4814178188186663</v>
      </c>
      <c r="P80" s="143">
        <v>-1.0216576505702992</v>
      </c>
      <c r="Q80" s="143">
        <v>6.6645457935903402E-2</v>
      </c>
      <c r="R80" s="143">
        <v>-0.6181276459563505</v>
      </c>
      <c r="S80" s="143">
        <v>0.18337883952046241</v>
      </c>
      <c r="T80" s="143">
        <v>0.25758456470732816</v>
      </c>
      <c r="U80" s="144">
        <v>-0.10568949650590209</v>
      </c>
      <c r="V80" s="241"/>
    </row>
    <row r="81" spans="1:22" ht="15.75" thickBot="1">
      <c r="A81">
        <v>3.3706912185582416</v>
      </c>
      <c r="B81">
        <v>3.2434649557002433</v>
      </c>
      <c r="C81">
        <v>3.0239920960036049</v>
      </c>
      <c r="D81">
        <v>4.635148148075924</v>
      </c>
      <c r="E81">
        <v>3.4704911429222562</v>
      </c>
      <c r="F81">
        <v>0.25639465519471932</v>
      </c>
      <c r="G81">
        <v>3.6202788759488715E-2</v>
      </c>
      <c r="H81">
        <v>-1.2987411769832014</v>
      </c>
      <c r="I81">
        <v>-0.97890517031613622</v>
      </c>
      <c r="J81">
        <v>0.16563466296942395</v>
      </c>
      <c r="K81">
        <v>3.7268109663471916</v>
      </c>
      <c r="L81" s="145">
        <v>-7.2197305489748933</v>
      </c>
      <c r="M81" s="146">
        <v>1.3844452013925244</v>
      </c>
      <c r="N81" s="146">
        <v>0.81588631907852704</v>
      </c>
      <c r="O81" s="146">
        <v>-2.3276668054052627</v>
      </c>
      <c r="P81" s="146">
        <v>-1.3118407364918692</v>
      </c>
      <c r="Q81" s="146">
        <v>-2.367320158628949</v>
      </c>
      <c r="R81" s="146">
        <v>0.27206012424623838</v>
      </c>
      <c r="S81" s="146">
        <v>0.12427501859778101</v>
      </c>
      <c r="T81" s="146">
        <v>1.4872239420157936</v>
      </c>
      <c r="U81" s="147">
        <v>-0.20520210510293824</v>
      </c>
      <c r="V81" s="241"/>
    </row>
  </sheetData>
  <phoneticPr fontId="36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4CCC2-C5B2-4351-AD57-A7CE9B9D4764}">
  <dimension ref="A1:FJ134"/>
  <sheetViews>
    <sheetView topLeftCell="DJ1" zoomScale="55" zoomScaleNormal="55" workbookViewId="0">
      <selection activeCell="EB14" sqref="EB14"/>
    </sheetView>
  </sheetViews>
  <sheetFormatPr defaultRowHeight="15"/>
  <cols>
    <col min="11" max="11" width="9.140625" style="241"/>
  </cols>
  <sheetData>
    <row r="1" spans="1:149" ht="15.75" thickBot="1">
      <c r="A1" s="330" t="s">
        <v>300</v>
      </c>
      <c r="B1" s="331" t="s">
        <v>301</v>
      </c>
      <c r="C1" s="331" t="s">
        <v>302</v>
      </c>
      <c r="D1" s="331" t="s">
        <v>303</v>
      </c>
      <c r="E1" s="331" t="s">
        <v>304</v>
      </c>
      <c r="F1" s="331" t="s">
        <v>305</v>
      </c>
      <c r="G1" s="331" t="s">
        <v>306</v>
      </c>
      <c r="L1" s="334" t="s">
        <v>300</v>
      </c>
      <c r="M1" s="331" t="s">
        <v>301</v>
      </c>
      <c r="N1" s="331" t="s">
        <v>302</v>
      </c>
      <c r="O1" s="331" t="s">
        <v>303</v>
      </c>
      <c r="P1" s="331" t="s">
        <v>304</v>
      </c>
      <c r="Q1" s="331" t="s">
        <v>305</v>
      </c>
      <c r="R1" s="331" t="s">
        <v>306</v>
      </c>
      <c r="AJ1" s="330" t="s">
        <v>300</v>
      </c>
      <c r="AK1" s="331" t="s">
        <v>301</v>
      </c>
      <c r="AL1" s="331" t="s">
        <v>302</v>
      </c>
      <c r="AM1" s="331" t="s">
        <v>303</v>
      </c>
      <c r="AN1" s="331" t="s">
        <v>304</v>
      </c>
      <c r="AO1" s="331" t="s">
        <v>306</v>
      </c>
      <c r="AU1" t="s">
        <v>158</v>
      </c>
      <c r="AV1">
        <v>0</v>
      </c>
      <c r="AW1">
        <v>3.9120799999999997E-2</v>
      </c>
      <c r="AX1">
        <v>0</v>
      </c>
      <c r="AY1">
        <v>1</v>
      </c>
      <c r="BB1" s="241"/>
      <c r="BC1" s="330" t="s">
        <v>300</v>
      </c>
      <c r="BD1" s="331" t="s">
        <v>301</v>
      </c>
      <c r="BE1" s="331" t="s">
        <v>302</v>
      </c>
      <c r="BF1" s="331" t="s">
        <v>304</v>
      </c>
      <c r="BG1" s="331" t="s">
        <v>306</v>
      </c>
      <c r="BH1" s="241"/>
      <c r="BI1" s="241"/>
      <c r="BM1" t="s">
        <v>293</v>
      </c>
      <c r="BT1" s="330" t="s">
        <v>300</v>
      </c>
      <c r="BU1" s="331" t="s">
        <v>301</v>
      </c>
      <c r="BV1" s="331" t="s">
        <v>302</v>
      </c>
      <c r="BW1" s="331" t="s">
        <v>304</v>
      </c>
      <c r="BY1" s="335"/>
      <c r="CO1" s="335"/>
      <c r="DE1" s="335"/>
      <c r="DR1" s="335"/>
      <c r="EG1" s="335"/>
    </row>
    <row r="2" spans="1:149" ht="15.75" thickBot="1">
      <c r="A2" s="332">
        <v>-0.378</v>
      </c>
      <c r="B2" s="333">
        <v>-0.24299999999999999</v>
      </c>
      <c r="C2" s="333">
        <v>5.2999999999999999E-2</v>
      </c>
      <c r="D2" s="333">
        <v>-0.23</v>
      </c>
      <c r="E2" s="333">
        <v>0.55800000000000005</v>
      </c>
      <c r="F2" s="333">
        <v>-0.13500000000000001</v>
      </c>
      <c r="G2" s="333">
        <v>-5.6000000000000001E-2</v>
      </c>
      <c r="J2" t="s">
        <v>114</v>
      </c>
      <c r="L2" cm="1">
        <f t="array" ref="L2:L11">A2:A11*L13</f>
        <v>0.15001988399999999</v>
      </c>
      <c r="M2" s="241" cm="1">
        <f t="array" ref="M2:M11">B2:B11*M13</f>
        <v>-4.8375467999999998E-2</v>
      </c>
      <c r="N2" s="241" cm="1">
        <f t="array" ref="N2:N11">C2:C11*N13</f>
        <v>-1.2451979E-2</v>
      </c>
      <c r="O2" s="241" cm="1">
        <f t="array" ref="O2:O11">D2:D11*O13</f>
        <v>4.0362470000000004E-2</v>
      </c>
      <c r="P2" s="241" cm="1">
        <f t="array" ref="P2:P11">E2:E11*P13</f>
        <v>-0.21629419200000002</v>
      </c>
      <c r="Q2" s="241" cm="1">
        <f t="array" ref="Q2:Q11">F2:F11*Q13</f>
        <v>3.5073E-2</v>
      </c>
      <c r="R2" s="241" cm="1">
        <f t="array" ref="R2:R11">G2:G11*R13</f>
        <v>-4.4272200000000005E-2</v>
      </c>
      <c r="S2">
        <f>SUM(L2:R2)</f>
        <v>-9.5938485000000032E-2</v>
      </c>
      <c r="U2" t="e" cm="1">
        <f t="array" ref="U2">MMULT(A2:H11,C16:C22)</f>
        <v>#VALUE!</v>
      </c>
      <c r="Z2" t="s">
        <v>276</v>
      </c>
      <c r="AA2" s="328">
        <v>0.125</v>
      </c>
      <c r="AB2" t="s">
        <v>277</v>
      </c>
      <c r="AC2" t="s">
        <v>278</v>
      </c>
      <c r="AD2" t="s">
        <v>279</v>
      </c>
      <c r="AE2" s="329">
        <v>29221</v>
      </c>
      <c r="AI2" s="241"/>
      <c r="AJ2" s="332">
        <v>-0.378</v>
      </c>
      <c r="AK2" s="333">
        <v>-0.24299999999999999</v>
      </c>
      <c r="AL2" s="333">
        <v>5.2999999999999999E-2</v>
      </c>
      <c r="AM2" s="333">
        <v>-0.23</v>
      </c>
      <c r="AN2" s="333">
        <v>0.55800000000000005</v>
      </c>
      <c r="AO2" s="333">
        <v>-5.6000000000000001E-2</v>
      </c>
      <c r="AP2" cm="1">
        <f t="array" ref="AP2:AP11">MMULT(AJ2:AO11,AB8:AB13)</f>
        <v>-4.2504253999999991E-2</v>
      </c>
      <c r="AU2" t="s">
        <v>186</v>
      </c>
      <c r="AV2">
        <v>-0.39697500000000002</v>
      </c>
      <c r="AW2">
        <v>1.8741600000000001E-2</v>
      </c>
      <c r="AX2" t="s">
        <v>322</v>
      </c>
      <c r="AY2" s="327">
        <v>3.8499999999999998E-33</v>
      </c>
      <c r="AZ2" t="s">
        <v>247</v>
      </c>
      <c r="BB2" s="241" t="s">
        <v>114</v>
      </c>
      <c r="BC2" s="332">
        <v>-0.378</v>
      </c>
      <c r="BD2" s="333">
        <v>-0.24299999999999999</v>
      </c>
      <c r="BE2" s="333">
        <v>5.2999999999999999E-2</v>
      </c>
      <c r="BF2" s="333">
        <v>0.55800000000000005</v>
      </c>
      <c r="BG2" s="333">
        <v>-5.6000000000000001E-2</v>
      </c>
      <c r="BH2" s="241" cm="1">
        <f t="array" ref="BH2:BH11">MMULT(BC2:BG11,AV2:AV6)</f>
        <v>-8.2748964000000008E-2</v>
      </c>
      <c r="BI2" s="241"/>
      <c r="BM2" t="s">
        <v>158</v>
      </c>
      <c r="BN2">
        <v>0</v>
      </c>
      <c r="BO2">
        <v>4.4171200000000001E-2</v>
      </c>
      <c r="BP2">
        <v>0</v>
      </c>
      <c r="BQ2">
        <v>1</v>
      </c>
      <c r="BS2" s="241" t="s">
        <v>114</v>
      </c>
      <c r="BT2" s="332">
        <v>-0.378</v>
      </c>
      <c r="BU2" s="333">
        <v>-0.24299999999999999</v>
      </c>
      <c r="BV2" s="333">
        <v>5.2999999999999999E-2</v>
      </c>
      <c r="BW2" s="333">
        <v>0.55800000000000005</v>
      </c>
      <c r="BX2" cm="1">
        <f t="array" ref="BX2:BX11">MMULT(BT2:BW11,BN3:BN6)</f>
        <v>-0.12698801200000001</v>
      </c>
      <c r="BY2" s="335"/>
      <c r="CO2" s="335"/>
      <c r="CR2" t="s">
        <v>186</v>
      </c>
      <c r="CS2" t="s">
        <v>187</v>
      </c>
      <c r="CT2" t="s">
        <v>188</v>
      </c>
      <c r="CU2" t="s">
        <v>189</v>
      </c>
      <c r="CV2" t="s">
        <v>190</v>
      </c>
      <c r="CW2" t="s">
        <v>191</v>
      </c>
      <c r="CX2" t="s">
        <v>192</v>
      </c>
      <c r="CY2" t="s">
        <v>193</v>
      </c>
      <c r="CZ2" t="s">
        <v>194</v>
      </c>
      <c r="DA2" t="s">
        <v>195</v>
      </c>
      <c r="DE2" s="335"/>
      <c r="DH2" t="s">
        <v>186</v>
      </c>
      <c r="DI2" t="s">
        <v>187</v>
      </c>
      <c r="DJ2" t="s">
        <v>189</v>
      </c>
      <c r="DK2" t="s">
        <v>190</v>
      </c>
      <c r="DL2" t="s">
        <v>192</v>
      </c>
      <c r="DM2" t="s">
        <v>193</v>
      </c>
      <c r="DN2" t="s">
        <v>195</v>
      </c>
      <c r="DR2" s="335"/>
      <c r="DU2" t="s">
        <v>186</v>
      </c>
      <c r="DV2" t="s">
        <v>187</v>
      </c>
      <c r="DW2" t="s">
        <v>188</v>
      </c>
      <c r="DX2" t="s">
        <v>189</v>
      </c>
      <c r="DY2" t="s">
        <v>190</v>
      </c>
      <c r="DZ2" t="s">
        <v>191</v>
      </c>
      <c r="EA2" t="s">
        <v>192</v>
      </c>
      <c r="EB2" t="s">
        <v>193</v>
      </c>
      <c r="EC2" t="s">
        <v>194</v>
      </c>
      <c r="ED2" t="s">
        <v>195</v>
      </c>
      <c r="EG2" s="335"/>
    </row>
    <row r="3" spans="1:149" ht="15.75" thickBot="1">
      <c r="A3" s="332">
        <v>-0.43</v>
      </c>
      <c r="B3" s="333">
        <v>0.21199999999999999</v>
      </c>
      <c r="C3" s="333">
        <v>-0.182</v>
      </c>
      <c r="D3" s="333">
        <v>-0.14399999999999999</v>
      </c>
      <c r="E3" s="333">
        <v>-0.253</v>
      </c>
      <c r="F3" s="333">
        <v>-0.318</v>
      </c>
      <c r="G3" s="333">
        <v>0.72499999999999998</v>
      </c>
      <c r="J3" t="s">
        <v>115</v>
      </c>
      <c r="L3">
        <v>0.17065754</v>
      </c>
      <c r="M3">
        <v>4.2204112000000002E-2</v>
      </c>
      <c r="N3">
        <v>4.2759626000000002E-2</v>
      </c>
      <c r="O3">
        <v>2.5270416E-2</v>
      </c>
      <c r="P3">
        <v>9.8068872000000001E-2</v>
      </c>
      <c r="Q3">
        <v>8.2616399999999993E-2</v>
      </c>
      <c r="R3">
        <v>0.57316687499999996</v>
      </c>
      <c r="S3" s="241">
        <f t="shared" ref="S3:S11" si="0">SUM(L3:R3)</f>
        <v>1.0347438410000001</v>
      </c>
      <c r="Z3" t="s">
        <v>280</v>
      </c>
      <c r="AA3" t="s">
        <v>281</v>
      </c>
      <c r="AB3" t="s">
        <v>113</v>
      </c>
      <c r="AI3" s="241"/>
      <c r="AJ3" s="332">
        <v>-0.43</v>
      </c>
      <c r="AK3" s="333">
        <v>0.21199999999999999</v>
      </c>
      <c r="AL3" s="333">
        <v>-0.182</v>
      </c>
      <c r="AM3" s="333">
        <v>-0.14399999999999999</v>
      </c>
      <c r="AN3" s="333">
        <v>-0.253</v>
      </c>
      <c r="AO3" s="333">
        <v>0.72499999999999998</v>
      </c>
      <c r="AP3" s="241">
        <v>-0.19385420399999997</v>
      </c>
      <c r="AU3" t="s">
        <v>187</v>
      </c>
      <c r="AV3">
        <v>0.198961</v>
      </c>
      <c r="AW3">
        <v>3.4102300000000002E-2</v>
      </c>
      <c r="AX3">
        <v>5.8339999999999996</v>
      </c>
      <c r="AY3" s="327">
        <v>1.3300000000000001E-7</v>
      </c>
      <c r="AZ3" t="s">
        <v>247</v>
      </c>
      <c r="BB3" s="241" t="s">
        <v>115</v>
      </c>
      <c r="BC3" s="332">
        <v>-0.43</v>
      </c>
      <c r="BD3" s="333">
        <v>0.21199999999999999</v>
      </c>
      <c r="BE3" s="333">
        <v>-0.182</v>
      </c>
      <c r="BF3" s="333">
        <v>-0.253</v>
      </c>
      <c r="BG3" s="333">
        <v>0.72499999999999998</v>
      </c>
      <c r="BH3" s="241">
        <v>-0.21905089199999994</v>
      </c>
      <c r="BI3" s="241"/>
      <c r="BM3" t="s">
        <v>186</v>
      </c>
      <c r="BN3">
        <v>-0.39697500000000002</v>
      </c>
      <c r="BO3">
        <v>2.1161099999999999E-2</v>
      </c>
      <c r="BP3" t="s">
        <v>326</v>
      </c>
      <c r="BQ3" s="327">
        <v>4.7900000000000001E-30</v>
      </c>
      <c r="BR3" t="s">
        <v>247</v>
      </c>
      <c r="BS3" s="241" t="s">
        <v>115</v>
      </c>
      <c r="BT3" s="332">
        <v>-0.43</v>
      </c>
      <c r="BU3" s="333">
        <v>0.21199999999999999</v>
      </c>
      <c r="BV3" s="333">
        <v>-0.182</v>
      </c>
      <c r="BW3" s="333">
        <v>-0.253</v>
      </c>
      <c r="BX3">
        <v>0.353686783</v>
      </c>
      <c r="BY3" s="335"/>
      <c r="CB3" t="s">
        <v>186</v>
      </c>
      <c r="CC3" t="s">
        <v>187</v>
      </c>
      <c r="CD3" t="s">
        <v>189</v>
      </c>
      <c r="CE3" t="s">
        <v>190</v>
      </c>
      <c r="CF3" t="s">
        <v>191</v>
      </c>
      <c r="CG3" t="s">
        <v>192</v>
      </c>
      <c r="CH3" t="s">
        <v>194</v>
      </c>
      <c r="CI3" t="s">
        <v>195</v>
      </c>
      <c r="CO3" s="335"/>
      <c r="CQ3" s="241" t="s">
        <v>114</v>
      </c>
      <c r="CR3">
        <v>-0.379</v>
      </c>
      <c r="CS3">
        <v>-0.27700000000000002</v>
      </c>
      <c r="CT3">
        <v>0.151</v>
      </c>
      <c r="CU3">
        <v>-8.5999999999999993E-2</v>
      </c>
      <c r="CV3">
        <v>0.26600000000000001</v>
      </c>
      <c r="CW3">
        <v>0.223</v>
      </c>
      <c r="CX3">
        <v>-0.35</v>
      </c>
      <c r="CY3">
        <v>-0.71</v>
      </c>
      <c r="CZ3">
        <v>5.0000000000000001E-3</v>
      </c>
      <c r="DA3">
        <v>5.2999999999999999E-2</v>
      </c>
      <c r="DE3" s="335"/>
      <c r="DG3" s="241" t="s">
        <v>114</v>
      </c>
      <c r="DH3">
        <v>-0.36899999999999999</v>
      </c>
      <c r="DI3">
        <v>-0.25</v>
      </c>
      <c r="DJ3">
        <v>0.10299999999999999</v>
      </c>
      <c r="DK3">
        <v>-0.108</v>
      </c>
      <c r="DL3">
        <v>0.77100000000000002</v>
      </c>
      <c r="DM3">
        <v>0.112</v>
      </c>
      <c r="DN3">
        <v>9.5000000000000001E-2</v>
      </c>
      <c r="DR3" s="335"/>
      <c r="DT3" s="241" t="s">
        <v>114</v>
      </c>
      <c r="DU3">
        <v>-0.38</v>
      </c>
      <c r="DV3">
        <v>-0.193</v>
      </c>
      <c r="DW3">
        <v>0.20899999999999999</v>
      </c>
      <c r="DX3">
        <v>7.1999999999999995E-2</v>
      </c>
      <c r="DY3">
        <v>0.12</v>
      </c>
      <c r="DZ3">
        <v>-0.40300000000000002</v>
      </c>
      <c r="EA3">
        <v>-0.02</v>
      </c>
      <c r="EB3">
        <v>-0.75700000000000001</v>
      </c>
      <c r="EC3">
        <v>-0.129</v>
      </c>
      <c r="ED3">
        <v>4.8000000000000001E-2</v>
      </c>
      <c r="EG3" s="335"/>
      <c r="EJ3" t="s">
        <v>186</v>
      </c>
      <c r="EK3" t="s">
        <v>187</v>
      </c>
      <c r="EL3" t="s">
        <v>188</v>
      </c>
      <c r="EM3" t="s">
        <v>189</v>
      </c>
      <c r="EN3" t="s">
        <v>190</v>
      </c>
      <c r="EO3" t="s">
        <v>191</v>
      </c>
      <c r="EP3" t="s">
        <v>192</v>
      </c>
      <c r="EQ3" t="s">
        <v>193</v>
      </c>
      <c r="ER3" t="s">
        <v>194</v>
      </c>
      <c r="ES3" t="s">
        <v>195</v>
      </c>
    </row>
    <row r="4" spans="1:149" ht="15.75" thickBot="1">
      <c r="A4" s="332">
        <v>-0.45200000000000001</v>
      </c>
      <c r="B4" s="333">
        <v>-3.0000000000000001E-3</v>
      </c>
      <c r="C4" s="333">
        <v>-2.3E-2</v>
      </c>
      <c r="D4" s="333">
        <v>-3.9E-2</v>
      </c>
      <c r="E4" s="333">
        <v>8.8999999999999996E-2</v>
      </c>
      <c r="F4" s="333">
        <v>0.85299999999999998</v>
      </c>
      <c r="G4" s="333">
        <v>0.13400000000000001</v>
      </c>
      <c r="J4" s="241" t="s">
        <v>116</v>
      </c>
      <c r="L4">
        <v>0.17938885600000001</v>
      </c>
      <c r="M4">
        <v>-5.9722799999999999E-4</v>
      </c>
      <c r="N4">
        <v>5.4036890000000006E-3</v>
      </c>
      <c r="O4">
        <v>6.8440710000000002E-3</v>
      </c>
      <c r="P4">
        <v>-3.4498536000000003E-2</v>
      </c>
      <c r="Q4">
        <v>-0.22160939999999998</v>
      </c>
      <c r="R4">
        <v>0.10593705</v>
      </c>
      <c r="S4" s="241">
        <f t="shared" si="0"/>
        <v>4.0868502000000029E-2</v>
      </c>
      <c r="AI4" s="241"/>
      <c r="AJ4" s="332">
        <v>-0.45200000000000001</v>
      </c>
      <c r="AK4" s="333">
        <v>-3.0000000000000001E-3</v>
      </c>
      <c r="AL4" s="333">
        <v>-2.3E-2</v>
      </c>
      <c r="AM4" s="333">
        <v>-3.9E-2</v>
      </c>
      <c r="AN4" s="333">
        <v>8.8999999999999996E-2</v>
      </c>
      <c r="AO4" s="333">
        <v>0.13400000000000001</v>
      </c>
      <c r="AP4" s="241">
        <v>5.0715502000000037E-2</v>
      </c>
      <c r="AU4" t="s">
        <v>189</v>
      </c>
      <c r="AV4">
        <v>-0.234953</v>
      </c>
      <c r="AW4">
        <v>3.8468700000000002E-2</v>
      </c>
      <c r="AX4" t="s">
        <v>323</v>
      </c>
      <c r="AY4" s="327">
        <v>4.3000000000000001E-8</v>
      </c>
      <c r="AZ4" t="s">
        <v>247</v>
      </c>
      <c r="BB4" s="241" t="s">
        <v>116</v>
      </c>
      <c r="BC4" s="332">
        <v>-0.45200000000000001</v>
      </c>
      <c r="BD4" s="333">
        <v>-3.0000000000000001E-3</v>
      </c>
      <c r="BE4" s="333">
        <v>-2.3E-2</v>
      </c>
      <c r="BF4" s="333">
        <v>8.8999999999999996E-2</v>
      </c>
      <c r="BG4" s="333">
        <v>0.13400000000000001</v>
      </c>
      <c r="BH4" s="241">
        <v>4.3891399000000039E-2</v>
      </c>
      <c r="BI4" s="241"/>
      <c r="BM4" t="s">
        <v>187</v>
      </c>
      <c r="BN4">
        <v>0.198961</v>
      </c>
      <c r="BO4">
        <v>3.8504799999999999E-2</v>
      </c>
      <c r="BP4">
        <v>5.1669999999999998</v>
      </c>
      <c r="BQ4" s="327">
        <v>1.9E-6</v>
      </c>
      <c r="BR4" t="s">
        <v>247</v>
      </c>
      <c r="BS4" s="241" t="s">
        <v>116</v>
      </c>
      <c r="BT4" s="332">
        <v>-0.45200000000000001</v>
      </c>
      <c r="BU4" s="333">
        <v>-3.0000000000000001E-3</v>
      </c>
      <c r="BV4" s="333">
        <v>-2.3E-2</v>
      </c>
      <c r="BW4" s="333">
        <v>8.8999999999999996E-2</v>
      </c>
      <c r="BX4">
        <v>0.14974912100000004</v>
      </c>
      <c r="BY4" s="335"/>
      <c r="CA4" t="s">
        <v>114</v>
      </c>
      <c r="CB4">
        <v>-0.378</v>
      </c>
      <c r="CC4">
        <v>-0.247</v>
      </c>
      <c r="CD4">
        <v>6.7000000000000004E-2</v>
      </c>
      <c r="CE4">
        <v>-0.22900000000000001</v>
      </c>
      <c r="CF4">
        <v>-0.22500000000000001</v>
      </c>
      <c r="CG4">
        <v>0.48699999999999999</v>
      </c>
      <c r="CH4">
        <v>-0.13</v>
      </c>
      <c r="CI4">
        <v>5.6000000000000001E-2</v>
      </c>
      <c r="CO4" s="335"/>
      <c r="CQ4" s="241" t="s">
        <v>115</v>
      </c>
      <c r="CR4">
        <v>-0.433</v>
      </c>
      <c r="CS4">
        <v>0.23400000000000001</v>
      </c>
      <c r="CT4">
        <v>3.6999999999999998E-2</v>
      </c>
      <c r="CU4">
        <v>0.08</v>
      </c>
      <c r="CV4">
        <v>-0.127</v>
      </c>
      <c r="CW4">
        <v>-0.248</v>
      </c>
      <c r="CX4">
        <v>-0.19900000000000001</v>
      </c>
      <c r="CY4">
        <v>5.2999999999999999E-2</v>
      </c>
      <c r="CZ4">
        <v>-0.29399999999999998</v>
      </c>
      <c r="DA4">
        <v>-0.73699999999999999</v>
      </c>
      <c r="DE4" s="335"/>
      <c r="DG4" s="241" t="s">
        <v>115</v>
      </c>
      <c r="DH4">
        <v>-0.43099999999999999</v>
      </c>
      <c r="DI4">
        <v>0.29399999999999998</v>
      </c>
      <c r="DJ4">
        <v>-0.14499999999999999</v>
      </c>
      <c r="DK4">
        <v>-0.16900000000000001</v>
      </c>
      <c r="DL4">
        <v>-0.121</v>
      </c>
      <c r="DM4">
        <v>0.223</v>
      </c>
      <c r="DN4">
        <v>-0.77</v>
      </c>
      <c r="DR4" s="335"/>
      <c r="DT4" s="241" t="s">
        <v>115</v>
      </c>
      <c r="DU4">
        <v>-0.438</v>
      </c>
      <c r="DV4">
        <v>0.23699999999999999</v>
      </c>
      <c r="DW4">
        <v>0.01</v>
      </c>
      <c r="DX4">
        <v>-0.156</v>
      </c>
      <c r="DY4">
        <v>0.09</v>
      </c>
      <c r="DZ4">
        <v>0.156</v>
      </c>
      <c r="EA4">
        <v>-0.22900000000000001</v>
      </c>
      <c r="EB4">
        <v>7.6999999999999999E-2</v>
      </c>
      <c r="EC4">
        <v>-0.24</v>
      </c>
      <c r="ED4">
        <v>-0.76100000000000001</v>
      </c>
      <c r="EG4" s="335"/>
      <c r="EI4" t="s">
        <v>203</v>
      </c>
      <c r="EJ4">
        <v>-0.378</v>
      </c>
      <c r="EK4">
        <v>-0.255</v>
      </c>
      <c r="EL4">
        <v>-4.2999999999999997E-2</v>
      </c>
      <c r="EM4">
        <v>0.09</v>
      </c>
      <c r="EN4">
        <v>-5.0999999999999997E-2</v>
      </c>
      <c r="EO4">
        <v>0.41799999999999998</v>
      </c>
      <c r="EP4">
        <v>0.53100000000000003</v>
      </c>
      <c r="EQ4">
        <v>0.54900000000000004</v>
      </c>
      <c r="ER4">
        <v>0.106</v>
      </c>
      <c r="ES4">
        <v>0.10199999999999999</v>
      </c>
    </row>
    <row r="5" spans="1:149" ht="15.75" thickBot="1">
      <c r="A5" s="332">
        <v>-0.34</v>
      </c>
      <c r="B5" s="333">
        <v>-0.24399999999999999</v>
      </c>
      <c r="C5" s="333">
        <v>-0.189</v>
      </c>
      <c r="D5" s="333">
        <v>0.17299999999999999</v>
      </c>
      <c r="E5" s="333">
        <v>-0.1</v>
      </c>
      <c r="F5" s="333">
        <v>-0.24299999999999999</v>
      </c>
      <c r="G5" s="333">
        <v>-0.112</v>
      </c>
      <c r="J5" s="241" t="s">
        <v>117</v>
      </c>
      <c r="L5">
        <v>0.13493852000000001</v>
      </c>
      <c r="M5">
        <v>-4.8574543999999997E-2</v>
      </c>
      <c r="N5">
        <v>4.4404227000000004E-2</v>
      </c>
      <c r="O5">
        <v>-3.0359596999999999E-2</v>
      </c>
      <c r="P5">
        <v>3.8762400000000002E-2</v>
      </c>
      <c r="Q5">
        <v>6.313139999999999E-2</v>
      </c>
      <c r="R5">
        <v>-8.8544400000000009E-2</v>
      </c>
      <c r="S5" s="241">
        <f t="shared" si="0"/>
        <v>0.11375800600000004</v>
      </c>
      <c r="AA5" t="s">
        <v>282</v>
      </c>
      <c r="AB5" t="s">
        <v>283</v>
      </c>
      <c r="AC5" t="s">
        <v>258</v>
      </c>
      <c r="AD5" t="s">
        <v>284</v>
      </c>
      <c r="AE5" t="s">
        <v>285</v>
      </c>
      <c r="AI5" s="241"/>
      <c r="AJ5" s="332">
        <v>-0.34</v>
      </c>
      <c r="AK5" s="333">
        <v>-0.24399999999999999</v>
      </c>
      <c r="AL5" s="333">
        <v>-0.189</v>
      </c>
      <c r="AM5" s="333">
        <v>0.17299999999999999</v>
      </c>
      <c r="AN5" s="333">
        <v>-0.1</v>
      </c>
      <c r="AO5" s="333">
        <v>-0.112</v>
      </c>
      <c r="AP5" s="241">
        <v>0.22779170800000004</v>
      </c>
      <c r="AU5" t="s">
        <v>192</v>
      </c>
      <c r="AV5">
        <v>-0.38753500000000002</v>
      </c>
      <c r="AW5">
        <v>7.1193000000000006E-2</v>
      </c>
      <c r="AX5" t="s">
        <v>324</v>
      </c>
      <c r="AY5" s="327">
        <v>6.5000000000000002E-7</v>
      </c>
      <c r="AZ5" t="s">
        <v>247</v>
      </c>
      <c r="BB5" s="241" t="s">
        <v>117</v>
      </c>
      <c r="BC5" s="332">
        <v>-0.34</v>
      </c>
      <c r="BD5" s="333">
        <v>-0.24399999999999999</v>
      </c>
      <c r="BE5" s="333">
        <v>-0.189</v>
      </c>
      <c r="BF5" s="333">
        <v>-0.1</v>
      </c>
      <c r="BG5" s="333">
        <v>-0.112</v>
      </c>
      <c r="BH5" s="241">
        <v>0.25806272900000005</v>
      </c>
      <c r="BI5" s="241"/>
      <c r="BM5" t="s">
        <v>189</v>
      </c>
      <c r="BN5">
        <v>-0.234953</v>
      </c>
      <c r="BO5">
        <v>4.3434899999999999E-2</v>
      </c>
      <c r="BP5" t="s">
        <v>327</v>
      </c>
      <c r="BQ5" s="327">
        <v>7.2600000000000002E-7</v>
      </c>
      <c r="BR5" t="s">
        <v>247</v>
      </c>
      <c r="BS5" s="241" t="s">
        <v>117</v>
      </c>
      <c r="BT5" s="332">
        <v>-0.34</v>
      </c>
      <c r="BU5" s="333">
        <v>-0.24399999999999999</v>
      </c>
      <c r="BV5" s="333">
        <v>-0.189</v>
      </c>
      <c r="BW5" s="333">
        <v>-0.1</v>
      </c>
      <c r="BX5">
        <v>0.16958463300000001</v>
      </c>
      <c r="BY5" s="335"/>
      <c r="CA5" s="241" t="s">
        <v>115</v>
      </c>
      <c r="CB5">
        <v>-0.43</v>
      </c>
      <c r="CC5">
        <v>0.21</v>
      </c>
      <c r="CD5">
        <v>-0.18</v>
      </c>
      <c r="CE5">
        <v>-0.14099999999999999</v>
      </c>
      <c r="CF5">
        <v>0.154</v>
      </c>
      <c r="CG5">
        <v>-0.253</v>
      </c>
      <c r="CH5">
        <v>-0.318</v>
      </c>
      <c r="CI5">
        <v>-0.72499999999999998</v>
      </c>
      <c r="CO5" s="335"/>
      <c r="CQ5" s="241" t="s">
        <v>116</v>
      </c>
      <c r="CR5">
        <v>-0.45500000000000002</v>
      </c>
      <c r="CS5">
        <v>1.9E-2</v>
      </c>
      <c r="CT5">
        <v>5.5E-2</v>
      </c>
      <c r="CU5">
        <v>2.9000000000000001E-2</v>
      </c>
      <c r="CV5">
        <v>3.2000000000000001E-2</v>
      </c>
      <c r="CW5">
        <v>2E-3</v>
      </c>
      <c r="CX5">
        <v>0.16400000000000001</v>
      </c>
      <c r="CY5">
        <v>0.17399999999999999</v>
      </c>
      <c r="CZ5">
        <v>0.84899999999999998</v>
      </c>
      <c r="DA5">
        <v>-9.7000000000000003E-2</v>
      </c>
      <c r="DE5" s="335"/>
      <c r="DG5" s="241" t="s">
        <v>116</v>
      </c>
      <c r="DH5">
        <v>-0.45900000000000002</v>
      </c>
      <c r="DI5">
        <v>-3.1E-2</v>
      </c>
      <c r="DJ5">
        <v>-6.0000000000000001E-3</v>
      </c>
      <c r="DK5">
        <v>8.0000000000000002E-3</v>
      </c>
      <c r="DL5">
        <v>-7.1999999999999995E-2</v>
      </c>
      <c r="DM5">
        <v>-0.27400000000000002</v>
      </c>
      <c r="DN5">
        <v>0.17499999999999999</v>
      </c>
      <c r="DR5" s="335"/>
      <c r="DT5" s="241" t="s">
        <v>116</v>
      </c>
      <c r="DU5">
        <v>-0.45600000000000002</v>
      </c>
      <c r="DV5">
        <v>3.2000000000000001E-2</v>
      </c>
      <c r="DW5">
        <v>5.8999999999999997E-2</v>
      </c>
      <c r="DX5">
        <v>-3.4000000000000002E-2</v>
      </c>
      <c r="DY5">
        <v>4.7E-2</v>
      </c>
      <c r="DZ5">
        <v>-9.5000000000000001E-2</v>
      </c>
      <c r="EA5">
        <v>0.186</v>
      </c>
      <c r="EB5">
        <v>0.14000000000000001</v>
      </c>
      <c r="EC5">
        <v>0.84799999999999998</v>
      </c>
      <c r="ED5">
        <v>-4.2999999999999997E-2</v>
      </c>
      <c r="EG5" s="335"/>
      <c r="EI5" t="s">
        <v>204</v>
      </c>
      <c r="EJ5">
        <v>-0.435</v>
      </c>
      <c r="EK5">
        <v>0.158</v>
      </c>
      <c r="EL5">
        <v>-0.152</v>
      </c>
      <c r="EM5">
        <v>-0.128</v>
      </c>
      <c r="EN5">
        <v>-0.127</v>
      </c>
      <c r="EO5">
        <v>-0.17799999999999999</v>
      </c>
      <c r="EP5">
        <v>-0.193</v>
      </c>
      <c r="EQ5">
        <v>0.106</v>
      </c>
      <c r="ER5">
        <v>0.52500000000000002</v>
      </c>
      <c r="ES5">
        <v>-0.61199999999999999</v>
      </c>
    </row>
    <row r="6" spans="1:149" ht="15.75" thickBot="1">
      <c r="A6" s="332">
        <v>-1.7999999999999999E-2</v>
      </c>
      <c r="B6" s="333">
        <v>-0.32400000000000001</v>
      </c>
      <c r="C6" s="333">
        <v>-0.77100000000000002</v>
      </c>
      <c r="D6" s="333">
        <v>0.17799999999999999</v>
      </c>
      <c r="E6" s="333">
        <v>8.7999999999999995E-2</v>
      </c>
      <c r="F6" s="333">
        <v>2.8000000000000001E-2</v>
      </c>
      <c r="G6" s="333">
        <v>-8.4000000000000005E-2</v>
      </c>
      <c r="J6" s="241" t="s">
        <v>118</v>
      </c>
      <c r="L6">
        <v>7.1438039999999993E-3</v>
      </c>
      <c r="M6">
        <v>-6.4500624000000006E-2</v>
      </c>
      <c r="N6">
        <v>0.18114105300000002</v>
      </c>
      <c r="O6">
        <v>-3.1237042E-2</v>
      </c>
      <c r="P6">
        <v>-3.4110912E-2</v>
      </c>
      <c r="Q6">
        <v>-7.2743999999999994E-3</v>
      </c>
      <c r="R6">
        <v>-6.6408300000000003E-2</v>
      </c>
      <c r="S6" s="241">
        <f t="shared" si="0"/>
        <v>-1.5246420999999975E-2</v>
      </c>
      <c r="AA6" t="s">
        <v>293</v>
      </c>
      <c r="AI6" s="241"/>
      <c r="AJ6" s="332">
        <v>-1.7999999999999999E-2</v>
      </c>
      <c r="AK6" s="333">
        <v>-0.32400000000000001</v>
      </c>
      <c r="AL6" s="333">
        <v>-0.77100000000000002</v>
      </c>
      <c r="AM6" s="333">
        <v>0.17799999999999999</v>
      </c>
      <c r="AN6" s="333">
        <v>8.7999999999999995E-2</v>
      </c>
      <c r="AO6" s="333">
        <v>-8.4000000000000005E-2</v>
      </c>
      <c r="AP6" s="241">
        <v>0.12494053499999999</v>
      </c>
      <c r="AU6" t="s">
        <v>195</v>
      </c>
      <c r="AV6">
        <v>-0.78998299999999999</v>
      </c>
      <c r="AW6">
        <v>0.16991999999999999</v>
      </c>
      <c r="AX6" t="s">
        <v>325</v>
      </c>
      <c r="AY6" s="327">
        <v>1.42E-5</v>
      </c>
      <c r="AZ6" t="s">
        <v>247</v>
      </c>
      <c r="BB6" s="241" t="s">
        <v>118</v>
      </c>
      <c r="BC6" s="332">
        <v>-1.7999999999999999E-2</v>
      </c>
      <c r="BD6" s="333">
        <v>-0.32400000000000001</v>
      </c>
      <c r="BE6" s="333">
        <v>-0.77100000000000002</v>
      </c>
      <c r="BF6" s="333">
        <v>8.7999999999999995E-2</v>
      </c>
      <c r="BG6" s="333">
        <v>-8.4000000000000005E-2</v>
      </c>
      <c r="BH6" s="241">
        <v>0.15608644099999999</v>
      </c>
      <c r="BI6" s="241"/>
      <c r="BM6" t="s">
        <v>192</v>
      </c>
      <c r="BN6">
        <v>-0.38753500000000002</v>
      </c>
      <c r="BO6">
        <v>8.0383899999999994E-2</v>
      </c>
      <c r="BP6" t="s">
        <v>328</v>
      </c>
      <c r="BQ6" s="327">
        <v>7.2899999999999997E-6</v>
      </c>
      <c r="BR6" t="s">
        <v>247</v>
      </c>
      <c r="BS6" s="241" t="s">
        <v>118</v>
      </c>
      <c r="BT6" s="332">
        <v>-1.7999999999999999E-2</v>
      </c>
      <c r="BU6" s="333">
        <v>-0.32400000000000001</v>
      </c>
      <c r="BV6" s="333">
        <v>-0.77100000000000002</v>
      </c>
      <c r="BW6" s="333">
        <v>8.7999999999999995E-2</v>
      </c>
      <c r="BX6">
        <v>8.9727868999999988E-2</v>
      </c>
      <c r="BY6" s="335"/>
      <c r="CA6" s="241" t="s">
        <v>116</v>
      </c>
      <c r="CB6">
        <v>-0.45200000000000001</v>
      </c>
      <c r="CC6">
        <v>-5.0000000000000001E-3</v>
      </c>
      <c r="CD6">
        <v>-0.02</v>
      </c>
      <c r="CE6">
        <v>-0.04</v>
      </c>
      <c r="CF6">
        <v>5.0000000000000001E-3</v>
      </c>
      <c r="CG6">
        <v>0.108</v>
      </c>
      <c r="CH6">
        <v>0.85199999999999998</v>
      </c>
      <c r="CI6">
        <v>-0.13400000000000001</v>
      </c>
      <c r="CO6" s="335"/>
      <c r="CQ6" s="241" t="s">
        <v>117</v>
      </c>
      <c r="CR6">
        <v>-0.379</v>
      </c>
      <c r="CS6">
        <v>-0.122</v>
      </c>
      <c r="CT6">
        <v>8.0000000000000002E-3</v>
      </c>
      <c r="CU6">
        <v>9.8000000000000004E-2</v>
      </c>
      <c r="CV6">
        <v>0.48599999999999999</v>
      </c>
      <c r="CW6">
        <v>0.443</v>
      </c>
      <c r="CX6">
        <v>0.32300000000000001</v>
      </c>
      <c r="CY6">
        <v>0.40200000000000002</v>
      </c>
      <c r="CZ6">
        <v>-0.36299999999999999</v>
      </c>
      <c r="DA6">
        <v>4.9000000000000002E-2</v>
      </c>
      <c r="DE6" s="335"/>
      <c r="DG6" s="241" t="s">
        <v>117</v>
      </c>
      <c r="DH6">
        <v>-0.34499999999999997</v>
      </c>
      <c r="DI6">
        <v>-0.20499999999999999</v>
      </c>
      <c r="DJ6">
        <v>-0.17799999999999999</v>
      </c>
      <c r="DK6">
        <v>0.39100000000000001</v>
      </c>
      <c r="DL6">
        <v>-0.312</v>
      </c>
      <c r="DM6">
        <v>-0.41699999999999998</v>
      </c>
      <c r="DN6">
        <v>2.4E-2</v>
      </c>
      <c r="DR6" s="335"/>
      <c r="DT6" s="241" t="s">
        <v>117</v>
      </c>
      <c r="DU6">
        <v>-0.36399999999999999</v>
      </c>
      <c r="DV6">
        <v>-0.24299999999999999</v>
      </c>
      <c r="DW6">
        <v>-0.10299999999999999</v>
      </c>
      <c r="DX6">
        <v>-5.5E-2</v>
      </c>
      <c r="DY6">
        <v>-0.36799999999999999</v>
      </c>
      <c r="DZ6">
        <v>-0.47699999999999998</v>
      </c>
      <c r="EA6">
        <v>0.29499999999999998</v>
      </c>
      <c r="EB6">
        <v>0.46300000000000002</v>
      </c>
      <c r="EC6">
        <v>-0.35199999999999998</v>
      </c>
      <c r="ED6">
        <v>7.0999999999999994E-2</v>
      </c>
      <c r="EG6" s="335"/>
      <c r="EI6" t="s">
        <v>205</v>
      </c>
      <c r="EJ6">
        <v>-0.45500000000000002</v>
      </c>
      <c r="EK6">
        <v>4.9000000000000002E-2</v>
      </c>
      <c r="EL6">
        <v>-0.11</v>
      </c>
      <c r="EM6">
        <v>-5.0000000000000001E-3</v>
      </c>
      <c r="EN6">
        <v>-0.04</v>
      </c>
      <c r="EO6">
        <v>8.9999999999999993E-3</v>
      </c>
      <c r="EP6">
        <v>3.9E-2</v>
      </c>
      <c r="EQ6">
        <v>-0.127</v>
      </c>
      <c r="ER6">
        <v>-0.79800000000000004</v>
      </c>
      <c r="ES6">
        <v>-0.34899999999999998</v>
      </c>
    </row>
    <row r="7" spans="1:149" ht="15.75" thickBot="1">
      <c r="A7" s="332">
        <v>-3.9E-2</v>
      </c>
      <c r="B7" s="333">
        <v>7.2999999999999995E-2</v>
      </c>
      <c r="C7" s="333">
        <v>0.189</v>
      </c>
      <c r="D7" s="333">
        <v>-0.55600000000000005</v>
      </c>
      <c r="E7" s="333">
        <v>8.5000000000000006E-2</v>
      </c>
      <c r="F7" s="333">
        <v>-2.8000000000000001E-2</v>
      </c>
      <c r="G7" s="333">
        <v>-2.7E-2</v>
      </c>
      <c r="J7" s="241" t="s">
        <v>119</v>
      </c>
      <c r="L7">
        <v>1.5478242E-2</v>
      </c>
      <c r="M7">
        <v>1.4532547999999999E-2</v>
      </c>
      <c r="N7">
        <v>-4.4404227000000004E-2</v>
      </c>
      <c r="O7">
        <v>9.7571884000000011E-2</v>
      </c>
      <c r="P7">
        <v>-3.2948040000000005E-2</v>
      </c>
      <c r="Q7">
        <v>7.2743999999999994E-3</v>
      </c>
      <c r="R7">
        <v>-2.1345525000000001E-2</v>
      </c>
      <c r="S7" s="241">
        <f t="shared" si="0"/>
        <v>3.6159282000000001E-2</v>
      </c>
      <c r="AA7" t="s">
        <v>158</v>
      </c>
      <c r="AB7">
        <v>0</v>
      </c>
      <c r="AC7">
        <v>3.5294300000000001E-2</v>
      </c>
      <c r="AD7">
        <v>0</v>
      </c>
      <c r="AE7">
        <v>1</v>
      </c>
      <c r="AI7" s="241"/>
      <c r="AJ7" s="332">
        <v>-3.9E-2</v>
      </c>
      <c r="AK7" s="333">
        <v>7.2999999999999995E-2</v>
      </c>
      <c r="AL7" s="333">
        <v>0.189</v>
      </c>
      <c r="AM7" s="333">
        <v>-0.55600000000000005</v>
      </c>
      <c r="AN7" s="333">
        <v>8.5000000000000006E-2</v>
      </c>
      <c r="AO7" s="333">
        <v>-2.7E-2</v>
      </c>
      <c r="AP7" s="241">
        <v>7.1276339000000008E-2</v>
      </c>
      <c r="BB7" s="241" t="s">
        <v>119</v>
      </c>
      <c r="BC7" s="332">
        <v>-3.9E-2</v>
      </c>
      <c r="BD7" s="333">
        <v>7.2999999999999995E-2</v>
      </c>
      <c r="BE7" s="333">
        <v>0.189</v>
      </c>
      <c r="BF7" s="333">
        <v>8.5000000000000006E-2</v>
      </c>
      <c r="BG7" s="333">
        <v>-2.7E-2</v>
      </c>
      <c r="BH7" s="241">
        <v>-2.6010873000000004E-2</v>
      </c>
      <c r="BI7" s="241"/>
      <c r="BS7" s="241" t="s">
        <v>119</v>
      </c>
      <c r="BT7" s="332">
        <v>-3.9E-2</v>
      </c>
      <c r="BU7" s="333">
        <v>7.2999999999999995E-2</v>
      </c>
      <c r="BV7" s="333">
        <v>0.189</v>
      </c>
      <c r="BW7" s="333">
        <v>8.5000000000000006E-2</v>
      </c>
      <c r="BX7">
        <v>-4.7340414000000004E-2</v>
      </c>
      <c r="BY7" s="335"/>
      <c r="CA7" s="241" t="s">
        <v>117</v>
      </c>
      <c r="CB7">
        <v>-0.34200000000000003</v>
      </c>
      <c r="CC7">
        <v>-0.246</v>
      </c>
      <c r="CD7">
        <v>-0.19500000000000001</v>
      </c>
      <c r="CE7">
        <v>0.129</v>
      </c>
      <c r="CF7">
        <v>-0.68300000000000005</v>
      </c>
      <c r="CG7">
        <v>-5.7000000000000002E-2</v>
      </c>
      <c r="CH7">
        <v>-0.247</v>
      </c>
      <c r="CI7">
        <v>0.111</v>
      </c>
      <c r="CO7" s="335"/>
      <c r="CQ7" s="241" t="s">
        <v>118</v>
      </c>
      <c r="CR7">
        <v>-3.3000000000000002E-2</v>
      </c>
      <c r="CS7">
        <v>-0.155</v>
      </c>
      <c r="CT7">
        <v>-9.5000000000000001E-2</v>
      </c>
      <c r="CU7">
        <v>0.94899999999999995</v>
      </c>
      <c r="CV7">
        <v>-0.20899999999999999</v>
      </c>
      <c r="CW7">
        <v>6.2E-2</v>
      </c>
      <c r="CX7">
        <v>-6.3E-2</v>
      </c>
      <c r="CY7">
        <v>-7.6999999999999999E-2</v>
      </c>
      <c r="CZ7">
        <v>6.0000000000000001E-3</v>
      </c>
      <c r="DA7">
        <v>9.1999999999999998E-2</v>
      </c>
      <c r="DE7" s="335"/>
      <c r="DG7" s="241" t="s">
        <v>118</v>
      </c>
      <c r="DH7">
        <v>-2.3E-2</v>
      </c>
      <c r="DI7">
        <v>-0.25800000000000001</v>
      </c>
      <c r="DJ7">
        <v>-0.71599999999999997</v>
      </c>
      <c r="DK7">
        <v>-0.39600000000000002</v>
      </c>
      <c r="DL7">
        <v>0.13400000000000001</v>
      </c>
      <c r="DM7">
        <v>-1.2999999999999999E-2</v>
      </c>
      <c r="DN7">
        <v>2.4E-2</v>
      </c>
      <c r="DR7" s="335"/>
      <c r="DT7" s="241" t="s">
        <v>118</v>
      </c>
      <c r="DU7">
        <v>-6.4000000000000001E-2</v>
      </c>
      <c r="DV7">
        <v>-0.33700000000000002</v>
      </c>
      <c r="DW7">
        <v>-0.308</v>
      </c>
      <c r="DX7">
        <v>-0.82399999999999995</v>
      </c>
      <c r="DY7">
        <v>-1.4E-2</v>
      </c>
      <c r="DZ7">
        <v>0.249</v>
      </c>
      <c r="EA7">
        <v>4.7E-2</v>
      </c>
      <c r="EB7">
        <v>-0.17899999999999999</v>
      </c>
      <c r="EC7">
        <v>0.02</v>
      </c>
      <c r="ED7">
        <v>0.107</v>
      </c>
      <c r="EG7" s="335"/>
      <c r="EI7" t="s">
        <v>206</v>
      </c>
      <c r="EJ7">
        <v>-0.377</v>
      </c>
      <c r="EK7">
        <v>-1.9E-2</v>
      </c>
      <c r="EL7">
        <v>0.128</v>
      </c>
      <c r="EM7">
        <v>-0.11700000000000001</v>
      </c>
      <c r="EN7">
        <v>0.40400000000000003</v>
      </c>
      <c r="EO7">
        <v>0.41799999999999998</v>
      </c>
      <c r="EP7">
        <v>0.06</v>
      </c>
      <c r="EQ7">
        <v>-0.64500000000000002</v>
      </c>
      <c r="ER7">
        <v>0.23400000000000001</v>
      </c>
      <c r="ES7">
        <v>0.12</v>
      </c>
    </row>
    <row r="8" spans="1:149" ht="15.75" thickBot="1">
      <c r="A8" s="332">
        <v>8.8999999999999996E-2</v>
      </c>
      <c r="B8" s="333">
        <v>-0.71599999999999997</v>
      </c>
      <c r="C8" s="333">
        <v>0.08</v>
      </c>
      <c r="D8" s="333">
        <v>-0.45600000000000002</v>
      </c>
      <c r="E8" s="333">
        <v>-0.45500000000000002</v>
      </c>
      <c r="F8" s="333">
        <v>5.7000000000000002E-2</v>
      </c>
      <c r="G8" s="333">
        <v>2.5999999999999999E-2</v>
      </c>
      <c r="J8" s="241" t="s">
        <v>120</v>
      </c>
      <c r="L8">
        <v>-3.5322142000000001E-2</v>
      </c>
      <c r="M8">
        <v>-0.142538416</v>
      </c>
      <c r="N8">
        <v>-1.879544E-2</v>
      </c>
      <c r="O8">
        <v>8.0022984000000005E-2</v>
      </c>
      <c r="P8">
        <v>0.17636892000000001</v>
      </c>
      <c r="Q8">
        <v>-1.48086E-2</v>
      </c>
      <c r="R8">
        <v>2.0554949999999999E-2</v>
      </c>
      <c r="S8" s="241">
        <f t="shared" si="0"/>
        <v>6.5482256000000016E-2</v>
      </c>
      <c r="AA8" t="s">
        <v>186</v>
      </c>
      <c r="AB8" s="241">
        <v>-0.39697500000000002</v>
      </c>
      <c r="AC8">
        <v>1.69085E-2</v>
      </c>
      <c r="AD8" t="s">
        <v>315</v>
      </c>
      <c r="AE8" s="327">
        <v>9.4799999999999995E-36</v>
      </c>
      <c r="AF8" t="s">
        <v>247</v>
      </c>
      <c r="AI8" s="241"/>
      <c r="AJ8" s="332">
        <v>8.8999999999999996E-2</v>
      </c>
      <c r="AK8" s="333">
        <v>-0.71599999999999997</v>
      </c>
      <c r="AL8" s="333">
        <v>0.08</v>
      </c>
      <c r="AM8" s="333">
        <v>-0.45600000000000002</v>
      </c>
      <c r="AN8" s="333">
        <v>-0.45500000000000002</v>
      </c>
      <c r="AO8" s="333">
        <v>2.5999999999999999E-2</v>
      </c>
      <c r="AP8" s="241">
        <v>3.8995288000000031E-2</v>
      </c>
      <c r="BB8" s="241" t="s">
        <v>120</v>
      </c>
      <c r="BC8" s="332">
        <v>8.8999999999999996E-2</v>
      </c>
      <c r="BD8" s="333">
        <v>-0.71599999999999997</v>
      </c>
      <c r="BE8" s="333">
        <v>0.08</v>
      </c>
      <c r="BF8" s="333">
        <v>-0.45500000000000002</v>
      </c>
      <c r="BG8" s="333">
        <v>2.5999999999999999E-2</v>
      </c>
      <c r="BH8" s="241">
        <v>-4.0794223999999976E-2</v>
      </c>
      <c r="BI8" s="241"/>
      <c r="BS8" s="241" t="s">
        <v>120</v>
      </c>
      <c r="BT8" s="332">
        <v>8.8999999999999996E-2</v>
      </c>
      <c r="BU8" s="333">
        <v>-0.71599999999999997</v>
      </c>
      <c r="BV8" s="333">
        <v>0.08</v>
      </c>
      <c r="BW8" s="333">
        <v>-0.45500000000000002</v>
      </c>
      <c r="BX8">
        <v>-2.0254665999999977E-2</v>
      </c>
      <c r="BY8" s="335"/>
      <c r="CA8" s="241" t="s">
        <v>118</v>
      </c>
      <c r="CB8">
        <v>-1.4999999999999999E-2</v>
      </c>
      <c r="CC8">
        <v>-0.318</v>
      </c>
      <c r="CD8">
        <v>-0.78700000000000003</v>
      </c>
      <c r="CE8">
        <v>0.17699999999999999</v>
      </c>
      <c r="CF8">
        <v>0.33300000000000002</v>
      </c>
      <c r="CG8">
        <v>0.08</v>
      </c>
      <c r="CH8">
        <v>0.03</v>
      </c>
      <c r="CI8">
        <v>8.4000000000000005E-2</v>
      </c>
      <c r="CO8" s="335"/>
      <c r="CQ8" s="241" t="s">
        <v>119</v>
      </c>
      <c r="CR8">
        <v>-4.5999999999999999E-2</v>
      </c>
      <c r="CS8">
        <v>-2.9000000000000001E-2</v>
      </c>
      <c r="CT8">
        <v>-0.77</v>
      </c>
      <c r="CU8">
        <v>3.3000000000000002E-2</v>
      </c>
      <c r="CV8">
        <v>0.43099999999999999</v>
      </c>
      <c r="CW8">
        <v>-0.42899999999999999</v>
      </c>
      <c r="CX8">
        <v>9.6000000000000002E-2</v>
      </c>
      <c r="CY8">
        <v>-0.152</v>
      </c>
      <c r="CZ8">
        <v>2.3E-2</v>
      </c>
      <c r="DA8">
        <v>7.0000000000000001E-3</v>
      </c>
      <c r="DE8" s="335"/>
      <c r="DG8" s="241" t="s">
        <v>119</v>
      </c>
      <c r="DH8">
        <v>-7.5999999999999998E-2</v>
      </c>
      <c r="DI8">
        <v>0.20899999999999999</v>
      </c>
      <c r="DJ8">
        <v>0.54</v>
      </c>
      <c r="DK8">
        <v>-0.48099999999999998</v>
      </c>
      <c r="DL8">
        <v>8.9999999999999993E-3</v>
      </c>
      <c r="DM8">
        <v>-0.26700000000000002</v>
      </c>
      <c r="DN8">
        <v>-1.7999999999999999E-2</v>
      </c>
      <c r="DR8" s="335"/>
      <c r="DT8" s="241" t="s">
        <v>119</v>
      </c>
      <c r="DU8">
        <v>-5.5E-2</v>
      </c>
      <c r="DV8">
        <v>-2.4E-2</v>
      </c>
      <c r="DW8">
        <v>-0.70599999999999996</v>
      </c>
      <c r="DX8">
        <v>0.21199999999999999</v>
      </c>
      <c r="DY8">
        <v>0.64200000000000002</v>
      </c>
      <c r="DZ8">
        <v>-0.161</v>
      </c>
      <c r="EA8">
        <v>9.5000000000000001E-2</v>
      </c>
      <c r="EB8">
        <v>5.2999999999999999E-2</v>
      </c>
      <c r="EC8">
        <v>-5.3999999999999999E-2</v>
      </c>
      <c r="ED8">
        <v>8.0000000000000002E-3</v>
      </c>
      <c r="EG8" s="335"/>
      <c r="EI8" t="s">
        <v>207</v>
      </c>
      <c r="EJ8">
        <v>-8.5999999999999993E-2</v>
      </c>
      <c r="EK8">
        <v>-7.5999999999999998E-2</v>
      </c>
      <c r="EL8">
        <v>0.376</v>
      </c>
      <c r="EM8">
        <v>-0.85499999999999998</v>
      </c>
      <c r="EN8">
        <v>1.2999999999999999E-2</v>
      </c>
      <c r="EO8">
        <v>-0.248</v>
      </c>
      <c r="EP8">
        <v>0.125</v>
      </c>
      <c r="EQ8">
        <v>0.13600000000000001</v>
      </c>
      <c r="ER8">
        <v>-7.2999999999999995E-2</v>
      </c>
      <c r="ES8">
        <v>0.11799999999999999</v>
      </c>
    </row>
    <row r="9" spans="1:149" ht="15.75" thickBot="1">
      <c r="A9" s="332">
        <v>-0.23</v>
      </c>
      <c r="B9" s="333">
        <v>-0.254</v>
      </c>
      <c r="C9" s="333">
        <v>0.46200000000000002</v>
      </c>
      <c r="D9" s="333">
        <v>0.56000000000000005</v>
      </c>
      <c r="E9" s="333">
        <v>-0.28799999999999998</v>
      </c>
      <c r="F9" s="333">
        <v>3.3000000000000002E-2</v>
      </c>
      <c r="G9" s="333">
        <v>6.8000000000000005E-2</v>
      </c>
      <c r="J9" s="241" t="s">
        <v>121</v>
      </c>
      <c r="L9">
        <v>9.1281940000000006E-2</v>
      </c>
      <c r="M9">
        <v>-5.0565303999999998E-2</v>
      </c>
      <c r="N9">
        <v>-0.10854366600000001</v>
      </c>
      <c r="O9">
        <v>-9.8273840000000015E-2</v>
      </c>
      <c r="P9">
        <v>0.111635712</v>
      </c>
      <c r="Q9">
        <v>-8.5734000000000001E-3</v>
      </c>
      <c r="R9">
        <v>5.3759100000000004E-2</v>
      </c>
      <c r="S9" s="241">
        <f t="shared" si="0"/>
        <v>-9.2794580000000043E-3</v>
      </c>
      <c r="AA9" t="s">
        <v>187</v>
      </c>
      <c r="AB9" s="241">
        <v>0.198961</v>
      </c>
      <c r="AC9">
        <v>3.0766700000000001E-2</v>
      </c>
      <c r="AD9">
        <v>6.4669999999999996</v>
      </c>
      <c r="AE9" s="327">
        <v>9.9800000000000007E-9</v>
      </c>
      <c r="AF9" t="s">
        <v>247</v>
      </c>
      <c r="AI9" s="241"/>
      <c r="AJ9" s="332">
        <v>-0.23</v>
      </c>
      <c r="AK9" s="333">
        <v>-0.254</v>
      </c>
      <c r="AL9" s="333">
        <v>0.46200000000000002</v>
      </c>
      <c r="AM9" s="333">
        <v>0.56000000000000005</v>
      </c>
      <c r="AN9" s="333">
        <v>-0.28799999999999998</v>
      </c>
      <c r="AO9" s="333">
        <v>6.8000000000000005E-2</v>
      </c>
      <c r="AP9" s="241">
        <v>-0.10787601400000003</v>
      </c>
      <c r="BB9" s="241" t="s">
        <v>121</v>
      </c>
      <c r="BC9" s="332">
        <v>-0.23</v>
      </c>
      <c r="BD9" s="333">
        <v>-0.254</v>
      </c>
      <c r="BE9" s="333">
        <v>0.46200000000000002</v>
      </c>
      <c r="BF9" s="333">
        <v>-0.28799999999999998</v>
      </c>
      <c r="BG9" s="333">
        <v>6.8000000000000005E-2</v>
      </c>
      <c r="BH9" s="241">
        <v>-9.8888940000000092E-3</v>
      </c>
      <c r="BI9" s="241"/>
      <c r="BS9" s="241" t="s">
        <v>121</v>
      </c>
      <c r="BT9" s="332">
        <v>-0.23</v>
      </c>
      <c r="BU9" s="333">
        <v>-0.254</v>
      </c>
      <c r="BV9" s="333">
        <v>0.46200000000000002</v>
      </c>
      <c r="BW9" s="333">
        <v>-0.28799999999999998</v>
      </c>
      <c r="BX9">
        <v>4.3829949999999993E-2</v>
      </c>
      <c r="BY9" s="335"/>
      <c r="CA9" s="241" t="s">
        <v>119</v>
      </c>
      <c r="CB9">
        <v>-3.4000000000000002E-2</v>
      </c>
      <c r="CC9">
        <v>0.109</v>
      </c>
      <c r="CD9">
        <v>0.158</v>
      </c>
      <c r="CE9">
        <v>-0.56000000000000005</v>
      </c>
      <c r="CF9">
        <v>2.4E-2</v>
      </c>
      <c r="CG9">
        <v>0.105</v>
      </c>
      <c r="CH9">
        <v>-2.5999999999999999E-2</v>
      </c>
      <c r="CI9">
        <v>2.7E-2</v>
      </c>
      <c r="CO9" s="335"/>
      <c r="CQ9" s="241" t="s">
        <v>120</v>
      </c>
      <c r="CR9">
        <v>0.10100000000000001</v>
      </c>
      <c r="CS9">
        <v>-0.66400000000000003</v>
      </c>
      <c r="CT9">
        <v>0.314</v>
      </c>
      <c r="CU9">
        <v>2.4E-2</v>
      </c>
      <c r="CV9">
        <v>0.23599999999999999</v>
      </c>
      <c r="CW9">
        <v>-0.46500000000000002</v>
      </c>
      <c r="CX9">
        <v>-0.254</v>
      </c>
      <c r="CY9">
        <v>0.33300000000000002</v>
      </c>
      <c r="CZ9">
        <v>1.6E-2</v>
      </c>
      <c r="DA9">
        <v>-4.9000000000000002E-2</v>
      </c>
      <c r="DE9" s="335"/>
      <c r="DG9" s="241" t="s">
        <v>120</v>
      </c>
      <c r="DH9">
        <v>-2.1999999999999999E-2</v>
      </c>
      <c r="DI9">
        <v>-0.66800000000000004</v>
      </c>
      <c r="DJ9">
        <v>0.217</v>
      </c>
      <c r="DK9">
        <v>-0.40100000000000002</v>
      </c>
      <c r="DL9">
        <v>-0.45800000000000002</v>
      </c>
      <c r="DM9">
        <v>0.28299999999999997</v>
      </c>
      <c r="DN9">
        <v>2E-3</v>
      </c>
      <c r="DR9" s="335"/>
      <c r="DT9" s="241" t="s">
        <v>120</v>
      </c>
      <c r="DU9">
        <v>0.06</v>
      </c>
      <c r="DV9">
        <v>-0.64400000000000002</v>
      </c>
      <c r="DW9">
        <v>0.373</v>
      </c>
      <c r="DX9">
        <v>-6.0000000000000001E-3</v>
      </c>
      <c r="DY9">
        <v>0.41199999999999998</v>
      </c>
      <c r="DZ9">
        <v>-0.06</v>
      </c>
      <c r="EA9">
        <v>-0.39100000000000001</v>
      </c>
      <c r="EB9">
        <v>0.33600000000000002</v>
      </c>
      <c r="EC9">
        <v>2.8000000000000001E-2</v>
      </c>
      <c r="ED9">
        <v>-4.9000000000000002E-2</v>
      </c>
      <c r="EG9" s="335"/>
      <c r="EI9" t="s">
        <v>208</v>
      </c>
      <c r="EJ9">
        <v>-0.06</v>
      </c>
      <c r="EK9">
        <v>0.39100000000000001</v>
      </c>
      <c r="EL9">
        <v>0.58899999999999997</v>
      </c>
      <c r="EM9">
        <v>0.16500000000000001</v>
      </c>
      <c r="EN9">
        <v>-0.63500000000000001</v>
      </c>
      <c r="EO9">
        <v>0.16700000000000001</v>
      </c>
      <c r="EP9">
        <v>0.12</v>
      </c>
      <c r="EQ9">
        <v>-0.152</v>
      </c>
      <c r="ER9">
        <v>3.5000000000000003E-2</v>
      </c>
      <c r="ES9">
        <v>1.0999999999999999E-2</v>
      </c>
    </row>
    <row r="10" spans="1:149" ht="15.75" thickBot="1">
      <c r="A10" s="332">
        <v>-0.36799999999999999</v>
      </c>
      <c r="B10" s="333">
        <v>-0.152</v>
      </c>
      <c r="C10" s="333">
        <v>0.248</v>
      </c>
      <c r="D10" s="333">
        <v>6.2E-2</v>
      </c>
      <c r="E10" s="333">
        <v>0.27</v>
      </c>
      <c r="F10" s="333">
        <v>-0.29599999999999999</v>
      </c>
      <c r="G10" s="333">
        <v>-0.22500000000000001</v>
      </c>
      <c r="J10" s="241" t="s">
        <v>122</v>
      </c>
      <c r="L10">
        <v>0.14605110399999999</v>
      </c>
      <c r="M10">
        <v>-3.0259551999999999E-2</v>
      </c>
      <c r="N10">
        <v>-5.8265864000000001E-2</v>
      </c>
      <c r="O10">
        <v>-1.0880318E-2</v>
      </c>
      <c r="P10">
        <v>-0.10465848000000001</v>
      </c>
      <c r="Q10">
        <v>7.6900799999999991E-2</v>
      </c>
      <c r="R10">
        <v>-0.17787937500000001</v>
      </c>
      <c r="S10" s="241">
        <f t="shared" si="0"/>
        <v>-0.15899168500000005</v>
      </c>
      <c r="AA10" t="s">
        <v>189</v>
      </c>
      <c r="AB10" s="241">
        <v>-0.234953</v>
      </c>
      <c r="AC10">
        <v>3.4706000000000001E-2</v>
      </c>
      <c r="AD10" t="s">
        <v>316</v>
      </c>
      <c r="AE10" s="327">
        <v>2.7799999999999999E-9</v>
      </c>
      <c r="AF10" t="s">
        <v>247</v>
      </c>
      <c r="AI10" s="241"/>
      <c r="AJ10" s="332">
        <v>-0.36799999999999999</v>
      </c>
      <c r="AK10" s="333">
        <v>-0.152</v>
      </c>
      <c r="AL10" s="333">
        <v>0.248</v>
      </c>
      <c r="AM10" s="333">
        <v>6.2E-2</v>
      </c>
      <c r="AN10" s="333">
        <v>0.27</v>
      </c>
      <c r="AO10" s="333">
        <v>-0.22500000000000001</v>
      </c>
      <c r="AP10" s="241">
        <v>0.11983953500000001</v>
      </c>
      <c r="BB10" s="241" t="s">
        <v>122</v>
      </c>
      <c r="BC10" s="332">
        <v>-0.36799999999999999</v>
      </c>
      <c r="BD10" s="333">
        <v>-0.152</v>
      </c>
      <c r="BE10" s="333">
        <v>0.248</v>
      </c>
      <c r="BF10" s="333">
        <v>0.27</v>
      </c>
      <c r="BG10" s="333">
        <v>-0.22500000000000001</v>
      </c>
      <c r="BH10" s="241">
        <v>0.130688109</v>
      </c>
      <c r="BI10" s="241"/>
      <c r="BS10" s="241" t="s">
        <v>122</v>
      </c>
      <c r="BT10" s="332">
        <v>-0.36799999999999999</v>
      </c>
      <c r="BU10" s="333">
        <v>-0.152</v>
      </c>
      <c r="BV10" s="333">
        <v>0.248</v>
      </c>
      <c r="BW10" s="333">
        <v>0.27</v>
      </c>
      <c r="BX10">
        <v>-4.7058065999999996E-2</v>
      </c>
      <c r="BY10" s="335"/>
      <c r="CA10" s="241" t="s">
        <v>120</v>
      </c>
      <c r="CB10">
        <v>0.09</v>
      </c>
      <c r="CC10">
        <v>-0.71899999999999997</v>
      </c>
      <c r="CD10">
        <v>0.10100000000000001</v>
      </c>
      <c r="CE10">
        <v>-0.45800000000000002</v>
      </c>
      <c r="CF10">
        <v>0.112</v>
      </c>
      <c r="CG10">
        <v>-0.44800000000000001</v>
      </c>
      <c r="CH10">
        <v>5.6000000000000001E-2</v>
      </c>
      <c r="CI10">
        <v>-2.5999999999999999E-2</v>
      </c>
      <c r="CO10" s="335"/>
      <c r="CQ10" s="241" t="s">
        <v>121</v>
      </c>
      <c r="CR10">
        <v>-0.151</v>
      </c>
      <c r="CS10">
        <v>-0.434</v>
      </c>
      <c r="CT10">
        <v>-0.51100000000000001</v>
      </c>
      <c r="CU10">
        <v>-0.249</v>
      </c>
      <c r="CV10">
        <v>-0.46899999999999997</v>
      </c>
      <c r="CW10">
        <v>0.32300000000000001</v>
      </c>
      <c r="CX10">
        <v>-0.28999999999999998</v>
      </c>
      <c r="CY10">
        <v>0.23699999999999999</v>
      </c>
      <c r="CZ10">
        <v>-8.9999999999999993E-3</v>
      </c>
      <c r="DA10">
        <v>-0.03</v>
      </c>
      <c r="DE10" s="335"/>
      <c r="DG10" s="241" t="s">
        <v>121</v>
      </c>
      <c r="DH10">
        <v>-0.26700000000000002</v>
      </c>
      <c r="DI10">
        <v>-0.156</v>
      </c>
      <c r="DJ10">
        <v>0.20200000000000001</v>
      </c>
      <c r="DK10">
        <v>0.45300000000000001</v>
      </c>
      <c r="DL10">
        <v>7.0000000000000001E-3</v>
      </c>
      <c r="DM10">
        <v>0.57199999999999995</v>
      </c>
      <c r="DN10">
        <v>1.4E-2</v>
      </c>
      <c r="DR10" s="335"/>
      <c r="DT10" s="241" t="s">
        <v>121</v>
      </c>
      <c r="DU10">
        <v>-0.183</v>
      </c>
      <c r="DV10">
        <v>-0.39700000000000002</v>
      </c>
      <c r="DW10">
        <v>-0.4</v>
      </c>
      <c r="DX10">
        <v>0.42299999999999999</v>
      </c>
      <c r="DY10">
        <v>-0.46</v>
      </c>
      <c r="DZ10">
        <v>0.29099999999999998</v>
      </c>
      <c r="EA10">
        <v>-0.378</v>
      </c>
      <c r="EB10">
        <v>-0.11799999999999999</v>
      </c>
      <c r="EC10">
        <v>0.12</v>
      </c>
      <c r="ED10">
        <v>-4.1000000000000002E-2</v>
      </c>
      <c r="EG10" s="335"/>
      <c r="EI10" t="s">
        <v>209</v>
      </c>
      <c r="EJ10">
        <v>-1.7999999999999999E-2</v>
      </c>
      <c r="EK10">
        <v>-0.77700000000000002</v>
      </c>
      <c r="EL10">
        <v>0.13200000000000001</v>
      </c>
      <c r="EM10">
        <v>-2.1999999999999999E-2</v>
      </c>
      <c r="EN10">
        <v>-0.37</v>
      </c>
      <c r="EO10">
        <v>0.19</v>
      </c>
      <c r="EP10">
        <v>-0.434</v>
      </c>
      <c r="EQ10">
        <v>-0.10199999999999999</v>
      </c>
      <c r="ER10">
        <v>-5.0000000000000001E-3</v>
      </c>
      <c r="ES10">
        <v>-0.08</v>
      </c>
    </row>
    <row r="11" spans="1:149" ht="15.75" thickBot="1">
      <c r="A11" s="332">
        <v>-0.39200000000000002</v>
      </c>
      <c r="B11" s="333">
        <v>0.35399999999999998</v>
      </c>
      <c r="C11" s="333">
        <v>-0.129</v>
      </c>
      <c r="D11" s="333">
        <v>-0.16900000000000001</v>
      </c>
      <c r="E11" s="333">
        <v>-0.47799999999999998</v>
      </c>
      <c r="F11" s="333">
        <v>-0.02</v>
      </c>
      <c r="G11" s="333">
        <v>-0.61399999999999999</v>
      </c>
      <c r="J11" s="241" t="s">
        <v>123</v>
      </c>
      <c r="L11">
        <v>0.15557617600000001</v>
      </c>
      <c r="M11">
        <v>7.0472904000000003E-2</v>
      </c>
      <c r="N11">
        <v>3.0307647000000004E-2</v>
      </c>
      <c r="O11">
        <v>2.9657641000000002E-2</v>
      </c>
      <c r="P11">
        <v>0.185284272</v>
      </c>
      <c r="Q11">
        <v>5.1959999999999992E-3</v>
      </c>
      <c r="R11">
        <v>-0.48541305000000001</v>
      </c>
      <c r="S11" s="241">
        <f t="shared" si="0"/>
        <v>-8.9184100000000432E-3</v>
      </c>
      <c r="AA11" t="s">
        <v>190</v>
      </c>
      <c r="AB11" s="241">
        <v>-0.17497699999999999</v>
      </c>
      <c r="AC11">
        <v>4.1339599999999997E-2</v>
      </c>
      <c r="AD11" t="s">
        <v>317</v>
      </c>
      <c r="AE11" s="327">
        <v>6.6299999999999999E-5</v>
      </c>
      <c r="AF11" t="s">
        <v>247</v>
      </c>
      <c r="AI11" s="241"/>
      <c r="AJ11" s="332">
        <v>-0.39200000000000002</v>
      </c>
      <c r="AK11" s="333">
        <v>0.35399999999999998</v>
      </c>
      <c r="AL11" s="333">
        <v>-0.129</v>
      </c>
      <c r="AM11" s="333">
        <v>-0.16900000000000001</v>
      </c>
      <c r="AN11" s="333">
        <v>-0.47799999999999998</v>
      </c>
      <c r="AO11" s="333">
        <v>-0.61399999999999999</v>
      </c>
      <c r="AP11" s="241">
        <v>0.95621773599999993</v>
      </c>
      <c r="BB11" s="241" t="s">
        <v>123</v>
      </c>
      <c r="BC11" s="332">
        <v>-0.39200000000000002</v>
      </c>
      <c r="BD11" s="333">
        <v>0.35399999999999998</v>
      </c>
      <c r="BE11" s="333">
        <v>-0.129</v>
      </c>
      <c r="BF11" s="333">
        <v>-0.47799999999999998</v>
      </c>
      <c r="BG11" s="333">
        <v>-0.61399999999999999</v>
      </c>
      <c r="BH11" s="241">
        <v>0.92664662299999989</v>
      </c>
      <c r="BI11" s="241"/>
      <c r="BS11" s="241" t="s">
        <v>123</v>
      </c>
      <c r="BT11" s="332">
        <v>-0.39200000000000002</v>
      </c>
      <c r="BU11" s="333">
        <v>0.35399999999999998</v>
      </c>
      <c r="BV11" s="333">
        <v>-0.129</v>
      </c>
      <c r="BW11" s="333">
        <v>-0.47799999999999998</v>
      </c>
      <c r="BX11">
        <v>0.44159706099999996</v>
      </c>
      <c r="BY11" s="335"/>
      <c r="CA11" s="241" t="s">
        <v>121</v>
      </c>
      <c r="CB11">
        <v>-0.22900000000000001</v>
      </c>
      <c r="CC11">
        <v>-0.24099999999999999</v>
      </c>
      <c r="CD11">
        <v>0.436</v>
      </c>
      <c r="CE11">
        <v>0.56599999999999995</v>
      </c>
      <c r="CF11">
        <v>5.1999999999999998E-2</v>
      </c>
      <c r="CG11">
        <v>-0.32500000000000001</v>
      </c>
      <c r="CH11">
        <v>3.4000000000000002E-2</v>
      </c>
      <c r="CI11">
        <v>-6.8000000000000005E-2</v>
      </c>
      <c r="CO11" s="335"/>
      <c r="CQ11" s="241" t="s">
        <v>122</v>
      </c>
      <c r="CR11">
        <v>-0.35699999999999998</v>
      </c>
      <c r="CS11">
        <v>-0.26600000000000001</v>
      </c>
      <c r="CT11">
        <v>0.10100000000000001</v>
      </c>
      <c r="CU11">
        <v>-0.111</v>
      </c>
      <c r="CV11">
        <v>-0.41099999999999998</v>
      </c>
      <c r="CW11">
        <v>-0.34799999999999998</v>
      </c>
      <c r="CX11">
        <v>0.59099999999999997</v>
      </c>
      <c r="CY11">
        <v>-0.21</v>
      </c>
      <c r="CZ11">
        <v>-0.217</v>
      </c>
      <c r="DA11">
        <v>0.219</v>
      </c>
      <c r="DE11" s="335"/>
      <c r="DG11" s="241" t="s">
        <v>122</v>
      </c>
      <c r="DH11">
        <v>-0.373</v>
      </c>
      <c r="DI11">
        <v>-0.17199999999999999</v>
      </c>
      <c r="DJ11">
        <v>0.154</v>
      </c>
      <c r="DK11">
        <v>-2.8000000000000001E-2</v>
      </c>
      <c r="DL11">
        <v>4.0000000000000001E-3</v>
      </c>
      <c r="DM11">
        <v>-0.32800000000000001</v>
      </c>
      <c r="DN11">
        <v>-3.7999999999999999E-2</v>
      </c>
      <c r="DR11" s="335"/>
      <c r="DT11" s="241" t="s">
        <v>122</v>
      </c>
      <c r="DU11">
        <v>-0.35699999999999998</v>
      </c>
      <c r="DV11">
        <v>-0.13100000000000001</v>
      </c>
      <c r="DW11">
        <v>0.222</v>
      </c>
      <c r="DX11">
        <v>0.22700000000000001</v>
      </c>
      <c r="DY11">
        <v>0.2</v>
      </c>
      <c r="DZ11">
        <v>0.63100000000000001</v>
      </c>
      <c r="EA11">
        <v>0.46700000000000003</v>
      </c>
      <c r="EB11">
        <v>3.1E-2</v>
      </c>
      <c r="EC11">
        <v>-0.23</v>
      </c>
      <c r="ED11">
        <v>0.20899999999999999</v>
      </c>
      <c r="EG11" s="335"/>
      <c r="EI11" t="s">
        <v>210</v>
      </c>
      <c r="EJ11">
        <v>-0.186</v>
      </c>
      <c r="EK11">
        <v>-3.2000000000000001E-2</v>
      </c>
      <c r="EL11">
        <v>0.62</v>
      </c>
      <c r="EM11">
        <v>0.34799999999999998</v>
      </c>
      <c r="EN11">
        <v>0.48499999999999999</v>
      </c>
      <c r="EO11">
        <v>-0.14699999999999999</v>
      </c>
      <c r="EP11">
        <v>-0.30599999999999999</v>
      </c>
      <c r="EQ11">
        <v>0.32100000000000001</v>
      </c>
      <c r="ER11">
        <v>-5.1999999999999998E-2</v>
      </c>
      <c r="ES11">
        <v>-5.2999999999999999E-2</v>
      </c>
    </row>
    <row r="12" spans="1:149">
      <c r="AA12" t="s">
        <v>192</v>
      </c>
      <c r="AB12" s="241">
        <v>-0.38753500000000002</v>
      </c>
      <c r="AC12">
        <v>6.4229499999999995E-2</v>
      </c>
      <c r="AD12" t="s">
        <v>318</v>
      </c>
      <c r="AE12" s="327">
        <v>6.0699999999999994E-8</v>
      </c>
      <c r="AF12" t="s">
        <v>247</v>
      </c>
      <c r="BC12" s="241"/>
      <c r="BD12" s="241"/>
      <c r="BE12" s="241"/>
      <c r="BF12" s="241"/>
      <c r="BG12" s="241"/>
      <c r="BY12" s="335"/>
      <c r="CA12" s="241" t="s">
        <v>122</v>
      </c>
      <c r="CB12">
        <v>-0.36799999999999999</v>
      </c>
      <c r="CC12">
        <v>-0.154</v>
      </c>
      <c r="CD12">
        <v>0.252</v>
      </c>
      <c r="CE12">
        <v>8.5000000000000006E-2</v>
      </c>
      <c r="CF12">
        <v>0.57099999999999995</v>
      </c>
      <c r="CG12">
        <v>0.33</v>
      </c>
      <c r="CH12">
        <v>-0.29599999999999999</v>
      </c>
      <c r="CI12">
        <v>0.22500000000000001</v>
      </c>
      <c r="CO12" s="335"/>
      <c r="CQ12" s="241" t="s">
        <v>123</v>
      </c>
      <c r="CR12">
        <v>-0.39300000000000002</v>
      </c>
      <c r="CS12">
        <v>0.35899999999999999</v>
      </c>
      <c r="CT12">
        <v>2.5999999999999999E-2</v>
      </c>
      <c r="CU12">
        <v>-1.2999999999999999E-2</v>
      </c>
      <c r="CV12">
        <v>-3.9E-2</v>
      </c>
      <c r="CW12">
        <v>-0.252</v>
      </c>
      <c r="CX12">
        <v>-0.442</v>
      </c>
      <c r="CY12">
        <v>0.246</v>
      </c>
      <c r="CZ12">
        <v>-0.112</v>
      </c>
      <c r="DA12">
        <v>0.61799999999999999</v>
      </c>
      <c r="DE12" s="335"/>
      <c r="DG12" s="241" t="s">
        <v>123</v>
      </c>
      <c r="DH12">
        <v>-0.36299999999999999</v>
      </c>
      <c r="DI12">
        <v>0.44400000000000001</v>
      </c>
      <c r="DJ12">
        <v>-0.14299999999999999</v>
      </c>
      <c r="DK12">
        <v>-0.22700000000000001</v>
      </c>
      <c r="DL12">
        <v>-0.246</v>
      </c>
      <c r="DM12">
        <v>0.32100000000000001</v>
      </c>
      <c r="DN12">
        <v>0.60299999999999998</v>
      </c>
      <c r="DR12" s="335"/>
      <c r="DT12" s="241" t="s">
        <v>123</v>
      </c>
      <c r="DU12">
        <v>-0.39</v>
      </c>
      <c r="DV12">
        <v>0.378</v>
      </c>
      <c r="DW12">
        <v>3.0000000000000001E-3</v>
      </c>
      <c r="DX12">
        <v>-0.107</v>
      </c>
      <c r="DY12">
        <v>7.9000000000000001E-2</v>
      </c>
      <c r="DZ12">
        <v>3.4000000000000002E-2</v>
      </c>
      <c r="EA12">
        <v>-0.54700000000000004</v>
      </c>
      <c r="EB12">
        <v>0.155</v>
      </c>
      <c r="EC12">
        <v>-0.104</v>
      </c>
      <c r="ED12">
        <v>0.59299999999999997</v>
      </c>
      <c r="EG12" s="335"/>
      <c r="EI12" t="s">
        <v>211</v>
      </c>
      <c r="EJ12">
        <v>-0.34399999999999997</v>
      </c>
      <c r="EK12">
        <v>-0.26500000000000001</v>
      </c>
      <c r="EL12">
        <v>-2.3E-2</v>
      </c>
      <c r="EM12">
        <v>0.27900000000000003</v>
      </c>
      <c r="EN12">
        <v>-0.13400000000000001</v>
      </c>
      <c r="EO12">
        <v>-0.68300000000000005</v>
      </c>
      <c r="EP12">
        <v>0.28699999999999998</v>
      </c>
      <c r="EQ12">
        <v>-0.253</v>
      </c>
      <c r="ER12">
        <v>0.10199999999999999</v>
      </c>
      <c r="ES12">
        <v>0.30299999999999999</v>
      </c>
    </row>
    <row r="13" spans="1:149">
      <c r="B13" t="s">
        <v>282</v>
      </c>
      <c r="C13" t="s">
        <v>283</v>
      </c>
      <c r="D13" t="s">
        <v>258</v>
      </c>
      <c r="E13" t="s">
        <v>284</v>
      </c>
      <c r="F13" t="s">
        <v>285</v>
      </c>
      <c r="L13" s="241">
        <v>-0.39687800000000001</v>
      </c>
      <c r="M13" s="241">
        <v>0.199076</v>
      </c>
      <c r="N13" s="241">
        <v>-0.23494300000000001</v>
      </c>
      <c r="O13" s="241">
        <v>-0.17548900000000001</v>
      </c>
      <c r="P13" s="241">
        <v>-0.38762400000000002</v>
      </c>
      <c r="Q13" s="241">
        <v>-0.25979999999999998</v>
      </c>
      <c r="R13" s="241">
        <v>0.79057500000000003</v>
      </c>
      <c r="AA13" t="s">
        <v>195</v>
      </c>
      <c r="AB13" s="241">
        <v>-0.78998299999999999</v>
      </c>
      <c r="AC13">
        <v>0.15329999999999999</v>
      </c>
      <c r="AD13" t="s">
        <v>319</v>
      </c>
      <c r="AE13" s="327">
        <v>2.0999999999999998E-6</v>
      </c>
      <c r="AF13" t="s">
        <v>247</v>
      </c>
      <c r="AJ13" s="241">
        <v>-0.39697500000000002</v>
      </c>
      <c r="AK13" s="241">
        <v>0.198961</v>
      </c>
      <c r="AL13" s="241">
        <v>-0.234953</v>
      </c>
      <c r="AM13" s="241">
        <v>-0.17497699999999999</v>
      </c>
      <c r="AN13" s="241">
        <v>-0.38753500000000002</v>
      </c>
      <c r="AO13" s="241">
        <v>-0.78998299999999999</v>
      </c>
      <c r="BQ13">
        <v>-0.12698801200000001</v>
      </c>
      <c r="BR13" s="241" t="s">
        <v>101</v>
      </c>
      <c r="BY13" s="335"/>
      <c r="CA13" s="241" t="s">
        <v>123</v>
      </c>
      <c r="CB13">
        <v>-0.39200000000000002</v>
      </c>
      <c r="CC13">
        <v>0.35099999999999998</v>
      </c>
      <c r="CD13">
        <v>-0.126</v>
      </c>
      <c r="CE13">
        <v>-0.16500000000000001</v>
      </c>
      <c r="CF13">
        <v>8.2000000000000003E-2</v>
      </c>
      <c r="CG13">
        <v>-0.501</v>
      </c>
      <c r="CH13">
        <v>-2.1000000000000001E-2</v>
      </c>
      <c r="CI13">
        <v>0.61499999999999999</v>
      </c>
      <c r="CO13" s="335"/>
      <c r="DE13" s="335"/>
      <c r="DR13" s="335"/>
      <c r="EG13" s="335"/>
      <c r="EI13" t="s">
        <v>212</v>
      </c>
      <c r="EJ13">
        <v>-0.39400000000000002</v>
      </c>
      <c r="EK13">
        <v>0.27100000000000002</v>
      </c>
      <c r="EL13">
        <v>-0.23699999999999999</v>
      </c>
      <c r="EM13">
        <v>-7.2999999999999995E-2</v>
      </c>
      <c r="EN13">
        <v>-0.153</v>
      </c>
      <c r="EO13">
        <v>7.0999999999999994E-2</v>
      </c>
      <c r="EP13">
        <v>-0.53100000000000003</v>
      </c>
      <c r="EQ13">
        <v>0.188</v>
      </c>
      <c r="ER13">
        <v>-3.6999999999999998E-2</v>
      </c>
      <c r="ES13">
        <v>0.60299999999999998</v>
      </c>
    </row>
    <row r="14" spans="1:149">
      <c r="B14" t="s">
        <v>293</v>
      </c>
      <c r="AX14" s="241">
        <v>-8.2748964000000008E-2</v>
      </c>
      <c r="AY14" s="241" t="s">
        <v>101</v>
      </c>
      <c r="BQ14">
        <v>0.353686783</v>
      </c>
      <c r="BR14" s="241" t="s">
        <v>103</v>
      </c>
      <c r="BY14" s="335"/>
      <c r="CO14" s="335"/>
      <c r="DE14" s="335"/>
      <c r="DR14" s="335"/>
      <c r="DT14" t="s">
        <v>158</v>
      </c>
      <c r="DU14">
        <v>0</v>
      </c>
      <c r="DV14">
        <v>2.36022E-2</v>
      </c>
      <c r="DW14">
        <v>0</v>
      </c>
      <c r="DX14">
        <v>1</v>
      </c>
      <c r="EB14" cm="1">
        <f t="array" ref="EB14:EB23">MMULT(DU26:EC35,DV15:DV23)</f>
        <v>-0.10265935199999998</v>
      </c>
      <c r="EC14" s="241" t="s">
        <v>101</v>
      </c>
      <c r="EG14" s="335"/>
    </row>
    <row r="15" spans="1:149">
      <c r="B15" t="s">
        <v>158</v>
      </c>
      <c r="C15">
        <v>0</v>
      </c>
      <c r="D15">
        <v>3.4081399999999998E-2</v>
      </c>
      <c r="E15">
        <v>0</v>
      </c>
      <c r="F15">
        <v>1</v>
      </c>
      <c r="Z15" t="s">
        <v>249</v>
      </c>
      <c r="AA15" t="s">
        <v>250</v>
      </c>
      <c r="AB15" t="s">
        <v>251</v>
      </c>
      <c r="AC15">
        <v>0</v>
      </c>
      <c r="AD15" t="s">
        <v>252</v>
      </c>
      <c r="AE15" t="s">
        <v>253</v>
      </c>
      <c r="AF15" t="s">
        <v>250</v>
      </c>
      <c r="AG15" t="s">
        <v>254</v>
      </c>
      <c r="AH15">
        <v>1</v>
      </c>
      <c r="AX15" s="241">
        <v>-0.21905089199999994</v>
      </c>
      <c r="AY15" s="241" t="s">
        <v>103</v>
      </c>
      <c r="BQ15">
        <v>0.14974912100000004</v>
      </c>
      <c r="BR15" s="241" t="s">
        <v>99</v>
      </c>
      <c r="BY15" s="335"/>
      <c r="CO15" s="335"/>
      <c r="CR15" t="s">
        <v>186</v>
      </c>
      <c r="CS15">
        <v>-0.41507300000000003</v>
      </c>
      <c r="CT15">
        <v>1.20985E-2</v>
      </c>
      <c r="CU15" t="s">
        <v>345</v>
      </c>
      <c r="CV15" s="327">
        <v>1.7699999999999998E-42</v>
      </c>
      <c r="CW15" t="s">
        <v>247</v>
      </c>
      <c r="CY15" cm="1">
        <f t="array" ref="CY15:CY24">MMULT(CQ27:CY36,CS15:CS23)</f>
        <v>2.6924749899999996E-2</v>
      </c>
      <c r="CZ15" s="241" t="s">
        <v>101</v>
      </c>
      <c r="DE15" s="335"/>
      <c r="DG15" t="s">
        <v>186</v>
      </c>
      <c r="DH15">
        <v>-0.40660000000000002</v>
      </c>
      <c r="DI15">
        <v>2.1457299999999999E-2</v>
      </c>
      <c r="DJ15" t="s">
        <v>351</v>
      </c>
      <c r="DK15" s="327">
        <v>3.5999999999999999E-28</v>
      </c>
      <c r="DL15" t="s">
        <v>247</v>
      </c>
      <c r="DN15" cm="1">
        <f t="array" ref="DN15:DN24">MMULT(DH3:DN12,DH15:DH21)</f>
        <v>-0.13414543300000001</v>
      </c>
      <c r="DO15" s="241" t="s">
        <v>101</v>
      </c>
      <c r="DR15" s="335"/>
      <c r="DU15" t="s">
        <v>186</v>
      </c>
      <c r="DV15">
        <v>-0.42416100000000001</v>
      </c>
      <c r="DW15">
        <v>1.1472400000000001E-2</v>
      </c>
      <c r="DX15">
        <v>-36.97</v>
      </c>
      <c r="DY15" s="327">
        <v>2.6699999999999998E-46</v>
      </c>
      <c r="DZ15" t="s">
        <v>247</v>
      </c>
      <c r="EB15">
        <v>0.97176770700000004</v>
      </c>
      <c r="EC15" s="241" t="s">
        <v>103</v>
      </c>
      <c r="EG15" s="335"/>
      <c r="EJ15" s="328"/>
      <c r="EN15" s="329"/>
    </row>
    <row r="16" spans="1:149">
      <c r="B16" t="s">
        <v>213</v>
      </c>
      <c r="C16" s="241">
        <v>-0.39687800000000001</v>
      </c>
      <c r="D16">
        <v>1.6332099999999999E-2</v>
      </c>
      <c r="E16" t="s">
        <v>307</v>
      </c>
      <c r="F16" s="327">
        <v>1.9800000000000001E-36</v>
      </c>
      <c r="G16" t="s">
        <v>247</v>
      </c>
      <c r="Z16" t="s">
        <v>255</v>
      </c>
      <c r="AA16" t="s">
        <v>256</v>
      </c>
      <c r="AB16" t="s">
        <v>257</v>
      </c>
      <c r="AC16">
        <v>7.2748200000000001</v>
      </c>
      <c r="AD16" t="s">
        <v>252</v>
      </c>
      <c r="AE16" t="s">
        <v>258</v>
      </c>
      <c r="AF16" t="s">
        <v>259</v>
      </c>
      <c r="AG16">
        <v>0.31568200000000002</v>
      </c>
      <c r="AX16" s="241">
        <v>4.3891399000000039E-2</v>
      </c>
      <c r="AY16" s="241" t="s">
        <v>99</v>
      </c>
      <c r="BQ16">
        <v>0.16958463300000001</v>
      </c>
      <c r="BR16" s="241" t="s">
        <v>98</v>
      </c>
      <c r="BY16" s="335"/>
      <c r="CA16" t="s">
        <v>158</v>
      </c>
      <c r="CB16">
        <v>0</v>
      </c>
      <c r="CC16">
        <v>3.4063799999999998E-2</v>
      </c>
      <c r="CD16">
        <v>0</v>
      </c>
      <c r="CE16">
        <v>1</v>
      </c>
      <c r="CO16" s="335"/>
      <c r="CR16" t="s">
        <v>187</v>
      </c>
      <c r="CS16">
        <v>0.26898899999999998</v>
      </c>
      <c r="CT16">
        <v>2.12316E-2</v>
      </c>
      <c r="CU16">
        <v>12.67</v>
      </c>
      <c r="CV16" s="327">
        <v>5.57E-19</v>
      </c>
      <c r="CW16" t="s">
        <v>247</v>
      </c>
      <c r="CY16">
        <v>0.91045309029999999</v>
      </c>
      <c r="CZ16" s="241" t="s">
        <v>103</v>
      </c>
      <c r="DE16" s="335"/>
      <c r="DG16" t="s">
        <v>187</v>
      </c>
      <c r="DH16">
        <v>0.25140600000000002</v>
      </c>
      <c r="DI16">
        <v>3.5563400000000002E-2</v>
      </c>
      <c r="DJ16">
        <v>7.069</v>
      </c>
      <c r="DK16" s="327">
        <v>1.31E-9</v>
      </c>
      <c r="DL16" t="s">
        <v>247</v>
      </c>
      <c r="DN16">
        <v>0.84884657899999993</v>
      </c>
      <c r="DO16" s="241" t="s">
        <v>103</v>
      </c>
      <c r="DR16" s="335"/>
      <c r="DU16" t="s">
        <v>187</v>
      </c>
      <c r="DV16">
        <v>0.23766499999999999</v>
      </c>
      <c r="DW16">
        <v>1.97751E-2</v>
      </c>
      <c r="DX16">
        <v>12.02</v>
      </c>
      <c r="DY16" s="327">
        <v>2.2200000000000001E-18</v>
      </c>
      <c r="DZ16" t="s">
        <v>247</v>
      </c>
      <c r="EB16">
        <v>8.0715052900000001E-2</v>
      </c>
      <c r="EC16" s="241" t="s">
        <v>99</v>
      </c>
      <c r="EG16" s="335"/>
    </row>
    <row r="17" spans="1:166">
      <c r="B17" t="s">
        <v>216</v>
      </c>
      <c r="C17" s="241">
        <v>0.199076</v>
      </c>
      <c r="D17">
        <v>2.9717899999999998E-2</v>
      </c>
      <c r="E17">
        <v>6.6989999999999998</v>
      </c>
      <c r="F17" s="327">
        <v>3.9499999999999998E-9</v>
      </c>
      <c r="G17" t="s">
        <v>247</v>
      </c>
      <c r="Z17" t="s">
        <v>260</v>
      </c>
      <c r="AA17">
        <v>0.907914</v>
      </c>
      <c r="AB17" t="s">
        <v>261</v>
      </c>
      <c r="AC17" t="s">
        <v>260</v>
      </c>
      <c r="AD17">
        <v>0.90034499999999995</v>
      </c>
      <c r="AX17" s="241">
        <v>0.25806272900000005</v>
      </c>
      <c r="AY17" s="241" t="s">
        <v>98</v>
      </c>
      <c r="BQ17">
        <v>8.9727868999999988E-2</v>
      </c>
      <c r="BR17" s="241" t="s">
        <v>97</v>
      </c>
      <c r="BY17" s="335"/>
      <c r="CB17" t="s">
        <v>186</v>
      </c>
      <c r="CC17">
        <v>-0.39667200000000002</v>
      </c>
      <c r="CD17">
        <v>1.6322300000000001E-2</v>
      </c>
      <c r="CE17" t="s">
        <v>307</v>
      </c>
      <c r="CF17" s="327">
        <v>7.6200000000000002E-36</v>
      </c>
      <c r="CG17" t="s">
        <v>247</v>
      </c>
      <c r="CI17" cm="1">
        <f t="array" ref="CI17:CI26">MMULT(CB4:CI13,CC17:CC24)</f>
        <v>-9.4863010499999983E-2</v>
      </c>
      <c r="CJ17" s="241" t="s">
        <v>101</v>
      </c>
      <c r="CO17" s="335"/>
      <c r="CR17" t="s">
        <v>188</v>
      </c>
      <c r="CS17">
        <v>7.3154899999999995E-2</v>
      </c>
      <c r="CT17">
        <v>2.22411E-2</v>
      </c>
      <c r="CU17">
        <v>3.2890000000000001</v>
      </c>
      <c r="CV17">
        <v>1.6000000000000001E-3</v>
      </c>
      <c r="CW17" t="s">
        <v>247</v>
      </c>
      <c r="CY17">
        <v>9.5313296000000033E-2</v>
      </c>
      <c r="CZ17" s="241" t="s">
        <v>99</v>
      </c>
      <c r="DE17" s="335"/>
      <c r="DG17" t="s">
        <v>189</v>
      </c>
      <c r="DH17">
        <v>-0.126448</v>
      </c>
      <c r="DI17">
        <v>4.4098199999999997E-2</v>
      </c>
      <c r="DJ17" t="s">
        <v>352</v>
      </c>
      <c r="DK17">
        <v>5.5999999999999999E-3</v>
      </c>
      <c r="DL17" t="s">
        <v>247</v>
      </c>
      <c r="DN17">
        <v>1.4718229000000055E-2</v>
      </c>
      <c r="DO17" s="241" t="s">
        <v>99</v>
      </c>
      <c r="DR17" s="335"/>
      <c r="DU17" t="s">
        <v>189</v>
      </c>
      <c r="DV17">
        <v>-0.17873600000000001</v>
      </c>
      <c r="DW17">
        <v>2.41094E-2</v>
      </c>
      <c r="DX17">
        <v>-7.4139999999999997</v>
      </c>
      <c r="DY17" s="327">
        <v>2.7399999999999998E-10</v>
      </c>
      <c r="DZ17" t="s">
        <v>247</v>
      </c>
      <c r="EB17">
        <v>4.865369440000001E-2</v>
      </c>
      <c r="EC17" s="241" t="s">
        <v>98</v>
      </c>
      <c r="EG17" s="335"/>
    </row>
    <row r="18" spans="1:166">
      <c r="B18" t="s">
        <v>218</v>
      </c>
      <c r="C18" s="241">
        <v>-0.23494300000000001</v>
      </c>
      <c r="D18">
        <v>3.3507799999999997E-2</v>
      </c>
      <c r="E18" t="s">
        <v>308</v>
      </c>
      <c r="F18" s="327">
        <v>1.0500000000000001E-9</v>
      </c>
      <c r="G18" t="s">
        <v>247</v>
      </c>
      <c r="U18" s="241"/>
      <c r="V18" s="241"/>
      <c r="W18" s="241"/>
      <c r="X18" s="241"/>
      <c r="Z18" t="s">
        <v>320</v>
      </c>
      <c r="AA18" t="s">
        <v>294</v>
      </c>
      <c r="AB18">
        <v>119.95569999999999</v>
      </c>
      <c r="AC18" t="s">
        <v>262</v>
      </c>
      <c r="AD18" t="s">
        <v>263</v>
      </c>
      <c r="AE18" s="327">
        <v>9.33E-36</v>
      </c>
      <c r="AX18" s="241">
        <v>0.15608644099999999</v>
      </c>
      <c r="AY18" s="241" t="s">
        <v>97</v>
      </c>
      <c r="BQ18">
        <v>-4.7340414000000004E-2</v>
      </c>
      <c r="BR18" s="241" t="s">
        <v>96</v>
      </c>
      <c r="BY18" s="335"/>
      <c r="CB18" t="s">
        <v>187</v>
      </c>
      <c r="CC18">
        <v>0.19770499999999999</v>
      </c>
      <c r="CD18">
        <v>2.9679799999999999E-2</v>
      </c>
      <c r="CE18">
        <v>6.6609999999999996</v>
      </c>
      <c r="CF18" s="327">
        <v>5.1499999999999998E-9</v>
      </c>
      <c r="CG18" t="s">
        <v>247</v>
      </c>
      <c r="CI18">
        <v>1.0492013764000001</v>
      </c>
      <c r="CJ18" s="241" t="s">
        <v>103</v>
      </c>
      <c r="CO18" s="335"/>
      <c r="CR18" t="s">
        <v>189</v>
      </c>
      <c r="CS18">
        <v>9.3533500000000006E-2</v>
      </c>
      <c r="CT18">
        <v>2.4934000000000001E-2</v>
      </c>
      <c r="CU18">
        <v>3.7509999999999999</v>
      </c>
      <c r="CV18">
        <v>4.0000000000000002E-4</v>
      </c>
      <c r="CW18" t="s">
        <v>247</v>
      </c>
      <c r="CY18">
        <v>-8.6296713800000008E-2</v>
      </c>
      <c r="CZ18" s="241" t="s">
        <v>98</v>
      </c>
      <c r="DE18" s="335"/>
      <c r="DG18" t="s">
        <v>190</v>
      </c>
      <c r="DH18">
        <v>-0.144373</v>
      </c>
      <c r="DI18">
        <v>5.0358699999999999E-2</v>
      </c>
      <c r="DJ18" t="s">
        <v>352</v>
      </c>
      <c r="DK18">
        <v>5.5999999999999999E-3</v>
      </c>
      <c r="DL18" t="s">
        <v>247</v>
      </c>
      <c r="DN18">
        <v>3.44985900000001E-3</v>
      </c>
      <c r="DO18" s="241" t="s">
        <v>98</v>
      </c>
      <c r="DR18" s="335"/>
      <c r="DU18" t="s">
        <v>190</v>
      </c>
      <c r="DV18">
        <v>6.64627E-2</v>
      </c>
      <c r="DW18">
        <v>2.7106600000000002E-2</v>
      </c>
      <c r="DX18">
        <v>2.452</v>
      </c>
      <c r="DY18">
        <v>1.6799999999999999E-2</v>
      </c>
      <c r="DZ18" t="s">
        <v>248</v>
      </c>
      <c r="EB18">
        <v>-1.2118645799999994E-2</v>
      </c>
      <c r="EC18" s="241" t="s">
        <v>97</v>
      </c>
      <c r="EG18" s="335"/>
    </row>
    <row r="19" spans="1:166">
      <c r="B19" t="s">
        <v>219</v>
      </c>
      <c r="C19" s="241">
        <v>-0.17548900000000001</v>
      </c>
      <c r="D19">
        <v>3.9921999999999999E-2</v>
      </c>
      <c r="E19" t="s">
        <v>309</v>
      </c>
      <c r="F19" s="327">
        <v>3.7400000000000001E-5</v>
      </c>
      <c r="G19" t="s">
        <v>247</v>
      </c>
      <c r="S19" s="241"/>
      <c r="T19" s="241"/>
      <c r="U19" s="241"/>
      <c r="V19" s="241"/>
      <c r="W19" s="241"/>
      <c r="X19" s="241"/>
      <c r="Z19" t="s">
        <v>264</v>
      </c>
      <c r="AA19" t="s">
        <v>265</v>
      </c>
      <c r="AB19" t="s">
        <v>321</v>
      </c>
      <c r="AC19" t="s">
        <v>266</v>
      </c>
      <c r="AD19" t="s">
        <v>267</v>
      </c>
      <c r="AE19">
        <v>49.221559999999997</v>
      </c>
      <c r="AX19" s="241">
        <v>-2.6010873000000004E-2</v>
      </c>
      <c r="AY19" s="241" t="s">
        <v>96</v>
      </c>
      <c r="BQ19">
        <v>-2.0254665999999977E-2</v>
      </c>
      <c r="BR19" s="241" t="s">
        <v>100</v>
      </c>
      <c r="BY19" s="335"/>
      <c r="CB19" t="s">
        <v>189</v>
      </c>
      <c r="CC19">
        <v>-0.23233000000000001</v>
      </c>
      <c r="CD19">
        <v>3.3368000000000002E-2</v>
      </c>
      <c r="CE19" t="s">
        <v>329</v>
      </c>
      <c r="CF19" s="327">
        <v>1.4599999999999999E-9</v>
      </c>
      <c r="CG19" t="s">
        <v>247</v>
      </c>
      <c r="CI19">
        <v>3.0203081500000034E-2</v>
      </c>
      <c r="CJ19" s="241" t="s">
        <v>99</v>
      </c>
      <c r="CO19" s="335"/>
      <c r="CR19" t="s">
        <v>190</v>
      </c>
      <c r="CS19">
        <v>-0.113293</v>
      </c>
      <c r="CT19">
        <v>3.2449899999999997E-2</v>
      </c>
      <c r="CU19" t="s">
        <v>346</v>
      </c>
      <c r="CV19">
        <v>8.9999999999999998E-4</v>
      </c>
      <c r="CW19" t="s">
        <v>247</v>
      </c>
      <c r="CY19">
        <v>1.0814187000000003E-2</v>
      </c>
      <c r="CZ19" s="241" t="s">
        <v>97</v>
      </c>
      <c r="DE19" s="335"/>
      <c r="DG19" t="s">
        <v>192</v>
      </c>
      <c r="DH19">
        <v>-0.25707200000000002</v>
      </c>
      <c r="DI19">
        <v>7.2566099999999994E-2</v>
      </c>
      <c r="DJ19" t="s">
        <v>353</v>
      </c>
      <c r="DK19">
        <v>6.9999999999999999E-4</v>
      </c>
      <c r="DL19" t="s">
        <v>247</v>
      </c>
      <c r="DN19">
        <v>3.9660812000000004E-2</v>
      </c>
      <c r="DO19" s="241" t="s">
        <v>97</v>
      </c>
      <c r="DR19" s="335"/>
      <c r="DU19" t="s">
        <v>191</v>
      </c>
      <c r="DV19">
        <v>0.10888399999999999</v>
      </c>
      <c r="DW19">
        <v>3.28851E-2</v>
      </c>
      <c r="DX19">
        <v>3.3109999999999999</v>
      </c>
      <c r="DY19">
        <v>1.5E-3</v>
      </c>
      <c r="DZ19" t="s">
        <v>247</v>
      </c>
      <c r="EB19">
        <v>-7.3961846000000012E-3</v>
      </c>
      <c r="EC19" s="241" t="s">
        <v>96</v>
      </c>
      <c r="EG19" s="335"/>
    </row>
    <row r="20" spans="1:166">
      <c r="B20" t="s">
        <v>221</v>
      </c>
      <c r="C20" s="241">
        <v>-0.38762400000000002</v>
      </c>
      <c r="D20">
        <v>6.2034100000000002E-2</v>
      </c>
      <c r="E20" t="s">
        <v>310</v>
      </c>
      <c r="F20" s="327">
        <v>2.6000000000000001E-8</v>
      </c>
      <c r="G20" t="s">
        <v>247</v>
      </c>
      <c r="S20" s="241"/>
      <c r="T20" s="241"/>
      <c r="U20" s="241"/>
      <c r="V20" s="241"/>
      <c r="W20" s="241"/>
      <c r="X20" s="241"/>
      <c r="Z20" t="s">
        <v>266</v>
      </c>
      <c r="AA20" t="s">
        <v>268</v>
      </c>
      <c r="AB20">
        <v>65.895750000000007</v>
      </c>
      <c r="AC20" t="s">
        <v>266</v>
      </c>
      <c r="AD20" t="s">
        <v>269</v>
      </c>
      <c r="AE20">
        <v>55.90672</v>
      </c>
      <c r="AX20" s="241">
        <v>-4.0794223999999976E-2</v>
      </c>
      <c r="AY20" s="241" t="s">
        <v>100</v>
      </c>
      <c r="BQ20">
        <v>4.3829949999999993E-2</v>
      </c>
      <c r="BR20" s="241" t="s">
        <v>95</v>
      </c>
      <c r="BY20" s="335"/>
      <c r="CB20" t="s">
        <v>190</v>
      </c>
      <c r="CC20">
        <v>-0.173927</v>
      </c>
      <c r="CD20">
        <v>3.9904000000000002E-2</v>
      </c>
      <c r="CE20" t="s">
        <v>330</v>
      </c>
      <c r="CF20" s="327">
        <v>4.3999999999999999E-5</v>
      </c>
      <c r="CG20" t="s">
        <v>247</v>
      </c>
      <c r="CI20">
        <v>4.5877246699999999E-2</v>
      </c>
      <c r="CJ20" s="241" t="s">
        <v>98</v>
      </c>
      <c r="CO20" s="335"/>
      <c r="CR20" t="s">
        <v>191</v>
      </c>
      <c r="CS20">
        <v>-0.282364</v>
      </c>
      <c r="CT20">
        <v>3.3053699999999998E-2</v>
      </c>
      <c r="CU20" t="s">
        <v>347</v>
      </c>
      <c r="CV20" s="327">
        <v>4.0300000000000004E-12</v>
      </c>
      <c r="CW20" t="s">
        <v>247</v>
      </c>
      <c r="CY20">
        <v>2.9189854999999857E-3</v>
      </c>
      <c r="CZ20" s="241" t="s">
        <v>96</v>
      </c>
      <c r="DE20" s="335"/>
      <c r="DG20" t="s">
        <v>193</v>
      </c>
      <c r="DH20">
        <v>0.28085199999999999</v>
      </c>
      <c r="DI20">
        <v>7.3257100000000006E-2</v>
      </c>
      <c r="DJ20">
        <v>3.8340000000000001</v>
      </c>
      <c r="DK20">
        <v>2.9999999999999997E-4</v>
      </c>
      <c r="DL20" t="s">
        <v>247</v>
      </c>
      <c r="DN20">
        <v>1.813430899999998E-2</v>
      </c>
      <c r="DO20" s="241" t="s">
        <v>96</v>
      </c>
      <c r="DR20" s="335"/>
      <c r="DU20" t="s">
        <v>192</v>
      </c>
      <c r="DV20">
        <v>-0.27094000000000001</v>
      </c>
      <c r="DW20">
        <v>4.1623899999999998E-2</v>
      </c>
      <c r="DX20">
        <v>-6.5090000000000003</v>
      </c>
      <c r="DY20" s="327">
        <v>1.13E-8</v>
      </c>
      <c r="DZ20" t="s">
        <v>247</v>
      </c>
      <c r="EB20">
        <v>5.1862370400000038E-2</v>
      </c>
      <c r="EC20" s="241" t="s">
        <v>100</v>
      </c>
      <c r="EG20" s="335"/>
    </row>
    <row r="21" spans="1:166">
      <c r="B21" t="s">
        <v>223</v>
      </c>
      <c r="C21" s="241">
        <v>-0.25979999999999998</v>
      </c>
      <c r="D21">
        <v>0.10423499999999999</v>
      </c>
      <c r="E21" t="s">
        <v>311</v>
      </c>
      <c r="F21">
        <v>1.4999999999999999E-2</v>
      </c>
      <c r="G21" t="s">
        <v>248</v>
      </c>
      <c r="S21" s="241"/>
      <c r="Z21" t="s">
        <v>270</v>
      </c>
      <c r="AA21" t="s">
        <v>271</v>
      </c>
      <c r="AB21" t="s">
        <v>246</v>
      </c>
      <c r="AC21" t="s">
        <v>272</v>
      </c>
      <c r="AD21" t="s">
        <v>273</v>
      </c>
      <c r="AE21" t="s">
        <v>274</v>
      </c>
      <c r="AX21" s="241">
        <v>-9.8888940000000092E-3</v>
      </c>
      <c r="AY21" s="241" t="s">
        <v>95</v>
      </c>
      <c r="BQ21">
        <v>-4.7058065999999996E-2</v>
      </c>
      <c r="BR21" s="241" t="s">
        <v>94</v>
      </c>
      <c r="BY21" s="335"/>
      <c r="CB21" t="s">
        <v>191</v>
      </c>
      <c r="CC21">
        <v>9.2630100000000007E-2</v>
      </c>
      <c r="CD21">
        <v>4.52696E-2</v>
      </c>
      <c r="CE21">
        <v>2.0459999999999998</v>
      </c>
      <c r="CF21">
        <v>4.4499999999999998E-2</v>
      </c>
      <c r="CG21" t="s">
        <v>248</v>
      </c>
      <c r="CI21">
        <v>2.0438416300000053E-2</v>
      </c>
      <c r="CJ21" s="241" t="s">
        <v>97</v>
      </c>
      <c r="CO21" s="335"/>
      <c r="CR21" t="s">
        <v>192</v>
      </c>
      <c r="CS21">
        <v>-0.20016400000000001</v>
      </c>
      <c r="CT21">
        <v>4.10605E-2</v>
      </c>
      <c r="CU21" t="s">
        <v>348</v>
      </c>
      <c r="CV21" s="327">
        <v>7.7100000000000007E-6</v>
      </c>
      <c r="CW21" t="s">
        <v>247</v>
      </c>
      <c r="CY21">
        <v>-1.0000841399999974E-2</v>
      </c>
      <c r="CZ21" s="241" t="s">
        <v>100</v>
      </c>
      <c r="DE21" s="335"/>
      <c r="DG21" t="s">
        <v>195</v>
      </c>
      <c r="DH21">
        <v>-0.60158299999999998</v>
      </c>
      <c r="DI21">
        <v>0.26567200000000002</v>
      </c>
      <c r="DJ21" t="s">
        <v>354</v>
      </c>
      <c r="DK21">
        <v>2.69E-2</v>
      </c>
      <c r="DL21" t="s">
        <v>248</v>
      </c>
      <c r="DN21">
        <v>6.7477274999999989E-2</v>
      </c>
      <c r="DO21" s="241" t="s">
        <v>100</v>
      </c>
      <c r="DR21" s="335"/>
      <c r="DU21" t="s">
        <v>193</v>
      </c>
      <c r="DV21">
        <v>0.209815</v>
      </c>
      <c r="DW21">
        <v>4.3370499999999999E-2</v>
      </c>
      <c r="DX21">
        <v>4.8380000000000001</v>
      </c>
      <c r="DY21" s="327">
        <v>8.0499999999999992E-6</v>
      </c>
      <c r="DZ21" t="s">
        <v>247</v>
      </c>
      <c r="EB21">
        <v>-1.5874719999999995E-3</v>
      </c>
      <c r="EC21" s="241" t="s">
        <v>95</v>
      </c>
      <c r="EG21" s="335"/>
      <c r="EJ21" t="s">
        <v>186</v>
      </c>
      <c r="EK21">
        <v>-0.41220600000000002</v>
      </c>
      <c r="EL21">
        <v>1.54147E-2</v>
      </c>
      <c r="EM21" t="s">
        <v>367</v>
      </c>
      <c r="EN21" s="327">
        <v>3.9299999999999997E-37</v>
      </c>
      <c r="EO21" t="s">
        <v>247</v>
      </c>
      <c r="EP21" cm="1">
        <f t="array" ref="EP21:EP30">MMULT(EJ4:ES13,EK21:EK30)</f>
        <v>-9.4120623999999986E-2</v>
      </c>
      <c r="EQ21" s="241" t="s">
        <v>101</v>
      </c>
    </row>
    <row r="22" spans="1:166">
      <c r="B22" t="s">
        <v>224</v>
      </c>
      <c r="C22" s="241">
        <v>0.79057500000000003</v>
      </c>
      <c r="D22">
        <v>0.148034</v>
      </c>
      <c r="E22">
        <v>5.3410000000000002</v>
      </c>
      <c r="F22" s="327">
        <v>1.0300000000000001E-6</v>
      </c>
      <c r="G22" t="s">
        <v>247</v>
      </c>
      <c r="S22" s="241"/>
      <c r="AX22" s="241">
        <v>0.130688109</v>
      </c>
      <c r="AY22" s="241" t="s">
        <v>94</v>
      </c>
      <c r="BQ22">
        <v>0.44159706099999996</v>
      </c>
      <c r="BR22" s="241" t="s">
        <v>128</v>
      </c>
      <c r="BY22" s="335"/>
      <c r="CB22" t="s">
        <v>192</v>
      </c>
      <c r="CC22">
        <v>-0.38862000000000002</v>
      </c>
      <c r="CD22">
        <v>6.2121999999999997E-2</v>
      </c>
      <c r="CE22" t="s">
        <v>331</v>
      </c>
      <c r="CF22" s="327">
        <v>2.7500000000000001E-8</v>
      </c>
      <c r="CG22" t="s">
        <v>247</v>
      </c>
      <c r="CI22">
        <v>4.259977940000001E-2</v>
      </c>
      <c r="CJ22" s="241" t="s">
        <v>96</v>
      </c>
      <c r="CO22" s="335"/>
      <c r="CR22" t="s">
        <v>194</v>
      </c>
      <c r="CS22">
        <v>-0.15610199999999999</v>
      </c>
      <c r="CT22">
        <v>7.5495800000000002E-2</v>
      </c>
      <c r="CU22" t="s">
        <v>349</v>
      </c>
      <c r="CV22">
        <v>4.2799999999999998E-2</v>
      </c>
      <c r="CW22" t="s">
        <v>248</v>
      </c>
      <c r="CY22">
        <v>-7.3511845400000012E-2</v>
      </c>
      <c r="CZ22" s="241" t="s">
        <v>95</v>
      </c>
      <c r="DE22" s="335"/>
      <c r="DN22">
        <v>0.12882507699999995</v>
      </c>
      <c r="DO22" s="241" t="s">
        <v>95</v>
      </c>
      <c r="DR22" s="335"/>
      <c r="DU22" t="s">
        <v>194</v>
      </c>
      <c r="DV22">
        <v>-0.153304</v>
      </c>
      <c r="DW22">
        <v>7.1943699999999999E-2</v>
      </c>
      <c r="DX22">
        <v>-2.1309999999999998</v>
      </c>
      <c r="DY22">
        <v>3.6799999999999999E-2</v>
      </c>
      <c r="DZ22" t="s">
        <v>248</v>
      </c>
      <c r="EB22">
        <v>-7.7893335000000008E-2</v>
      </c>
      <c r="EC22" s="241" t="s">
        <v>94</v>
      </c>
      <c r="EG22" s="335"/>
      <c r="EJ22" t="s">
        <v>187</v>
      </c>
      <c r="EK22">
        <v>0.17354</v>
      </c>
      <c r="EL22">
        <v>2.8244100000000001E-2</v>
      </c>
      <c r="EM22">
        <v>6.1440000000000001</v>
      </c>
      <c r="EN22" s="327">
        <v>5.2100000000000003E-8</v>
      </c>
      <c r="EO22" t="s">
        <v>247</v>
      </c>
      <c r="EP22">
        <v>0.90358217600000001</v>
      </c>
      <c r="EQ22" s="241" t="s">
        <v>103</v>
      </c>
    </row>
    <row r="23" spans="1:166">
      <c r="S23" s="241"/>
      <c r="AX23" s="241">
        <v>0.92664662299999989</v>
      </c>
      <c r="AY23" s="241" t="s">
        <v>128</v>
      </c>
      <c r="BY23" s="335"/>
      <c r="CB23" t="s">
        <v>194</v>
      </c>
      <c r="CC23">
        <v>-0.26334800000000003</v>
      </c>
      <c r="CD23">
        <v>0.104105</v>
      </c>
      <c r="CE23" t="s">
        <v>332</v>
      </c>
      <c r="CF23">
        <v>1.37E-2</v>
      </c>
      <c r="CG23" t="s">
        <v>248</v>
      </c>
      <c r="CI23">
        <v>6.8672336200000017E-2</v>
      </c>
      <c r="CJ23" s="241" t="s">
        <v>100</v>
      </c>
      <c r="CO23" s="335"/>
      <c r="CR23" t="s">
        <v>195</v>
      </c>
      <c r="CS23">
        <v>-0.66140100000000002</v>
      </c>
      <c r="CT23">
        <v>0.107419</v>
      </c>
      <c r="CU23" t="s">
        <v>350</v>
      </c>
      <c r="CV23" s="327">
        <v>5.7200000000000003E-8</v>
      </c>
      <c r="CW23" t="s">
        <v>247</v>
      </c>
      <c r="CY23">
        <v>-1.0807100600000008E-2</v>
      </c>
      <c r="CZ23" s="241" t="s">
        <v>94</v>
      </c>
      <c r="DE23" s="335"/>
      <c r="DN23">
        <v>2.270183000000001E-2</v>
      </c>
      <c r="DO23" s="241" t="s">
        <v>94</v>
      </c>
      <c r="DR23" s="335"/>
      <c r="DU23" t="s">
        <v>195</v>
      </c>
      <c r="DV23">
        <v>-0.74088600000000004</v>
      </c>
      <c r="DW23">
        <v>0.103563</v>
      </c>
      <c r="DX23">
        <v>-7.1539999999999999</v>
      </c>
      <c r="DY23" s="327">
        <v>8.0300000000000002E-10</v>
      </c>
      <c r="DZ23" t="s">
        <v>247</v>
      </c>
      <c r="EB23">
        <v>4.0661244300000066E-2</v>
      </c>
      <c r="EC23" s="241" t="s">
        <v>128</v>
      </c>
      <c r="EG23" s="335"/>
      <c r="EJ23" t="s">
        <v>188</v>
      </c>
      <c r="EK23">
        <v>-0.14644299999999999</v>
      </c>
      <c r="EL23">
        <v>2.90698E-2</v>
      </c>
      <c r="EM23" t="s">
        <v>368</v>
      </c>
      <c r="EN23" s="327">
        <v>3.8999999999999999E-6</v>
      </c>
      <c r="EO23" t="s">
        <v>247</v>
      </c>
      <c r="EP23">
        <v>2.5371831999999955E-2</v>
      </c>
      <c r="EQ23" s="241" t="s">
        <v>99</v>
      </c>
    </row>
    <row r="24" spans="1:166">
      <c r="A24" t="s">
        <v>249</v>
      </c>
      <c r="B24" t="s">
        <v>250</v>
      </c>
      <c r="C24" t="s">
        <v>251</v>
      </c>
      <c r="D24">
        <v>0</v>
      </c>
      <c r="E24" t="s">
        <v>252</v>
      </c>
      <c r="F24" t="s">
        <v>253</v>
      </c>
      <c r="G24" t="s">
        <v>250</v>
      </c>
      <c r="H24" t="s">
        <v>254</v>
      </c>
      <c r="I24">
        <v>1</v>
      </c>
      <c r="S24" s="241"/>
      <c r="BY24" s="335"/>
      <c r="CB24" t="s">
        <v>195</v>
      </c>
      <c r="CC24">
        <v>-0.79233200000000004</v>
      </c>
      <c r="CD24">
        <v>0.147842</v>
      </c>
      <c r="CE24" t="s">
        <v>333</v>
      </c>
      <c r="CF24" s="327">
        <v>1.0100000000000001E-6</v>
      </c>
      <c r="CG24" t="s">
        <v>247</v>
      </c>
      <c r="CI24">
        <v>1.9495430200000011E-2</v>
      </c>
      <c r="CJ24" s="241" t="s">
        <v>95</v>
      </c>
      <c r="CO24" s="335"/>
      <c r="CY24">
        <v>3.3161080900000084E-2</v>
      </c>
      <c r="CZ24" s="241" t="s">
        <v>128</v>
      </c>
      <c r="DE24" s="335"/>
      <c r="DN24">
        <v>0.10071345400000004</v>
      </c>
      <c r="DO24" s="241" t="s">
        <v>128</v>
      </c>
      <c r="DR24" s="335"/>
      <c r="EG24" s="335"/>
      <c r="EJ24" t="s">
        <v>189</v>
      </c>
      <c r="EK24">
        <v>-0.113097</v>
      </c>
      <c r="EL24">
        <v>3.1877999999999997E-2</v>
      </c>
      <c r="EM24" t="s">
        <v>369</v>
      </c>
      <c r="EN24">
        <v>6.9999999999999999E-4</v>
      </c>
      <c r="EO24" t="s">
        <v>247</v>
      </c>
      <c r="EP24">
        <v>-2.5480607999999988E-2</v>
      </c>
      <c r="EQ24" s="241" t="s">
        <v>98</v>
      </c>
    </row>
    <row r="25" spans="1:166">
      <c r="A25" t="s">
        <v>255</v>
      </c>
      <c r="B25" t="s">
        <v>256</v>
      </c>
      <c r="C25" t="s">
        <v>257</v>
      </c>
      <c r="D25">
        <v>6.690474</v>
      </c>
      <c r="E25" t="s">
        <v>252</v>
      </c>
      <c r="F25" t="s">
        <v>258</v>
      </c>
      <c r="G25" t="s">
        <v>259</v>
      </c>
      <c r="H25">
        <v>0.30483300000000002</v>
      </c>
      <c r="S25" s="241"/>
      <c r="BY25" s="335"/>
      <c r="CI25">
        <v>-0.13347873390000004</v>
      </c>
      <c r="CJ25" s="241" t="s">
        <v>94</v>
      </c>
      <c r="CO25" s="335"/>
      <c r="DE25" s="335"/>
      <c r="DR25" s="335"/>
      <c r="DU25" s="241" t="s">
        <v>186</v>
      </c>
      <c r="DV25" s="241" t="s">
        <v>187</v>
      </c>
      <c r="DW25" s="241" t="s">
        <v>189</v>
      </c>
      <c r="DX25" s="241" t="s">
        <v>190</v>
      </c>
      <c r="DY25" s="241" t="s">
        <v>191</v>
      </c>
      <c r="DZ25" s="241" t="s">
        <v>192</v>
      </c>
      <c r="EA25" s="241" t="s">
        <v>193</v>
      </c>
      <c r="EB25" s="241" t="s">
        <v>194</v>
      </c>
      <c r="EC25" s="241" t="s">
        <v>195</v>
      </c>
      <c r="EG25" s="335"/>
      <c r="EJ25" t="s">
        <v>190</v>
      </c>
      <c r="EK25">
        <v>-0.112342</v>
      </c>
      <c r="EL25">
        <v>3.6755799999999998E-2</v>
      </c>
      <c r="EM25" t="s">
        <v>370</v>
      </c>
      <c r="EN25">
        <v>3.2000000000000002E-3</v>
      </c>
      <c r="EO25" t="s">
        <v>247</v>
      </c>
      <c r="EP25">
        <v>-2.1389272999999986E-2</v>
      </c>
      <c r="EQ25" s="241" t="s">
        <v>97</v>
      </c>
    </row>
    <row r="26" spans="1:166">
      <c r="A26" t="s">
        <v>260</v>
      </c>
      <c r="B26">
        <v>0.91530999999999996</v>
      </c>
      <c r="C26" t="s">
        <v>261</v>
      </c>
      <c r="D26" t="s">
        <v>260</v>
      </c>
      <c r="E26">
        <v>0.90707700000000002</v>
      </c>
      <c r="S26" s="241"/>
      <c r="BY26" s="335"/>
      <c r="CI26">
        <v>3.4018302000000111E-3</v>
      </c>
      <c r="CJ26" s="241" t="s">
        <v>128</v>
      </c>
      <c r="CO26" s="335"/>
      <c r="CP26" s="241"/>
      <c r="CQ26" s="241" t="s">
        <v>186</v>
      </c>
      <c r="CR26" s="241" t="s">
        <v>187</v>
      </c>
      <c r="CS26" s="241" t="s">
        <v>188</v>
      </c>
      <c r="CT26" s="241" t="s">
        <v>189</v>
      </c>
      <c r="CU26" s="241" t="s">
        <v>190</v>
      </c>
      <c r="CV26" s="241" t="s">
        <v>191</v>
      </c>
      <c r="CW26" s="241" t="s">
        <v>192</v>
      </c>
      <c r="CX26" s="241" t="s">
        <v>194</v>
      </c>
      <c r="CY26" s="241" t="s">
        <v>195</v>
      </c>
      <c r="DE26" s="335"/>
      <c r="DR26" s="335"/>
      <c r="DT26" s="241" t="s">
        <v>114</v>
      </c>
      <c r="DU26" s="241">
        <v>-0.38</v>
      </c>
      <c r="DV26" s="241">
        <v>-0.193</v>
      </c>
      <c r="DW26" s="241">
        <v>7.1999999999999995E-2</v>
      </c>
      <c r="DX26" s="241">
        <v>0.12</v>
      </c>
      <c r="DY26" s="241">
        <v>-0.40300000000000002</v>
      </c>
      <c r="DZ26" s="241">
        <v>-0.02</v>
      </c>
      <c r="EA26" s="241">
        <v>-0.75700000000000001</v>
      </c>
      <c r="EB26" s="241">
        <v>-0.129</v>
      </c>
      <c r="EC26" s="241">
        <v>4.8000000000000001E-2</v>
      </c>
      <c r="EG26" s="335"/>
      <c r="EJ26" t="s">
        <v>191</v>
      </c>
      <c r="EK26">
        <v>-0.15376799999999999</v>
      </c>
      <c r="EL26">
        <v>4.4382499999999998E-2</v>
      </c>
      <c r="EM26" t="s">
        <v>371</v>
      </c>
      <c r="EN26">
        <v>8.9999999999999998E-4</v>
      </c>
      <c r="EO26" t="s">
        <v>247</v>
      </c>
      <c r="EP26">
        <v>-2.1481611999999994E-2</v>
      </c>
      <c r="EQ26" s="241" t="s">
        <v>96</v>
      </c>
    </row>
    <row r="27" spans="1:166">
      <c r="A27" t="s">
        <v>312</v>
      </c>
      <c r="B27" t="s">
        <v>313</v>
      </c>
      <c r="C27">
        <v>111.16630000000001</v>
      </c>
      <c r="D27" t="s">
        <v>262</v>
      </c>
      <c r="E27" t="s">
        <v>263</v>
      </c>
      <c r="F27" s="327">
        <v>5.36E-36</v>
      </c>
      <c r="S27" s="241"/>
      <c r="AU27" s="241" t="s">
        <v>213</v>
      </c>
      <c r="AV27" s="241" t="s">
        <v>216</v>
      </c>
      <c r="AW27" s="241" t="s">
        <v>218</v>
      </c>
      <c r="AX27" s="241" t="s">
        <v>221</v>
      </c>
      <c r="AY27" s="241" t="s">
        <v>224</v>
      </c>
      <c r="AZ27" s="241"/>
      <c r="BA27" s="241" t="s">
        <v>114</v>
      </c>
      <c r="BB27" s="241" t="s">
        <v>115</v>
      </c>
      <c r="BC27" s="241" t="s">
        <v>116</v>
      </c>
      <c r="BD27" s="241" t="s">
        <v>117</v>
      </c>
      <c r="BE27" s="241" t="s">
        <v>118</v>
      </c>
      <c r="BF27" s="241" t="s">
        <v>119</v>
      </c>
      <c r="BG27" s="241" t="s">
        <v>120</v>
      </c>
      <c r="BH27" s="241" t="s">
        <v>121</v>
      </c>
      <c r="BI27" s="241" t="s">
        <v>122</v>
      </c>
      <c r="BJ27" s="241" t="s">
        <v>123</v>
      </c>
      <c r="BY27" s="335"/>
      <c r="CO27" s="335"/>
      <c r="CP27" s="241" t="s">
        <v>114</v>
      </c>
      <c r="CQ27" s="241">
        <v>-0.379</v>
      </c>
      <c r="CR27" s="241">
        <v>-0.27700000000000002</v>
      </c>
      <c r="CS27" s="241">
        <v>0.151</v>
      </c>
      <c r="CT27" s="241">
        <v>-8.5999999999999993E-2</v>
      </c>
      <c r="CU27" s="241">
        <v>0.26600000000000001</v>
      </c>
      <c r="CV27" s="241">
        <v>0.223</v>
      </c>
      <c r="CW27" s="241">
        <v>-0.35</v>
      </c>
      <c r="CX27" s="241">
        <v>5.0000000000000001E-3</v>
      </c>
      <c r="CY27" s="241">
        <v>5.2999999999999999E-2</v>
      </c>
      <c r="DE27" s="335"/>
      <c r="DG27" s="328" t="s">
        <v>186</v>
      </c>
      <c r="DH27">
        <v>-0.40660000000000002</v>
      </c>
      <c r="DI27">
        <v>2.2118100000000002E-2</v>
      </c>
      <c r="DJ27">
        <v>-18.38</v>
      </c>
      <c r="DK27" s="327">
        <v>1.1600000000000001E-27</v>
      </c>
      <c r="DL27" t="s">
        <v>247</v>
      </c>
      <c r="DN27" cm="1">
        <f t="array" ref="DN27:DN36">MMULT(DH41:DM50,DH27:DH32)</f>
        <v>-7.699504800000001E-2</v>
      </c>
      <c r="DO27" s="241" t="s">
        <v>101</v>
      </c>
      <c r="DR27" s="335"/>
      <c r="DT27" s="241" t="s">
        <v>115</v>
      </c>
      <c r="DU27" s="241">
        <v>-0.438</v>
      </c>
      <c r="DV27" s="241">
        <v>0.23699999999999999</v>
      </c>
      <c r="DW27" s="241">
        <v>-0.156</v>
      </c>
      <c r="DX27" s="241">
        <v>0.09</v>
      </c>
      <c r="DY27" s="241">
        <v>0.156</v>
      </c>
      <c r="DZ27" s="241">
        <v>-0.22900000000000001</v>
      </c>
      <c r="EA27" s="241">
        <v>7.6999999999999999E-2</v>
      </c>
      <c r="EB27" s="241">
        <v>-0.24</v>
      </c>
      <c r="EC27" s="241">
        <v>-0.76100000000000001</v>
      </c>
      <c r="EG27" s="335"/>
      <c r="EJ27" t="s">
        <v>192</v>
      </c>
      <c r="EK27">
        <v>-0.38115199999999999</v>
      </c>
      <c r="EL27">
        <v>5.3716399999999997E-2</v>
      </c>
      <c r="EM27" t="s">
        <v>372</v>
      </c>
      <c r="EN27" s="327">
        <v>1.09E-9</v>
      </c>
      <c r="EO27" t="s">
        <v>247</v>
      </c>
      <c r="EP27">
        <v>5.9681822000000009E-2</v>
      </c>
      <c r="EQ27" s="241" t="s">
        <v>100</v>
      </c>
    </row>
    <row r="28" spans="1:166">
      <c r="A28" t="s">
        <v>264</v>
      </c>
      <c r="B28" t="s">
        <v>265</v>
      </c>
      <c r="C28" t="s">
        <v>314</v>
      </c>
      <c r="D28" t="s">
        <v>266</v>
      </c>
      <c r="E28" t="s">
        <v>267</v>
      </c>
      <c r="F28">
        <v>44.52281</v>
      </c>
      <c r="S28" s="241"/>
      <c r="AU28" s="241">
        <v>-0.21499905139869169</v>
      </c>
      <c r="AV28" s="241">
        <v>-1.4671455027050984</v>
      </c>
      <c r="AW28" s="241">
        <v>-1.2714547334679942</v>
      </c>
      <c r="AX28" s="241">
        <v>0.20557206769644912</v>
      </c>
      <c r="AY28" s="241">
        <v>0.11831662276398819</v>
      </c>
      <c r="AZ28" s="241" cm="1">
        <f t="array" ref="AZ28">MMULT(AU28:AY28,AV2:AV6)</f>
        <v>-8.0957875797914858E-2</v>
      </c>
      <c r="BA28" s="241">
        <v>0.47657411533049721</v>
      </c>
      <c r="BB28" s="241">
        <v>0.16365355360821746</v>
      </c>
      <c r="BC28" s="241">
        <v>0.15330070055249406</v>
      </c>
      <c r="BD28" s="241">
        <v>0.37307924467269971</v>
      </c>
      <c r="BE28" s="241">
        <v>1.2147874444210596</v>
      </c>
      <c r="BF28" s="241">
        <v>-1.2428647858881181</v>
      </c>
      <c r="BG28" s="241">
        <v>1.0504575942725871</v>
      </c>
      <c r="BH28" s="241">
        <v>-0.58996750214782834</v>
      </c>
      <c r="BI28" s="241">
        <v>0.47434669286740255</v>
      </c>
      <c r="BJ28" s="241">
        <v>-0.38374140568137954</v>
      </c>
      <c r="BK28" cm="1">
        <f t="array" ref="BK28">MMULT(BA28:BJ28,BH2:BH11)</f>
        <v>-8.0957875797914858E-2</v>
      </c>
      <c r="BY28" s="335"/>
      <c r="CO28" s="335"/>
      <c r="CP28" s="241" t="s">
        <v>115</v>
      </c>
      <c r="CQ28" s="241">
        <v>-0.433</v>
      </c>
      <c r="CR28" s="241">
        <v>0.23400000000000001</v>
      </c>
      <c r="CS28" s="241">
        <v>3.6999999999999998E-2</v>
      </c>
      <c r="CT28" s="241">
        <v>0.08</v>
      </c>
      <c r="CU28" s="241">
        <v>-0.127</v>
      </c>
      <c r="CV28" s="241">
        <v>-0.248</v>
      </c>
      <c r="CW28" s="241">
        <v>-0.19900000000000001</v>
      </c>
      <c r="CX28" s="241">
        <v>-0.29399999999999998</v>
      </c>
      <c r="CY28" s="241">
        <v>-0.73699999999999999</v>
      </c>
      <c r="DE28" s="335"/>
      <c r="DG28" t="s">
        <v>187</v>
      </c>
      <c r="DH28">
        <v>0.25140600000000002</v>
      </c>
      <c r="DI28">
        <v>3.66586E-2</v>
      </c>
      <c r="DJ28">
        <v>6.8579999999999997</v>
      </c>
      <c r="DK28" s="327">
        <v>2.8900000000000002E-9</v>
      </c>
      <c r="DL28" t="s">
        <v>247</v>
      </c>
      <c r="DN28">
        <v>0.38562766900000001</v>
      </c>
      <c r="DO28" s="241" t="s">
        <v>103</v>
      </c>
      <c r="DR28" s="335"/>
      <c r="DT28" s="241" t="s">
        <v>116</v>
      </c>
      <c r="DU28" s="241">
        <v>-0.45600000000000002</v>
      </c>
      <c r="DV28" s="241">
        <v>3.2000000000000001E-2</v>
      </c>
      <c r="DW28" s="241">
        <v>-3.4000000000000002E-2</v>
      </c>
      <c r="DX28" s="241">
        <v>4.7E-2</v>
      </c>
      <c r="DY28" s="241">
        <v>-9.5000000000000001E-2</v>
      </c>
      <c r="DZ28" s="241">
        <v>0.186</v>
      </c>
      <c r="EA28" s="241">
        <v>0.14000000000000001</v>
      </c>
      <c r="EB28" s="241">
        <v>0.84799999999999998</v>
      </c>
      <c r="EC28" s="241">
        <v>-4.2999999999999997E-2</v>
      </c>
      <c r="EG28" s="335"/>
      <c r="EJ28" t="s">
        <v>193</v>
      </c>
      <c r="EK28">
        <v>0.120311</v>
      </c>
      <c r="EL28">
        <v>5.9042699999999997E-2</v>
      </c>
      <c r="EM28">
        <v>2.0379999999999998</v>
      </c>
      <c r="EN28">
        <v>4.5600000000000002E-2</v>
      </c>
      <c r="EO28" t="s">
        <v>248</v>
      </c>
      <c r="EP28">
        <v>6.9228389000000001E-2</v>
      </c>
      <c r="EQ28" s="241" t="s">
        <v>95</v>
      </c>
      <c r="FA28" s="241">
        <v>-0.10265935199999998</v>
      </c>
      <c r="FB28" s="241">
        <v>0.97176770700000004</v>
      </c>
      <c r="FC28" s="241">
        <v>8.0715052900000001E-2</v>
      </c>
      <c r="FD28" s="241">
        <v>4.865369440000001E-2</v>
      </c>
      <c r="FE28" s="241">
        <v>-1.2118645799999994E-2</v>
      </c>
      <c r="FF28" s="241">
        <v>-7.3961846000000012E-3</v>
      </c>
      <c r="FG28" s="241">
        <v>5.1862370400000038E-2</v>
      </c>
      <c r="FH28" s="241">
        <v>-1.5874719999999995E-3</v>
      </c>
      <c r="FI28" s="241">
        <v>-7.7893335000000008E-2</v>
      </c>
      <c r="FJ28" s="241">
        <v>4.0661244300000066E-2</v>
      </c>
    </row>
    <row r="29" spans="1:166">
      <c r="A29" t="s">
        <v>266</v>
      </c>
      <c r="B29" t="s">
        <v>268</v>
      </c>
      <c r="C29">
        <v>63.57902</v>
      </c>
      <c r="D29" t="s">
        <v>266</v>
      </c>
      <c r="E29" t="s">
        <v>269</v>
      </c>
      <c r="F29">
        <v>52.162990000000001</v>
      </c>
      <c r="AI29" s="241"/>
      <c r="AU29" s="241">
        <v>1.1780720918897576</v>
      </c>
      <c r="AV29" s="241">
        <v>-1.1224510670919647</v>
      </c>
      <c r="AW29" s="241">
        <v>0.43135325133256375</v>
      </c>
      <c r="AX29" s="241">
        <v>-0.43324144369457884</v>
      </c>
      <c r="AY29" s="241">
        <v>-8.3963626554477533E-2</v>
      </c>
      <c r="AZ29" s="241"/>
      <c r="BA29" s="241">
        <v>-0.19823605906285705</v>
      </c>
      <c r="BB29" s="241">
        <v>-0.57093072719203364</v>
      </c>
      <c r="BC29" s="241">
        <v>-0.45548788184297223</v>
      </c>
      <c r="BD29" s="241">
        <v>-0.46885110967282351</v>
      </c>
      <c r="BE29" s="241">
        <v>-0.50139747498159204</v>
      </c>
      <c r="BF29" s="241">
        <v>-0.36753821062687769</v>
      </c>
      <c r="BG29" s="241">
        <v>1.8030452245850892</v>
      </c>
      <c r="BH29" s="241">
        <v>-0.64205368503228111</v>
      </c>
      <c r="BI29" s="241">
        <v>5.7442656358455448E-2</v>
      </c>
      <c r="BJ29" s="241">
        <v>-0.46424777862228772</v>
      </c>
      <c r="BY29" s="335"/>
      <c r="CB29" t="s">
        <v>186</v>
      </c>
      <c r="CC29">
        <v>-0.39667200000000002</v>
      </c>
      <c r="CD29">
        <v>1.6684600000000001E-2</v>
      </c>
      <c r="CE29" t="s">
        <v>334</v>
      </c>
      <c r="CF29" s="327">
        <v>1.5500000000000001E-35</v>
      </c>
      <c r="CG29" t="s">
        <v>247</v>
      </c>
      <c r="CO29" s="335"/>
      <c r="CP29" s="241" t="s">
        <v>116</v>
      </c>
      <c r="CQ29" s="241">
        <v>-0.45500000000000002</v>
      </c>
      <c r="CR29" s="241">
        <v>1.9E-2</v>
      </c>
      <c r="CS29" s="241">
        <v>5.5E-2</v>
      </c>
      <c r="CT29" s="241">
        <v>2.9000000000000001E-2</v>
      </c>
      <c r="CU29" s="241">
        <v>3.2000000000000001E-2</v>
      </c>
      <c r="CV29" s="241">
        <v>2E-3</v>
      </c>
      <c r="CW29" s="241">
        <v>0.16400000000000001</v>
      </c>
      <c r="CX29" s="241">
        <v>0.84899999999999998</v>
      </c>
      <c r="CY29" s="241">
        <v>-9.7000000000000003E-2</v>
      </c>
      <c r="DE29" s="335"/>
      <c r="DG29" t="s">
        <v>189</v>
      </c>
      <c r="DH29">
        <v>-0.126448</v>
      </c>
      <c r="DI29">
        <v>4.5456099999999999E-2</v>
      </c>
      <c r="DJ29">
        <v>-2.782</v>
      </c>
      <c r="DK29">
        <v>7.0000000000000001E-3</v>
      </c>
      <c r="DL29" t="s">
        <v>247</v>
      </c>
      <c r="DN29">
        <v>0.11999525400000005</v>
      </c>
      <c r="DO29" s="241" t="s">
        <v>99</v>
      </c>
      <c r="DR29" s="335"/>
      <c r="DT29" s="241" t="s">
        <v>117</v>
      </c>
      <c r="DU29" s="241">
        <v>-0.36399999999999999</v>
      </c>
      <c r="DV29" s="241">
        <v>-0.24299999999999999</v>
      </c>
      <c r="DW29" s="241">
        <v>-5.5E-2</v>
      </c>
      <c r="DX29" s="241">
        <v>-0.36799999999999999</v>
      </c>
      <c r="DY29" s="241">
        <v>-0.47699999999999998</v>
      </c>
      <c r="DZ29" s="241">
        <v>0.29499999999999998</v>
      </c>
      <c r="EA29" s="241">
        <v>0.46300000000000002</v>
      </c>
      <c r="EB29" s="241">
        <v>-0.35199999999999998</v>
      </c>
      <c r="EC29" s="241">
        <v>7.0999999999999994E-2</v>
      </c>
      <c r="EG29" s="335"/>
      <c r="EJ29" t="s">
        <v>194</v>
      </c>
      <c r="EK29">
        <v>0.42263800000000001</v>
      </c>
      <c r="EL29">
        <v>9.8019400000000007E-2</v>
      </c>
      <c r="EM29">
        <v>4.3120000000000003</v>
      </c>
      <c r="EN29" s="327">
        <v>5.5300000000000002E-5</v>
      </c>
      <c r="EO29" t="s">
        <v>247</v>
      </c>
      <c r="EP29">
        <v>-6.2636545000000016E-2</v>
      </c>
      <c r="EQ29" s="241" t="s">
        <v>94</v>
      </c>
    </row>
    <row r="30" spans="1:166">
      <c r="A30" t="s">
        <v>270</v>
      </c>
      <c r="B30" t="s">
        <v>271</v>
      </c>
      <c r="C30" t="s">
        <v>246</v>
      </c>
      <c r="D30" t="s">
        <v>272</v>
      </c>
      <c r="E30" t="s">
        <v>273</v>
      </c>
      <c r="F30" t="s">
        <v>274</v>
      </c>
      <c r="AH30">
        <v>-4.2504253999999991E-2</v>
      </c>
      <c r="AI30" s="241" t="s">
        <v>101</v>
      </c>
      <c r="AU30" s="241">
        <v>0.70285655211421938</v>
      </c>
      <c r="AV30" s="241">
        <v>-1.1024204880595301</v>
      </c>
      <c r="AW30" s="241">
        <v>-0.71819905816560348</v>
      </c>
      <c r="AX30" s="241">
        <v>0.10759058163009827</v>
      </c>
      <c r="AY30" s="241">
        <v>-8.2666715151876069E-2</v>
      </c>
      <c r="AZ30" s="241"/>
      <c r="BA30" s="241">
        <v>0.53238548313746348</v>
      </c>
      <c r="BB30" s="241">
        <v>-0.4141160419167817</v>
      </c>
      <c r="BC30" s="241">
        <v>-0.57318931660223749</v>
      </c>
      <c r="BD30" s="241">
        <v>0.12425184487237469</v>
      </c>
      <c r="BE30" s="241">
        <v>0.79659095169565808</v>
      </c>
      <c r="BF30" s="241">
        <v>-0.31184136482684272</v>
      </c>
      <c r="BG30" s="241">
        <v>0.81131759959386363</v>
      </c>
      <c r="BH30" s="241">
        <v>-0.22425469486504288</v>
      </c>
      <c r="BI30" s="241">
        <v>-0.6156049394473162</v>
      </c>
      <c r="BJ30" s="241">
        <v>-0.41081832365104437</v>
      </c>
      <c r="BY30" s="335"/>
      <c r="CB30" t="s">
        <v>187</v>
      </c>
      <c r="CC30">
        <v>0.19770499999999999</v>
      </c>
      <c r="CD30">
        <v>3.03386E-2</v>
      </c>
      <c r="CE30">
        <v>6.5170000000000003</v>
      </c>
      <c r="CF30" s="327">
        <v>8.9299999999999996E-9</v>
      </c>
      <c r="CG30" t="s">
        <v>247</v>
      </c>
      <c r="CO30" s="335"/>
      <c r="CP30" s="241" t="s">
        <v>117</v>
      </c>
      <c r="CQ30" s="241">
        <v>-0.379</v>
      </c>
      <c r="CR30" s="241">
        <v>-0.122</v>
      </c>
      <c r="CS30" s="241">
        <v>8.0000000000000002E-3</v>
      </c>
      <c r="CT30" s="241">
        <v>9.8000000000000004E-2</v>
      </c>
      <c r="CU30" s="241">
        <v>0.48599999999999999</v>
      </c>
      <c r="CV30" s="241">
        <v>0.443</v>
      </c>
      <c r="CW30" s="241">
        <v>0.32300000000000001</v>
      </c>
      <c r="CX30" s="241">
        <v>-0.36299999999999999</v>
      </c>
      <c r="CY30" s="241">
        <v>4.9000000000000002E-2</v>
      </c>
      <c r="DE30" s="335"/>
      <c r="DG30" t="s">
        <v>190</v>
      </c>
      <c r="DH30">
        <v>-0.144373</v>
      </c>
      <c r="DI30">
        <v>5.1909400000000001E-2</v>
      </c>
      <c r="DJ30">
        <v>-2.7810000000000001</v>
      </c>
      <c r="DK30">
        <v>7.1000000000000004E-3</v>
      </c>
      <c r="DL30" t="s">
        <v>247</v>
      </c>
      <c r="DN30">
        <v>1.788785100000001E-2</v>
      </c>
      <c r="DO30" s="241" t="s">
        <v>98</v>
      </c>
      <c r="DR30" s="335"/>
      <c r="DT30" s="241" t="s">
        <v>118</v>
      </c>
      <c r="DU30" s="241">
        <v>-6.4000000000000001E-2</v>
      </c>
      <c r="DV30" s="241">
        <v>-0.33700000000000002</v>
      </c>
      <c r="DW30" s="241">
        <v>-0.82399999999999995</v>
      </c>
      <c r="DX30" s="241">
        <v>-1.4E-2</v>
      </c>
      <c r="DY30" s="241">
        <v>0.249</v>
      </c>
      <c r="DZ30" s="241">
        <v>4.7E-2</v>
      </c>
      <c r="EA30" s="241">
        <v>-0.17899999999999999</v>
      </c>
      <c r="EB30" s="241">
        <v>0.02</v>
      </c>
      <c r="EC30" s="241">
        <v>0.107</v>
      </c>
      <c r="EG30" s="335"/>
      <c r="EJ30" t="s">
        <v>195</v>
      </c>
      <c r="EK30">
        <v>-0.506992</v>
      </c>
      <c r="EL30">
        <v>0.123817</v>
      </c>
      <c r="EM30" t="s">
        <v>373</v>
      </c>
      <c r="EN30">
        <v>1E-4</v>
      </c>
      <c r="EO30" t="s">
        <v>247</v>
      </c>
      <c r="EP30">
        <v>0.16232877199999995</v>
      </c>
      <c r="EQ30" s="241" t="s">
        <v>128</v>
      </c>
    </row>
    <row r="31" spans="1:166">
      <c r="AH31">
        <v>-0.19385420399999997</v>
      </c>
      <c r="AI31" s="241" t="s">
        <v>103</v>
      </c>
      <c r="AU31" s="241">
        <v>0.30610672672421069</v>
      </c>
      <c r="AV31" s="241">
        <v>-0.61657281531100994</v>
      </c>
      <c r="AW31" s="241">
        <v>-0.22939309990248802</v>
      </c>
      <c r="AX31" s="241">
        <v>0.23859746043327668</v>
      </c>
      <c r="AY31" s="241">
        <v>-0.15908118598658783</v>
      </c>
      <c r="AZ31" s="241"/>
      <c r="BA31" s="241">
        <v>-0.24559115902028847</v>
      </c>
      <c r="BB31" s="241">
        <v>-0.30999883878969636</v>
      </c>
      <c r="BC31" s="241">
        <v>-6.7165234890865635E-2</v>
      </c>
      <c r="BD31" s="241">
        <v>0.39148145126969053</v>
      </c>
      <c r="BE31" s="241">
        <v>3.5341075545640109E-2</v>
      </c>
      <c r="BF31" s="241">
        <v>-0.43108594072642992</v>
      </c>
      <c r="BG31" s="241">
        <v>0.56514407565990754</v>
      </c>
      <c r="BH31" s="241">
        <v>-0.78915690208648026</v>
      </c>
      <c r="BI31" s="241">
        <v>0.6752255329991933</v>
      </c>
      <c r="BJ31" s="241">
        <v>-0.46740216529991679</v>
      </c>
      <c r="BY31" s="335"/>
      <c r="CB31" t="s">
        <v>189</v>
      </c>
      <c r="CC31" s="191">
        <v>-0.23233000000000001</v>
      </c>
      <c r="CD31">
        <v>3.4108699999999999E-2</v>
      </c>
      <c r="CE31" t="s">
        <v>335</v>
      </c>
      <c r="CF31" s="327">
        <v>2.6000000000000001E-9</v>
      </c>
      <c r="CG31" t="s">
        <v>247</v>
      </c>
      <c r="CO31" s="335"/>
      <c r="CP31" s="241" t="s">
        <v>118</v>
      </c>
      <c r="CQ31" s="241">
        <v>-3.3000000000000002E-2</v>
      </c>
      <c r="CR31" s="241">
        <v>-0.155</v>
      </c>
      <c r="CS31" s="241">
        <v>-9.5000000000000001E-2</v>
      </c>
      <c r="CT31" s="241">
        <v>0.94899999999999995</v>
      </c>
      <c r="CU31" s="241">
        <v>-0.20899999999999999</v>
      </c>
      <c r="CV31" s="241">
        <v>6.2E-2</v>
      </c>
      <c r="CW31" s="241">
        <v>-6.3E-2</v>
      </c>
      <c r="CX31" s="241">
        <v>6.0000000000000001E-3</v>
      </c>
      <c r="CY31" s="241">
        <v>9.1999999999999998E-2</v>
      </c>
      <c r="DE31" s="335"/>
      <c r="DG31" t="s">
        <v>192</v>
      </c>
      <c r="DH31">
        <v>-0.25707200000000002</v>
      </c>
      <c r="DI31">
        <v>7.4800699999999998E-2</v>
      </c>
      <c r="DJ31">
        <v>-3.4369999999999998</v>
      </c>
      <c r="DK31">
        <v>1E-3</v>
      </c>
      <c r="DL31" t="s">
        <v>247</v>
      </c>
      <c r="DN31">
        <v>5.4098804E-2</v>
      </c>
      <c r="DO31" s="241" t="s">
        <v>97</v>
      </c>
      <c r="DR31" s="335"/>
      <c r="DT31" s="241" t="s">
        <v>119</v>
      </c>
      <c r="DU31" s="241">
        <v>-5.5E-2</v>
      </c>
      <c r="DV31" s="241">
        <v>-2.4E-2</v>
      </c>
      <c r="DW31" s="241">
        <v>0.21199999999999999</v>
      </c>
      <c r="DX31" s="241">
        <v>0.64200000000000002</v>
      </c>
      <c r="DY31" s="241">
        <v>-0.161</v>
      </c>
      <c r="DZ31" s="241">
        <v>9.5000000000000001E-2</v>
      </c>
      <c r="EA31" s="241">
        <v>5.2999999999999999E-2</v>
      </c>
      <c r="EB31" s="241">
        <v>-5.3999999999999999E-2</v>
      </c>
      <c r="EC31" s="241">
        <v>8.0000000000000002E-3</v>
      </c>
      <c r="EG31" s="335"/>
    </row>
    <row r="32" spans="1:166">
      <c r="A32" s="241" t="s">
        <v>113</v>
      </c>
      <c r="B32" s="241" t="s">
        <v>213</v>
      </c>
      <c r="C32" s="241" t="s">
        <v>216</v>
      </c>
      <c r="D32" s="241" t="s">
        <v>218</v>
      </c>
      <c r="E32" s="241" t="s">
        <v>219</v>
      </c>
      <c r="F32" s="241" t="s">
        <v>221</v>
      </c>
      <c r="G32" s="241" t="s">
        <v>223</v>
      </c>
      <c r="H32" s="241" t="s">
        <v>224</v>
      </c>
      <c r="J32" s="241" t="s">
        <v>114</v>
      </c>
      <c r="K32" s="241" t="s">
        <v>385</v>
      </c>
      <c r="L32" s="241" t="s">
        <v>115</v>
      </c>
      <c r="M32" s="241" t="s">
        <v>116</v>
      </c>
      <c r="N32" s="241" t="s">
        <v>117</v>
      </c>
      <c r="O32" s="241" t="s">
        <v>118</v>
      </c>
      <c r="P32" s="241" t="s">
        <v>119</v>
      </c>
      <c r="Q32" s="241" t="s">
        <v>120</v>
      </c>
      <c r="R32" s="241" t="s">
        <v>121</v>
      </c>
      <c r="S32" s="241" t="s">
        <v>122</v>
      </c>
      <c r="T32" s="241" t="s">
        <v>123</v>
      </c>
      <c r="U32" s="241" t="s">
        <v>213</v>
      </c>
      <c r="V32" s="241" t="s">
        <v>216</v>
      </c>
      <c r="W32" s="241" t="s">
        <v>218</v>
      </c>
      <c r="X32" s="241" t="s">
        <v>219</v>
      </c>
      <c r="Y32" s="241" t="s">
        <v>221</v>
      </c>
      <c r="Z32" s="241" t="s">
        <v>223</v>
      </c>
      <c r="AA32" s="241" t="s">
        <v>224</v>
      </c>
      <c r="AB32" t="s">
        <v>113</v>
      </c>
      <c r="AH32">
        <v>5.0715502000000037E-2</v>
      </c>
      <c r="AI32" s="241" t="s">
        <v>99</v>
      </c>
      <c r="AU32" s="241">
        <v>1.0357422385855499</v>
      </c>
      <c r="AV32" s="241">
        <v>1.1208760816987695</v>
      </c>
      <c r="AW32" s="241">
        <v>-0.27335267660077217</v>
      </c>
      <c r="AX32" s="241">
        <v>1.4056939524250935</v>
      </c>
      <c r="AY32" s="241">
        <v>-8.5455801422916478E-2</v>
      </c>
      <c r="AZ32" s="241"/>
      <c r="BA32" s="241">
        <v>0.22457733341418043</v>
      </c>
      <c r="BB32" s="241">
        <v>-0.69892857593583912</v>
      </c>
      <c r="BC32" s="241">
        <v>-0.61582383865573864</v>
      </c>
      <c r="BD32" s="241">
        <v>-0.38731218305706655</v>
      </c>
      <c r="BE32" s="241">
        <v>0.10938869219653516</v>
      </c>
      <c r="BF32" s="241">
        <v>-0.18176362149551287</v>
      </c>
      <c r="BG32" s="241">
        <v>-1.8614235174037501</v>
      </c>
      <c r="BH32" s="241">
        <v>-0.3798328943740592</v>
      </c>
      <c r="BI32" s="241">
        <v>-0.58456179930468521</v>
      </c>
      <c r="BJ32" s="241">
        <v>-0.68398282161196777</v>
      </c>
      <c r="BY32" s="335"/>
      <c r="CB32" t="s">
        <v>190</v>
      </c>
      <c r="CC32" s="191">
        <v>-0.173927</v>
      </c>
      <c r="CD32">
        <v>4.0789699999999998E-2</v>
      </c>
      <c r="CE32" t="s">
        <v>336</v>
      </c>
      <c r="CF32" s="327">
        <v>6.0800000000000001E-5</v>
      </c>
      <c r="CG32" t="s">
        <v>247</v>
      </c>
      <c r="CO32" s="335"/>
      <c r="CP32" s="241" t="s">
        <v>119</v>
      </c>
      <c r="CQ32" s="241">
        <v>-4.5999999999999999E-2</v>
      </c>
      <c r="CR32" s="241">
        <v>-2.9000000000000001E-2</v>
      </c>
      <c r="CS32" s="241">
        <v>-0.77</v>
      </c>
      <c r="CT32" s="241">
        <v>3.3000000000000002E-2</v>
      </c>
      <c r="CU32" s="241">
        <v>0.43099999999999999</v>
      </c>
      <c r="CV32" s="241">
        <v>-0.42899999999999999</v>
      </c>
      <c r="CW32" s="241">
        <v>9.6000000000000002E-2</v>
      </c>
      <c r="CX32" s="241">
        <v>2.3E-2</v>
      </c>
      <c r="CY32" s="241">
        <v>7.0000000000000001E-3</v>
      </c>
      <c r="DE32" s="335"/>
      <c r="DG32" t="s">
        <v>193</v>
      </c>
      <c r="DH32">
        <v>0.28085199999999999</v>
      </c>
      <c r="DI32">
        <v>7.5512999999999997E-2</v>
      </c>
      <c r="DJ32">
        <v>3.7189999999999999</v>
      </c>
      <c r="DK32">
        <v>4.0000000000000002E-4</v>
      </c>
      <c r="DL32" t="s">
        <v>247</v>
      </c>
      <c r="DN32">
        <v>7.3058149999999794E-3</v>
      </c>
      <c r="DO32" s="241" t="s">
        <v>96</v>
      </c>
      <c r="DR32" s="335"/>
      <c r="DT32" s="241" t="s">
        <v>120</v>
      </c>
      <c r="DU32" s="241">
        <v>0.06</v>
      </c>
      <c r="DV32" s="241">
        <v>-0.64400000000000002</v>
      </c>
      <c r="DW32" s="241">
        <v>-6.0000000000000001E-3</v>
      </c>
      <c r="DX32" s="241">
        <v>0.41199999999999998</v>
      </c>
      <c r="DY32" s="241">
        <v>-0.06</v>
      </c>
      <c r="DZ32" s="241">
        <v>-0.39100000000000001</v>
      </c>
      <c r="EA32" s="241">
        <v>0.33600000000000002</v>
      </c>
      <c r="EB32" s="241">
        <v>2.8000000000000001E-2</v>
      </c>
      <c r="EC32" s="241">
        <v>-4.9000000000000002E-2</v>
      </c>
      <c r="EG32" s="335"/>
    </row>
    <row r="33" spans="1:150">
      <c r="A33" s="241">
        <v>-0.14036516349213055</v>
      </c>
      <c r="B33" s="241">
        <v>-0.21499905139869169</v>
      </c>
      <c r="C33" s="241">
        <v>-1.4671455027050984</v>
      </c>
      <c r="D33" s="241">
        <v>-1.2714547334679942</v>
      </c>
      <c r="E33" s="241">
        <v>0.11752213814882286</v>
      </c>
      <c r="F33" s="241">
        <v>0.20557206769644912</v>
      </c>
      <c r="G33" s="241">
        <v>-9.9782469725026343E-2</v>
      </c>
      <c r="H33" s="241">
        <v>0.11831662276398819</v>
      </c>
      <c r="I33" cm="1">
        <f t="array" ref="I33">MMULT(B33:H33,C16:C22)</f>
        <v>0.11112746487549535</v>
      </c>
      <c r="J33" s="241">
        <v>0.47657411533049721</v>
      </c>
      <c r="K33" s="307">
        <f t="shared" ref="K33:K39" si="1">J33+0.01</f>
        <v>0.48657411533049721</v>
      </c>
      <c r="L33" s="241">
        <v>0.16365355360821746</v>
      </c>
      <c r="M33" s="241">
        <v>0.15330070055249406</v>
      </c>
      <c r="N33" s="241">
        <v>0.37307924467269971</v>
      </c>
      <c r="O33" s="241">
        <v>1.2147874444210596</v>
      </c>
      <c r="P33" s="241">
        <v>-1.2428647858881181</v>
      </c>
      <c r="Q33" s="241">
        <v>1.0504575942725871</v>
      </c>
      <c r="R33" s="241">
        <v>-0.58996750214782834</v>
      </c>
      <c r="S33" s="241">
        <v>0.47434669286740255</v>
      </c>
      <c r="T33" s="241">
        <v>-0.38374140568137954</v>
      </c>
      <c r="U33" s="241" cm="1">
        <f t="array" ref="U33:AA33">MMULT(K33:T33,$A$2:$G$11)</f>
        <v>-0.21877905139869169</v>
      </c>
      <c r="V33">
        <v>-1.4695755027050983</v>
      </c>
      <c r="W33">
        <v>-1.2709247334679938</v>
      </c>
      <c r="X33">
        <v>0.11522213814882289</v>
      </c>
      <c r="Y33">
        <v>0.21115206769644909</v>
      </c>
      <c r="Z33">
        <v>-0.10113246972502633</v>
      </c>
      <c r="AA33">
        <v>0.11775662276398821</v>
      </c>
      <c r="AB33" s="241" cm="1">
        <f t="array" ref="AB33">MMULT(U33:AA33,$C$16:$C$22)</f>
        <v>0.11016808002549541</v>
      </c>
      <c r="AC33" s="241">
        <f t="shared" ref="AC33:AC39" si="2">I33-AB33</f>
        <v>9.5938484999993912E-4</v>
      </c>
      <c r="AH33">
        <v>0.22779170800000004</v>
      </c>
      <c r="AI33" s="241" t="s">
        <v>98</v>
      </c>
      <c r="AU33" s="241">
        <v>0.15285844945725185</v>
      </c>
      <c r="AV33" s="241">
        <v>-1.5183917028636997</v>
      </c>
      <c r="AW33" s="241">
        <v>0.5231863717035885</v>
      </c>
      <c r="AX33" s="241">
        <v>-0.1732903356627033</v>
      </c>
      <c r="AY33" s="241">
        <v>8.0788806909401573E-2</v>
      </c>
      <c r="AZ33" s="241"/>
      <c r="BA33" s="241">
        <v>0.81313357574221923</v>
      </c>
      <c r="BB33" s="241">
        <v>-0.20667891094101115</v>
      </c>
      <c r="BC33" s="241">
        <v>-0.19453257204339322</v>
      </c>
      <c r="BD33" s="241">
        <v>9.0099450222907204E-2</v>
      </c>
      <c r="BE33" s="241">
        <v>-0.30461255370938251</v>
      </c>
      <c r="BF33" s="241">
        <v>0.16978393438897482</v>
      </c>
      <c r="BG33" s="241">
        <v>1.7256764027772848</v>
      </c>
      <c r="BH33" s="241">
        <v>4.3955162005124587E-2</v>
      </c>
      <c r="BI33" s="241">
        <v>-7.2573902376823679E-2</v>
      </c>
      <c r="BJ33" s="241">
        <v>-0.36992841507418606</v>
      </c>
      <c r="BY33" s="335"/>
      <c r="CB33" t="s">
        <v>192</v>
      </c>
      <c r="CC33" s="191">
        <v>-0.38862000000000002</v>
      </c>
      <c r="CD33">
        <v>6.3500899999999999E-2</v>
      </c>
      <c r="CE33" t="s">
        <v>337</v>
      </c>
      <c r="CF33" s="327">
        <v>4.6100000000000003E-8</v>
      </c>
      <c r="CG33" t="s">
        <v>247</v>
      </c>
      <c r="CO33" s="335"/>
      <c r="CP33" s="241" t="s">
        <v>120</v>
      </c>
      <c r="CQ33" s="241">
        <v>0.10100000000000001</v>
      </c>
      <c r="CR33" s="241">
        <v>-0.66400000000000003</v>
      </c>
      <c r="CS33" s="241">
        <v>0.314</v>
      </c>
      <c r="CT33" s="241">
        <v>2.4E-2</v>
      </c>
      <c r="CU33" s="241">
        <v>0.23599999999999999</v>
      </c>
      <c r="CV33" s="241">
        <v>-0.46500000000000002</v>
      </c>
      <c r="CW33" s="241">
        <v>-0.254</v>
      </c>
      <c r="CX33" s="241">
        <v>1.6E-2</v>
      </c>
      <c r="CY33" s="241">
        <v>-4.9000000000000002E-2</v>
      </c>
      <c r="DE33" s="335"/>
      <c r="DN33">
        <v>6.8680440999999995E-2</v>
      </c>
      <c r="DO33" s="241" t="s">
        <v>100</v>
      </c>
      <c r="DR33" s="335"/>
      <c r="DT33" s="241" t="s">
        <v>121</v>
      </c>
      <c r="DU33" s="241">
        <v>-0.183</v>
      </c>
      <c r="DV33" s="241">
        <v>-0.39700000000000002</v>
      </c>
      <c r="DW33" s="241">
        <v>0.42299999999999999</v>
      </c>
      <c r="DX33" s="241">
        <v>-0.46</v>
      </c>
      <c r="DY33" s="241">
        <v>0.29099999999999998</v>
      </c>
      <c r="DZ33" s="241">
        <v>-0.378</v>
      </c>
      <c r="EA33" s="241">
        <v>-0.11799999999999999</v>
      </c>
      <c r="EB33" s="241">
        <v>0.12</v>
      </c>
      <c r="EC33" s="241">
        <v>-4.1000000000000002E-2</v>
      </c>
      <c r="EG33" s="335"/>
    </row>
    <row r="34" spans="1:150">
      <c r="A34" s="241">
        <v>-0.59642150365469848</v>
      </c>
      <c r="B34" s="241">
        <v>1.1780720918897576</v>
      </c>
      <c r="C34" s="241">
        <v>-1.1224510670919647</v>
      </c>
      <c r="D34" s="241">
        <v>0.43135325133256375</v>
      </c>
      <c r="E34" s="241">
        <v>-0.92015576846707914</v>
      </c>
      <c r="F34" s="241">
        <v>-0.43324144369457884</v>
      </c>
      <c r="G34" s="241">
        <v>3.8371717426889419E-3</v>
      </c>
      <c r="H34" s="241">
        <v>-8.3963626554477533E-2</v>
      </c>
      <c r="I34" s="307" cm="1">
        <f t="array" ref="I34">MMULT(B34:H34,$C$16:$C$22)</f>
        <v>-0.53031183550411964</v>
      </c>
      <c r="J34" s="241">
        <v>-0.19823605906285705</v>
      </c>
      <c r="K34" s="307">
        <f t="shared" si="1"/>
        <v>-0.18823605906285704</v>
      </c>
      <c r="L34" s="241">
        <v>-0.57093072719203364</v>
      </c>
      <c r="M34" s="241">
        <v>-0.45548788184297223</v>
      </c>
      <c r="N34" s="241">
        <v>-0.46885110967282351</v>
      </c>
      <c r="O34" s="241">
        <v>-0.50139747498159204</v>
      </c>
      <c r="P34" s="241">
        <v>-0.36753821062687769</v>
      </c>
      <c r="Q34" s="241">
        <v>1.8030452245850892</v>
      </c>
      <c r="R34" s="241">
        <v>-0.64205368503228111</v>
      </c>
      <c r="S34" s="241">
        <v>5.7442656358455448E-2</v>
      </c>
      <c r="T34" s="241">
        <v>-0.46424777862228772</v>
      </c>
      <c r="U34" s="241" cm="1">
        <f t="array" ref="U34:AA34">MMULT(K34:T34,$A$2:$G$11)</f>
        <v>1.1742920918897577</v>
      </c>
      <c r="V34">
        <v>-1.1248810670919647</v>
      </c>
      <c r="W34">
        <v>0.43188325133256367</v>
      </c>
      <c r="X34">
        <v>-0.92245576846707911</v>
      </c>
      <c r="Y34">
        <v>-0.42766144369457881</v>
      </c>
      <c r="Z34">
        <v>2.4871717426889518E-3</v>
      </c>
      <c r="AA34">
        <v>-8.4523626554477538E-2</v>
      </c>
      <c r="AB34" s="241" cm="1">
        <f t="array" ref="AB34">MMULT(U34:AA34,$C$16:$C$22)</f>
        <v>-0.53127122035411978</v>
      </c>
      <c r="AC34" s="241">
        <f t="shared" si="2"/>
        <v>9.593848500001334E-4</v>
      </c>
      <c r="AH34">
        <v>0.12494053499999999</v>
      </c>
      <c r="AI34" s="241" t="s">
        <v>97</v>
      </c>
      <c r="AU34" s="241">
        <v>1.104356102285029</v>
      </c>
      <c r="AV34" s="241">
        <v>-0.40334088885892233</v>
      </c>
      <c r="AW34" s="241">
        <v>-0.38248500713598571</v>
      </c>
      <c r="AX34" s="241">
        <v>0.14437440290860049</v>
      </c>
      <c r="AY34" s="241">
        <v>1.58723305781579E-2</v>
      </c>
      <c r="AZ34" s="241"/>
      <c r="BA34" s="241">
        <v>-3.7418985234182784E-3</v>
      </c>
      <c r="BB34" s="241">
        <v>-0.51888604773503877</v>
      </c>
      <c r="BC34" s="241">
        <v>-0.56726448972640942</v>
      </c>
      <c r="BD34" s="241">
        <v>-0.14974690148935405</v>
      </c>
      <c r="BE34" s="241">
        <v>0.2697601978130752</v>
      </c>
      <c r="BF34" s="241">
        <v>-0.39669410189688453</v>
      </c>
      <c r="BG34" s="241">
        <v>0.29786996396011112</v>
      </c>
      <c r="BH34" s="241">
        <v>-0.37046205327868897</v>
      </c>
      <c r="BI34" s="241">
        <v>-0.63920551605266074</v>
      </c>
      <c r="BJ34" s="241">
        <v>-0.548325134916128</v>
      </c>
      <c r="BY34" s="335"/>
      <c r="CB34" t="s">
        <v>194</v>
      </c>
      <c r="CC34" s="191">
        <v>-0.26334800000000003</v>
      </c>
      <c r="CD34">
        <v>0.106416</v>
      </c>
      <c r="CE34" t="s">
        <v>338</v>
      </c>
      <c r="CF34">
        <v>1.5699999999999999E-2</v>
      </c>
      <c r="CG34" t="s">
        <v>248</v>
      </c>
      <c r="CO34" s="335"/>
      <c r="CP34" s="241" t="s">
        <v>121</v>
      </c>
      <c r="CQ34" s="241">
        <v>-0.151</v>
      </c>
      <c r="CR34" s="241">
        <v>-0.434</v>
      </c>
      <c r="CS34" s="241">
        <v>-0.51100000000000001</v>
      </c>
      <c r="CT34" s="241">
        <v>-0.249</v>
      </c>
      <c r="CU34" s="241">
        <v>-0.46899999999999997</v>
      </c>
      <c r="CV34" s="241">
        <v>0.32300000000000001</v>
      </c>
      <c r="CW34" s="241">
        <v>-0.28999999999999998</v>
      </c>
      <c r="CX34" s="241">
        <v>-8.9999999999999993E-3</v>
      </c>
      <c r="CY34" s="241">
        <v>-0.03</v>
      </c>
      <c r="DE34" s="335"/>
      <c r="DN34">
        <v>0.13724723899999997</v>
      </c>
      <c r="DO34" s="241" t="s">
        <v>95</v>
      </c>
      <c r="DR34" s="335"/>
      <c r="DT34" s="241" t="s">
        <v>122</v>
      </c>
      <c r="DU34" s="241">
        <v>-0.35699999999999998</v>
      </c>
      <c r="DV34" s="241">
        <v>-0.13100000000000001</v>
      </c>
      <c r="DW34" s="241">
        <v>0.22700000000000001</v>
      </c>
      <c r="DX34" s="241">
        <v>0.2</v>
      </c>
      <c r="DY34" s="241">
        <v>0.63100000000000001</v>
      </c>
      <c r="DZ34" s="241">
        <v>0.46700000000000003</v>
      </c>
      <c r="EA34" s="241">
        <v>3.1E-2</v>
      </c>
      <c r="EB34" s="241">
        <v>-0.23</v>
      </c>
      <c r="EC34" s="241">
        <v>0.20899999999999999</v>
      </c>
      <c r="EG34" s="335"/>
      <c r="EK34" t="s">
        <v>186</v>
      </c>
      <c r="EL34">
        <v>-0.41220600000000002</v>
      </c>
      <c r="EM34">
        <v>1.5773100000000002E-2</v>
      </c>
      <c r="EN34">
        <v>-26.13</v>
      </c>
      <c r="EO34" s="327">
        <v>7.3600000000000001E-37</v>
      </c>
      <c r="EP34" t="s">
        <v>247</v>
      </c>
    </row>
    <row r="35" spans="1:150">
      <c r="A35" s="241">
        <v>-0.5270363879469675</v>
      </c>
      <c r="B35" s="241">
        <v>0.70285655211421938</v>
      </c>
      <c r="C35" s="241">
        <v>-1.1024204880595301</v>
      </c>
      <c r="D35" s="241">
        <v>-0.71819905816560348</v>
      </c>
      <c r="E35" s="241">
        <v>-0.16807167441757326</v>
      </c>
      <c r="F35" s="241">
        <v>0.10759058163009827</v>
      </c>
      <c r="G35" s="241">
        <v>-0.19899059260135626</v>
      </c>
      <c r="H35" s="241">
        <v>-8.2666715151876069E-2</v>
      </c>
      <c r="I35" s="307" cm="1">
        <f t="array" ref="I35">MMULT(B35:H35,$C$16:$C$22)</f>
        <v>-0.35554436636360648</v>
      </c>
      <c r="J35" s="241">
        <v>0.53238548313746348</v>
      </c>
      <c r="K35" s="307">
        <f t="shared" si="1"/>
        <v>0.54238548313746349</v>
      </c>
      <c r="L35" s="241">
        <v>-0.4141160419167817</v>
      </c>
      <c r="M35" s="241">
        <v>-0.57318931660223749</v>
      </c>
      <c r="N35" s="241">
        <v>0.12425184487237469</v>
      </c>
      <c r="O35" s="241">
        <v>0.79659095169565808</v>
      </c>
      <c r="P35" s="241">
        <v>-0.31184136482684272</v>
      </c>
      <c r="Q35" s="241">
        <v>0.81131759959386363</v>
      </c>
      <c r="R35" s="241">
        <v>-0.22425469486504288</v>
      </c>
      <c r="S35" s="241">
        <v>-0.6156049394473162</v>
      </c>
      <c r="T35" s="241">
        <v>-0.41081832365104437</v>
      </c>
      <c r="U35" s="241" cm="1">
        <f t="array" ref="U35:AA35">MMULT(K35:T35,$A$2:$G$11)</f>
        <v>0.69907655211421937</v>
      </c>
      <c r="V35">
        <v>-1.1048504880595302</v>
      </c>
      <c r="W35">
        <v>-0.71766905816560356</v>
      </c>
      <c r="X35">
        <v>-0.17037167441757323</v>
      </c>
      <c r="Y35">
        <v>0.11317058163009819</v>
      </c>
      <c r="Z35">
        <v>-0.20034059260135623</v>
      </c>
      <c r="AA35">
        <v>-8.3226715151876074E-2</v>
      </c>
      <c r="AB35" s="241" cm="1">
        <f t="array" ref="AB35">MMULT(U35:AA35,$C$16:$C$22)</f>
        <v>-0.3565037512136065</v>
      </c>
      <c r="AC35" s="241">
        <f t="shared" si="2"/>
        <v>9.5938485000002238E-4</v>
      </c>
      <c r="AH35">
        <v>7.1276339000000008E-2</v>
      </c>
      <c r="AI35" s="241" t="s">
        <v>96</v>
      </c>
      <c r="AU35" s="241">
        <v>0.75535666166532112</v>
      </c>
      <c r="AV35" s="241">
        <v>-1.1367794796371846</v>
      </c>
      <c r="AW35" s="241">
        <v>-0.39151407684002015</v>
      </c>
      <c r="AX35" s="241">
        <v>-0.13620343816390404</v>
      </c>
      <c r="AY35" s="241">
        <v>5.9830786490717325E-2</v>
      </c>
      <c r="AZ35" s="241"/>
      <c r="BA35" s="241">
        <v>4.8686962143730951E-2</v>
      </c>
      <c r="BB35" s="241">
        <v>-0.29294490107052051</v>
      </c>
      <c r="BC35" s="241">
        <v>-0.2503959499726186</v>
      </c>
      <c r="BD35" s="241">
        <v>-0.13254102816571761</v>
      </c>
      <c r="BE35" s="241">
        <v>0.30326401246898177</v>
      </c>
      <c r="BF35" s="241">
        <v>-0.59205200301077088</v>
      </c>
      <c r="BG35" s="241">
        <v>1.3247652352276291</v>
      </c>
      <c r="BH35" s="241">
        <v>-0.62350091938265439</v>
      </c>
      <c r="BI35" s="241">
        <v>-5.3473783354185837E-2</v>
      </c>
      <c r="BJ35" s="241">
        <v>-0.48707184023156047</v>
      </c>
      <c r="BY35" s="335"/>
      <c r="CB35" t="s">
        <v>195</v>
      </c>
      <c r="CC35" s="191">
        <v>-0.79233200000000004</v>
      </c>
      <c r="CD35">
        <v>0.15112400000000001</v>
      </c>
      <c r="CE35" t="s">
        <v>339</v>
      </c>
      <c r="CF35" s="327">
        <v>1.5600000000000001E-6</v>
      </c>
      <c r="CG35" t="s">
        <v>247</v>
      </c>
      <c r="CO35" s="335"/>
      <c r="CP35" s="241" t="s">
        <v>122</v>
      </c>
      <c r="CQ35" s="241">
        <v>-0.35699999999999998</v>
      </c>
      <c r="CR35" s="241">
        <v>-0.26600000000000001</v>
      </c>
      <c r="CS35" s="241">
        <v>0.10100000000000001</v>
      </c>
      <c r="CT35" s="241">
        <v>-0.111</v>
      </c>
      <c r="CU35" s="241">
        <v>-0.41099999999999998</v>
      </c>
      <c r="CV35" s="241">
        <v>-0.34799999999999998</v>
      </c>
      <c r="CW35" s="241">
        <v>0.59099999999999997</v>
      </c>
      <c r="CX35" s="241">
        <v>-0.217</v>
      </c>
      <c r="CY35" s="241">
        <v>0.219</v>
      </c>
      <c r="DE35" s="335"/>
      <c r="DN35">
        <v>-1.5832399999998747E-4</v>
      </c>
      <c r="DO35" s="241" t="s">
        <v>94</v>
      </c>
      <c r="DR35" s="335"/>
      <c r="DT35" s="241" t="s">
        <v>123</v>
      </c>
      <c r="DU35" s="241">
        <v>-0.39</v>
      </c>
      <c r="DV35" s="241">
        <v>0.378</v>
      </c>
      <c r="DW35" s="241">
        <v>-0.107</v>
      </c>
      <c r="DX35" s="241">
        <v>7.9000000000000001E-2</v>
      </c>
      <c r="DY35" s="241">
        <v>3.4000000000000002E-2</v>
      </c>
      <c r="DZ35" s="241">
        <v>-0.54700000000000004</v>
      </c>
      <c r="EA35" s="241">
        <v>0.155</v>
      </c>
      <c r="EB35" s="241">
        <v>-0.104</v>
      </c>
      <c r="EC35" s="241">
        <v>0.59299999999999997</v>
      </c>
      <c r="EG35" s="335"/>
      <c r="EK35" t="s">
        <v>187</v>
      </c>
      <c r="EL35">
        <v>0.17354</v>
      </c>
      <c r="EM35">
        <v>2.89009E-2</v>
      </c>
      <c r="EN35" s="327">
        <v>6.0049999999999999</v>
      </c>
      <c r="EO35" s="327">
        <v>8.7100000000000006E-8</v>
      </c>
      <c r="EP35" t="s">
        <v>247</v>
      </c>
      <c r="ES35" cm="1">
        <f t="array" ref="ES35:ES44">MMULT(EJ45:ER54,EL34:EL42)</f>
        <v>-0.16017136299999998</v>
      </c>
      <c r="ET35" s="241" t="s">
        <v>101</v>
      </c>
    </row>
    <row r="36" spans="1:150">
      <c r="A36" s="241">
        <v>-7.2362483925129478E-2</v>
      </c>
      <c r="B36" s="241">
        <v>0.30610672672421069</v>
      </c>
      <c r="C36" s="241">
        <v>-0.61657281531100994</v>
      </c>
      <c r="D36" s="241">
        <v>-0.22939309990248802</v>
      </c>
      <c r="E36" s="241">
        <v>-0.16133258560590905</v>
      </c>
      <c r="F36" s="241">
        <v>0.23859746043327668</v>
      </c>
      <c r="G36" s="241">
        <v>-0.1919752242799648</v>
      </c>
      <c r="H36" s="241">
        <v>-0.15908118598658783</v>
      </c>
      <c r="I36" s="307" cm="1">
        <f t="array" ref="I36">MMULT(B36:H36,$C$16:$C$22)</f>
        <v>-0.33040202543032055</v>
      </c>
      <c r="J36" s="241">
        <v>-0.24559115902028847</v>
      </c>
      <c r="K36" s="307">
        <f t="shared" si="1"/>
        <v>-0.23559115902028846</v>
      </c>
      <c r="L36" s="241">
        <v>-0.30999883878969636</v>
      </c>
      <c r="M36" s="241">
        <v>-6.7165234890865635E-2</v>
      </c>
      <c r="N36" s="241">
        <v>0.39148145126969053</v>
      </c>
      <c r="O36" s="241">
        <v>3.5341075545640109E-2</v>
      </c>
      <c r="P36" s="241">
        <v>-0.43108594072642992</v>
      </c>
      <c r="Q36" s="241">
        <v>0.56514407565990754</v>
      </c>
      <c r="R36" s="241">
        <v>-0.78915690208648026</v>
      </c>
      <c r="S36" s="241">
        <v>0.6752255329991933</v>
      </c>
      <c r="T36" s="241">
        <v>-0.46740216529991679</v>
      </c>
      <c r="U36" s="241" cm="1">
        <f t="array" ref="U36:AA36">MMULT(K36:T36,$A$2:$G$11)</f>
        <v>0.30232672672421068</v>
      </c>
      <c r="V36">
        <v>-0.61900281531100998</v>
      </c>
      <c r="W36">
        <v>-0.22886309990248799</v>
      </c>
      <c r="X36">
        <v>-0.16363258560590901</v>
      </c>
      <c r="Y36">
        <v>0.24417746043327665</v>
      </c>
      <c r="Z36">
        <v>-0.19332522427996482</v>
      </c>
      <c r="AA36">
        <v>-0.15964118598658783</v>
      </c>
      <c r="AB36" s="241" cm="1">
        <f t="array" ref="AB36">MMULT(U36:AA36,$C$16:$C$22)</f>
        <v>-0.33136141028032057</v>
      </c>
      <c r="AC36" s="241">
        <f t="shared" si="2"/>
        <v>9.5938485000002238E-4</v>
      </c>
      <c r="AH36">
        <v>3.8995288000000031E-2</v>
      </c>
      <c r="AI36" s="241" t="s">
        <v>100</v>
      </c>
      <c r="AU36" s="241">
        <v>-2.9929357190358725E-2</v>
      </c>
      <c r="AV36" s="241">
        <v>-0.22845685524084514</v>
      </c>
      <c r="AW36" s="241">
        <v>-0.4825489519787674</v>
      </c>
      <c r="AX36" s="241">
        <v>0.69696297218607794</v>
      </c>
      <c r="AY36" s="241">
        <v>-0.15055712116883901</v>
      </c>
      <c r="AZ36" s="241"/>
      <c r="BA36" s="241">
        <v>0.49686915816939348</v>
      </c>
      <c r="BB36" s="241">
        <v>-9.0630362010666821E-2</v>
      </c>
      <c r="BC36" s="241">
        <v>-1.8626453938253108E-2</v>
      </c>
      <c r="BD36" s="241">
        <v>-0.22845002052909083</v>
      </c>
      <c r="BE36" s="241">
        <v>0.36200918759856926</v>
      </c>
      <c r="BF36" s="241">
        <v>-0.77314042214133105</v>
      </c>
      <c r="BG36" s="241">
        <v>-4.5717940159258116E-3</v>
      </c>
      <c r="BH36" s="241">
        <v>-0.64579610087502026</v>
      </c>
      <c r="BI36" s="241">
        <v>0.54373876570738988</v>
      </c>
      <c r="BJ36" s="241">
        <v>-0.15601353554298089</v>
      </c>
      <c r="BY36" s="335"/>
      <c r="CO36" s="335"/>
      <c r="CP36" s="241" t="s">
        <v>123</v>
      </c>
      <c r="CQ36" s="241">
        <v>-0.39300000000000002</v>
      </c>
      <c r="CR36" s="241">
        <v>0.35899999999999999</v>
      </c>
      <c r="CS36" s="241">
        <v>2.5999999999999999E-2</v>
      </c>
      <c r="CT36" s="241">
        <v>-1.2999999999999999E-2</v>
      </c>
      <c r="CU36" s="241">
        <v>-3.9E-2</v>
      </c>
      <c r="CV36" s="241">
        <v>-0.252</v>
      </c>
      <c r="CW36" s="241">
        <v>-0.442</v>
      </c>
      <c r="CX36" s="241">
        <v>-0.112</v>
      </c>
      <c r="CY36" s="241">
        <v>0.61799999999999999</v>
      </c>
      <c r="DE36" s="335"/>
      <c r="DN36">
        <v>0.46346800300000002</v>
      </c>
      <c r="DO36" s="241" t="s">
        <v>128</v>
      </c>
      <c r="DR36" s="335"/>
      <c r="EG36" s="335"/>
      <c r="EK36" t="s">
        <v>188</v>
      </c>
      <c r="EL36">
        <v>-0.14644299999999999</v>
      </c>
      <c r="EM36">
        <v>2.9745799999999999E-2</v>
      </c>
      <c r="EN36">
        <v>-4.923</v>
      </c>
      <c r="EO36" s="327">
        <v>5.8499999999999999E-6</v>
      </c>
      <c r="EP36" t="s">
        <v>247</v>
      </c>
      <c r="ES36">
        <v>0.89082920999999993</v>
      </c>
      <c r="ET36" s="241" t="s">
        <v>103</v>
      </c>
    </row>
    <row r="37" spans="1:150">
      <c r="A37" s="241">
        <v>-0.75366147966906705</v>
      </c>
      <c r="B37" s="241">
        <v>1.0357422385855499</v>
      </c>
      <c r="C37" s="241">
        <v>1.1208760816987695</v>
      </c>
      <c r="D37" s="241">
        <v>-0.27335267660077217</v>
      </c>
      <c r="E37" s="241">
        <v>0.84198977943285802</v>
      </c>
      <c r="F37" s="241">
        <v>1.4056939524250935</v>
      </c>
      <c r="G37" s="241">
        <v>-0.16301293895034957</v>
      </c>
      <c r="H37" s="241">
        <v>-8.5455801422916478E-2</v>
      </c>
      <c r="I37" s="307" cm="1">
        <f t="array" ref="I37">MMULT(B37:H37,$C$16:$C$22)</f>
        <v>-0.84155059911481511</v>
      </c>
      <c r="J37" s="241">
        <v>0.22457733341418043</v>
      </c>
      <c r="K37" s="307">
        <f t="shared" si="1"/>
        <v>0.23457733341418044</v>
      </c>
      <c r="L37" s="241">
        <v>-0.69892857593583912</v>
      </c>
      <c r="M37" s="241">
        <v>-0.61582383865573864</v>
      </c>
      <c r="N37" s="241">
        <v>-0.38731218305706655</v>
      </c>
      <c r="O37" s="241">
        <v>0.10938869219653516</v>
      </c>
      <c r="P37" s="241">
        <v>-0.18176362149551287</v>
      </c>
      <c r="Q37" s="241">
        <v>-1.8614235174037501</v>
      </c>
      <c r="R37" s="241">
        <v>-0.3798328943740592</v>
      </c>
      <c r="S37" s="241">
        <v>-0.58456179930468521</v>
      </c>
      <c r="T37" s="241">
        <v>-0.68398282161196777</v>
      </c>
      <c r="U37" s="241" cm="1">
        <f t="array" ref="U37:AA37">MMULT(K37:T37,$A$2:$G$11)</f>
        <v>1.03196223858555</v>
      </c>
      <c r="V37">
        <v>1.1184460816987696</v>
      </c>
      <c r="W37">
        <v>-0.27282267660077214</v>
      </c>
      <c r="X37">
        <v>0.83968977943285805</v>
      </c>
      <c r="Y37">
        <v>1.4112739524250935</v>
      </c>
      <c r="Z37">
        <v>-0.16436293895034959</v>
      </c>
      <c r="AA37">
        <v>-8.6015801422916482E-2</v>
      </c>
      <c r="AB37" s="241" cm="1">
        <f t="array" ref="AB37">MMULT(U37:AA37,$C$16:$C$22)</f>
        <v>-0.84250998396481513</v>
      </c>
      <c r="AC37" s="241">
        <f t="shared" si="2"/>
        <v>9.5938485000002238E-4</v>
      </c>
      <c r="AH37">
        <v>-0.10787601400000003</v>
      </c>
      <c r="AI37" s="241" t="s">
        <v>95</v>
      </c>
      <c r="AU37" s="241">
        <v>-1.8407054282040705</v>
      </c>
      <c r="AV37" s="241">
        <v>-1.1750322927613319</v>
      </c>
      <c r="AW37" s="241">
        <v>0.68403683566563978</v>
      </c>
      <c r="AX37" s="241">
        <v>0.75699194646086276</v>
      </c>
      <c r="AY37" s="241">
        <v>-0.3553236378612355</v>
      </c>
      <c r="AZ37" s="241"/>
      <c r="BA37" s="241">
        <v>1.3272746609943009</v>
      </c>
      <c r="BB37" s="241">
        <v>0.1076030890754628</v>
      </c>
      <c r="BC37" s="241">
        <v>1.0886570639562776</v>
      </c>
      <c r="BD37" s="241">
        <v>0.77584245873757995</v>
      </c>
      <c r="BE37" s="241">
        <v>-0.72212041975730867</v>
      </c>
      <c r="BF37" s="241">
        <v>-0.63984877629034798</v>
      </c>
      <c r="BG37" s="241">
        <v>0.9871558309752867</v>
      </c>
      <c r="BH37" s="241">
        <v>-0.38859245445835977</v>
      </c>
      <c r="BI37" s="241">
        <v>1.9430095322290379</v>
      </c>
      <c r="BJ37" s="241">
        <v>9.4450879131769125E-2</v>
      </c>
      <c r="BY37" s="335"/>
      <c r="CB37" s="241" t="s">
        <v>186</v>
      </c>
      <c r="CC37" s="241" t="s">
        <v>187</v>
      </c>
      <c r="CD37" s="241" t="s">
        <v>189</v>
      </c>
      <c r="CE37" s="241" t="s">
        <v>190</v>
      </c>
      <c r="CF37" s="241" t="s">
        <v>192</v>
      </c>
      <c r="CG37" s="241" t="s">
        <v>194</v>
      </c>
      <c r="CH37" s="241" t="s">
        <v>195</v>
      </c>
      <c r="CO37" s="335"/>
      <c r="DE37" s="335"/>
      <c r="DR37" s="335"/>
      <c r="EB37" cm="1">
        <f t="array" ref="EB37:EB46">MMULT(DU48:EB57,DV38:DV45)</f>
        <v>-0.12243556799999999</v>
      </c>
      <c r="EC37" s="241" t="s">
        <v>101</v>
      </c>
      <c r="EG37" s="335"/>
      <c r="EK37" t="s">
        <v>189</v>
      </c>
      <c r="EL37">
        <v>-0.113097</v>
      </c>
      <c r="EM37">
        <v>3.2619299999999997E-2</v>
      </c>
      <c r="EN37">
        <v>-3.4670000000000001</v>
      </c>
      <c r="EO37">
        <v>8.9999999999999998E-4</v>
      </c>
      <c r="EP37" t="s">
        <v>247</v>
      </c>
      <c r="ES37">
        <v>4.0651328999999958E-2</v>
      </c>
      <c r="ET37" s="241" t="s">
        <v>99</v>
      </c>
    </row>
    <row r="38" spans="1:150">
      <c r="A38" s="241">
        <v>-0.16278680898072109</v>
      </c>
      <c r="B38" s="241">
        <v>0.15285844945725185</v>
      </c>
      <c r="C38" s="241">
        <v>-1.5183917028636997</v>
      </c>
      <c r="D38" s="241">
        <v>0.5231863717035885</v>
      </c>
      <c r="E38" s="241">
        <v>-0.98698111487088735</v>
      </c>
      <c r="F38" s="241">
        <v>-0.1732903356627033</v>
      </c>
      <c r="G38" s="241">
        <v>-0.11646817236039504</v>
      </c>
      <c r="H38" s="241">
        <v>8.0788806909401573E-2</v>
      </c>
      <c r="I38" s="307" cm="1">
        <f t="array" ref="I38">MMULT(B38:H38,$C$16:$C$22)</f>
        <v>-0.15135661393001765</v>
      </c>
      <c r="J38" s="241">
        <v>0.81313357574221923</v>
      </c>
      <c r="K38" s="307">
        <f t="shared" si="1"/>
        <v>0.82313357574221924</v>
      </c>
      <c r="L38" s="241">
        <v>-0.20667891094101115</v>
      </c>
      <c r="M38" s="241">
        <v>-0.19453257204339322</v>
      </c>
      <c r="N38" s="241">
        <v>9.0099450222907204E-2</v>
      </c>
      <c r="O38" s="241">
        <v>-0.30461255370938251</v>
      </c>
      <c r="P38" s="241">
        <v>0.16978393438897482</v>
      </c>
      <c r="Q38" s="241">
        <v>1.7256764027772848</v>
      </c>
      <c r="R38" s="241">
        <v>4.3955162005124587E-2</v>
      </c>
      <c r="S38" s="241">
        <v>-7.2573902376823679E-2</v>
      </c>
      <c r="T38" s="241">
        <v>-0.36992841507418606</v>
      </c>
      <c r="U38" s="241" cm="1">
        <f t="array" ref="U38:AA38">MMULT(K38:T38,$A$2:$G$11)</f>
        <v>0.14907844945725185</v>
      </c>
      <c r="V38">
        <v>-1.5208217028636999</v>
      </c>
      <c r="W38">
        <v>0.52371637170358853</v>
      </c>
      <c r="X38">
        <v>-0.98928111487088732</v>
      </c>
      <c r="Y38">
        <v>-0.16771033566270327</v>
      </c>
      <c r="Z38">
        <v>-0.11781817236039502</v>
      </c>
      <c r="AA38">
        <v>8.0228806909401568E-2</v>
      </c>
      <c r="AB38" s="241" cm="1">
        <f t="array" ref="AB38">MMULT(U38:AA38,$C$16:$C$22)</f>
        <v>-0.1523159987800177</v>
      </c>
      <c r="AC38" s="241">
        <f t="shared" si="2"/>
        <v>9.5938485000005014E-4</v>
      </c>
      <c r="AH38">
        <v>0.11983953500000001</v>
      </c>
      <c r="AI38" s="241" t="s">
        <v>94</v>
      </c>
      <c r="AU38" s="241">
        <v>1.277096493916575</v>
      </c>
      <c r="AV38" s="241">
        <v>-0.66041611094753871</v>
      </c>
      <c r="AW38" s="241">
        <v>-0.62958268977199905</v>
      </c>
      <c r="AX38" s="241">
        <v>-0.42343093780394836</v>
      </c>
      <c r="AY38" s="241">
        <v>-5.5126079427040453E-2</v>
      </c>
      <c r="AZ38" s="241"/>
      <c r="BA38" s="241">
        <v>-0.69208210147604088</v>
      </c>
      <c r="BB38" s="241">
        <v>-0.46246677263530861</v>
      </c>
      <c r="BC38" s="241">
        <v>-0.53683183633849907</v>
      </c>
      <c r="BD38" s="241">
        <v>-0.1836131704640325</v>
      </c>
      <c r="BE38" s="241">
        <v>0.57323094517678252</v>
      </c>
      <c r="BF38" s="241">
        <v>-0.31908139804020852</v>
      </c>
      <c r="BG38" s="241">
        <v>0.86055230438068597</v>
      </c>
      <c r="BH38" s="241">
        <v>-0.53010217328411469</v>
      </c>
      <c r="BI38" s="241">
        <v>-0.401262498684817</v>
      </c>
      <c r="BJ38" s="241">
        <v>-0.41645154941594381</v>
      </c>
      <c r="BY38" s="335"/>
      <c r="CB38" s="241">
        <v>-0.378</v>
      </c>
      <c r="CC38" s="241">
        <v>-0.247</v>
      </c>
      <c r="CD38" s="241">
        <v>6.7000000000000004E-2</v>
      </c>
      <c r="CE38" s="241">
        <v>-0.22900000000000001</v>
      </c>
      <c r="CF38" s="241">
        <v>0.48699999999999999</v>
      </c>
      <c r="CG38" s="241">
        <v>-0.13</v>
      </c>
      <c r="CH38" s="241">
        <v>5.6000000000000001E-2</v>
      </c>
      <c r="CJ38" s="241" cm="1">
        <f t="array" ref="CJ38:CJ47">MMULT(CB38:CH47,CC29:CC35)</f>
        <v>-7.4021237999999989E-2</v>
      </c>
      <c r="CK38" s="241" t="s">
        <v>101</v>
      </c>
      <c r="CO38" s="335"/>
      <c r="DE38" s="335"/>
      <c r="DR38" s="335"/>
      <c r="DU38" t="s">
        <v>186</v>
      </c>
      <c r="DV38">
        <v>-0.42416100000000001</v>
      </c>
      <c r="DW38">
        <v>1.17673E-2</v>
      </c>
      <c r="DX38">
        <v>-36.049999999999997</v>
      </c>
      <c r="DY38" s="327">
        <v>4.8000000000000003E-46</v>
      </c>
      <c r="DZ38" t="s">
        <v>247</v>
      </c>
      <c r="EB38">
        <v>0.93497474700000005</v>
      </c>
      <c r="EC38" s="241" t="s">
        <v>103</v>
      </c>
      <c r="EG38" s="335"/>
      <c r="EK38" t="s">
        <v>190</v>
      </c>
      <c r="EL38">
        <v>-0.112342</v>
      </c>
      <c r="EM38">
        <v>3.7610499999999998E-2</v>
      </c>
      <c r="EN38">
        <v>-2.9870000000000001</v>
      </c>
      <c r="EO38">
        <v>3.8999999999999998E-3</v>
      </c>
      <c r="EP38" t="s">
        <v>247</v>
      </c>
      <c r="ES38">
        <v>5.211998700000002E-2</v>
      </c>
      <c r="ET38" s="241" t="s">
        <v>98</v>
      </c>
    </row>
    <row r="39" spans="1:150">
      <c r="A39" s="241">
        <v>-0.69648929952464211</v>
      </c>
      <c r="B39" s="241">
        <v>1.104356102285029</v>
      </c>
      <c r="C39" s="241">
        <v>-0.40334088885892233</v>
      </c>
      <c r="D39" s="241">
        <v>-0.38248500713598571</v>
      </c>
      <c r="E39" s="241">
        <v>5.0125316944982873E-2</v>
      </c>
      <c r="F39" s="241">
        <v>0.14437440290860049</v>
      </c>
      <c r="G39" s="241">
        <v>-5.8391797164991759E-2</v>
      </c>
      <c r="H39" s="241">
        <v>1.58723305781579E-2</v>
      </c>
      <c r="I39" s="307" cm="1">
        <f t="array" ref="I39">MMULT(B39:H39,$C$16:$C$22)</f>
        <v>-0.46576892556971605</v>
      </c>
      <c r="J39" s="241">
        <v>-3.7418985234182784E-3</v>
      </c>
      <c r="K39" s="307">
        <f t="shared" si="1"/>
        <v>6.2581014765817223E-3</v>
      </c>
      <c r="L39" s="241">
        <v>-0.51888604773503877</v>
      </c>
      <c r="M39" s="241">
        <v>-0.56726448972640942</v>
      </c>
      <c r="N39" s="241">
        <v>-0.14974690148935405</v>
      </c>
      <c r="O39" s="241">
        <v>0.2697601978130752</v>
      </c>
      <c r="P39" s="241">
        <v>-0.39669410189688453</v>
      </c>
      <c r="Q39" s="241">
        <v>0.29786996396011112</v>
      </c>
      <c r="R39" s="241">
        <v>-0.37046205327868897</v>
      </c>
      <c r="S39" s="241">
        <v>-0.63920551605266074</v>
      </c>
      <c r="T39" s="241">
        <v>-0.548325134916128</v>
      </c>
      <c r="U39" s="241" cm="1">
        <f t="array" ref="U39:AA39">MMULT(K39:T39,$A$2:$G$11)</f>
        <v>1.1005761022850291</v>
      </c>
      <c r="V39">
        <v>-0.40577088885892237</v>
      </c>
      <c r="W39">
        <v>-0.38195500713598568</v>
      </c>
      <c r="X39">
        <v>4.7825316944982849E-2</v>
      </c>
      <c r="Y39">
        <v>0.14995440290860046</v>
      </c>
      <c r="Z39">
        <v>-5.9741797164991776E-2</v>
      </c>
      <c r="AA39">
        <v>1.5312330578157896E-2</v>
      </c>
      <c r="AB39" s="241" cm="1">
        <f t="array" ref="AB39">MMULT(U39:AA39,$C$16:$C$22)</f>
        <v>-0.46672831041971619</v>
      </c>
      <c r="AC39" s="241">
        <f t="shared" si="2"/>
        <v>9.593848500001334E-4</v>
      </c>
      <c r="AH39">
        <v>0.95621773599999993</v>
      </c>
      <c r="AI39" s="241" t="s">
        <v>128</v>
      </c>
      <c r="AU39" s="241">
        <v>1.0870560198234107</v>
      </c>
      <c r="AV39" s="241">
        <v>0.40316408930101244</v>
      </c>
      <c r="AW39" s="241">
        <v>0.16246405695381644</v>
      </c>
      <c r="AX39" s="241">
        <v>-0.45119352264535995</v>
      </c>
      <c r="AY39" s="241">
        <v>2.7223073854818924E-2</v>
      </c>
      <c r="AZ39" s="241"/>
      <c r="BA39" s="241">
        <v>-0.86797247274649192</v>
      </c>
      <c r="BB39" s="241">
        <v>-0.40633730037082239</v>
      </c>
      <c r="BC39" s="241">
        <v>-0.49421442287257833</v>
      </c>
      <c r="BD39" s="241">
        <v>0.23325638639126836</v>
      </c>
      <c r="BE39" s="241">
        <v>-0.9227647650337345</v>
      </c>
      <c r="BF39" s="241">
        <v>-1.4125775036734116</v>
      </c>
      <c r="BG39" s="241">
        <v>-9.6007674334260135E-2</v>
      </c>
      <c r="BH39" s="241">
        <v>-0.43810719533398834</v>
      </c>
      <c r="BI39" s="241">
        <v>-0.42823366117582834</v>
      </c>
      <c r="BJ39" s="241">
        <v>-0.30267701674174902</v>
      </c>
      <c r="BY39" s="335"/>
      <c r="CB39" s="241">
        <v>-0.43</v>
      </c>
      <c r="CC39" s="241">
        <v>0.21</v>
      </c>
      <c r="CD39" s="241">
        <v>-0.18</v>
      </c>
      <c r="CE39" s="241">
        <v>-0.14099999999999999</v>
      </c>
      <c r="CF39" s="241">
        <v>-0.253</v>
      </c>
      <c r="CG39" s="241">
        <v>-0.318</v>
      </c>
      <c r="CH39" s="241">
        <v>-0.72499999999999998</v>
      </c>
      <c r="CJ39" s="241">
        <v>1.0349363410000001</v>
      </c>
      <c r="CK39" s="241" t="s">
        <v>103</v>
      </c>
      <c r="CO39" s="335"/>
      <c r="DE39" s="335"/>
      <c r="DR39" s="335"/>
      <c r="DU39" t="s">
        <v>187</v>
      </c>
      <c r="DV39">
        <v>0.23766499999999999</v>
      </c>
      <c r="DW39">
        <v>2.02834E-2</v>
      </c>
      <c r="DX39">
        <v>11.72</v>
      </c>
      <c r="DY39" s="327">
        <v>5.6599999999999999E-18</v>
      </c>
      <c r="DZ39" t="s">
        <v>247</v>
      </c>
      <c r="EB39">
        <v>0.21071684490000001</v>
      </c>
      <c r="EC39" s="241" t="s">
        <v>99</v>
      </c>
      <c r="EG39" s="335"/>
      <c r="EK39" t="s">
        <v>191</v>
      </c>
      <c r="EL39">
        <v>-0.15376799999999999</v>
      </c>
      <c r="EM39">
        <v>4.5414599999999999E-2</v>
      </c>
      <c r="EN39">
        <v>-3.3860000000000001</v>
      </c>
      <c r="EO39">
        <v>1.1999999999999999E-3</v>
      </c>
      <c r="EP39" t="s">
        <v>247</v>
      </c>
      <c r="ES39">
        <v>-3.7751568999999992E-2</v>
      </c>
      <c r="ET39" s="241" t="s">
        <v>97</v>
      </c>
    </row>
    <row r="40" spans="1:150">
      <c r="A40" s="307">
        <v>-0.20762998734325738</v>
      </c>
      <c r="B40" s="307">
        <v>0.75535666166532112</v>
      </c>
      <c r="C40" s="307">
        <v>-1.1367794796371846</v>
      </c>
      <c r="D40" s="307">
        <v>-0.39151407684002015</v>
      </c>
      <c r="E40" s="307">
        <v>-0.47326987915608398</v>
      </c>
      <c r="F40" s="307">
        <v>-0.13620343816390404</v>
      </c>
      <c r="G40" s="307">
        <v>1.0778076347898126E-2</v>
      </c>
      <c r="H40" s="307">
        <v>5.9830786490717325E-2</v>
      </c>
      <c r="I40" s="307" cm="1">
        <f t="array" ref="I40">MMULT(B40:H40,$C$16:$C$22)</f>
        <v>-0.25375650196885458</v>
      </c>
      <c r="J40" s="307">
        <v>4.8686962143730951E-2</v>
      </c>
      <c r="K40" s="307">
        <f>J40+0.01</f>
        <v>5.8686962143730953E-2</v>
      </c>
      <c r="L40" s="307">
        <v>-0.29294490107052051</v>
      </c>
      <c r="M40" s="307">
        <v>-0.2503959499726186</v>
      </c>
      <c r="N40" s="307">
        <v>-0.13254102816571761</v>
      </c>
      <c r="O40" s="307">
        <v>0.30326401246898177</v>
      </c>
      <c r="P40" s="307">
        <v>-0.59205200301077088</v>
      </c>
      <c r="Q40" s="307">
        <v>1.3247652352276291</v>
      </c>
      <c r="R40" s="307">
        <v>-0.62350091938265439</v>
      </c>
      <c r="S40" s="307">
        <v>-5.3473783354185837E-2</v>
      </c>
      <c r="T40" s="307">
        <v>-0.48707184023156047</v>
      </c>
      <c r="U40" cm="1">
        <f t="array" ref="U40:AA40">MMULT(K40:T40,$A$2:$G$11)</f>
        <v>0.75157666166532111</v>
      </c>
      <c r="V40">
        <v>-1.1392094796371848</v>
      </c>
      <c r="W40">
        <v>-0.39098407684002012</v>
      </c>
      <c r="X40">
        <v>-0.47556987915608395</v>
      </c>
      <c r="Y40">
        <v>-0.13062343816390401</v>
      </c>
      <c r="Z40">
        <v>9.4280763478981362E-3</v>
      </c>
      <c r="AA40">
        <v>5.927078649071732E-2</v>
      </c>
      <c r="AB40" cm="1">
        <f t="array" ref="AB40">MMULT(U40:AA40,$C$16:$C$22)</f>
        <v>-0.25471588681885465</v>
      </c>
      <c r="AC40">
        <f>I40-AB40</f>
        <v>9.5938485000007789E-4</v>
      </c>
      <c r="AU40" s="241">
        <v>0.52361991679003239</v>
      </c>
      <c r="AV40" s="241">
        <v>-0.73254443318933293</v>
      </c>
      <c r="AW40" s="241">
        <v>-3.0693579213805638E-2</v>
      </c>
      <c r="AX40" s="241">
        <v>0.14578853941200182</v>
      </c>
      <c r="AY40" s="241">
        <v>-0.17069048702244122</v>
      </c>
      <c r="AZ40" s="241"/>
      <c r="BA40" s="241">
        <v>0.32436129403876263</v>
      </c>
      <c r="BB40" s="241">
        <v>-0.428986383840263</v>
      </c>
      <c r="BC40" s="241">
        <v>-0.38924838958155511</v>
      </c>
      <c r="BD40" s="241">
        <v>0.37938735814874719</v>
      </c>
      <c r="BE40" s="241">
        <v>-0.16797330372414235</v>
      </c>
      <c r="BF40" s="241">
        <v>8.2393779350833515E-2</v>
      </c>
      <c r="BG40" s="241">
        <v>0.81131759959386363</v>
      </c>
      <c r="BH40" s="241">
        <v>-0.60633195939155415</v>
      </c>
      <c r="BI40" s="241">
        <v>-0.16251535898067962</v>
      </c>
      <c r="BJ40" s="241">
        <v>-0.36616413103043177</v>
      </c>
      <c r="BY40" s="335"/>
      <c r="CB40" s="241">
        <v>-0.45200000000000001</v>
      </c>
      <c r="CC40" s="241">
        <v>-5.0000000000000001E-3</v>
      </c>
      <c r="CD40" s="241">
        <v>-0.02</v>
      </c>
      <c r="CE40" s="241">
        <v>-0.04</v>
      </c>
      <c r="CF40" s="241">
        <v>0.108</v>
      </c>
      <c r="CG40" s="241">
        <v>0.85199999999999998</v>
      </c>
      <c r="CH40" s="241">
        <v>-0.13400000000000001</v>
      </c>
      <c r="CJ40" s="241">
        <v>2.9739931000000025E-2</v>
      </c>
      <c r="CK40" s="241" t="s">
        <v>99</v>
      </c>
      <c r="CO40" s="335"/>
      <c r="CR40" t="s">
        <v>186</v>
      </c>
      <c r="CS40">
        <v>-0.41507300000000003</v>
      </c>
      <c r="CT40">
        <v>1.2404200000000001E-2</v>
      </c>
      <c r="CU40">
        <v>-33.46</v>
      </c>
      <c r="CV40" s="327">
        <v>2.9000000000000003E-42</v>
      </c>
      <c r="CW40" t="s">
        <v>247</v>
      </c>
      <c r="CY40" s="241" cm="1">
        <f t="array" ref="CY40:CY49">MMULT(CQ51:CX60,CS40:CS47)</f>
        <v>2.7705259899999994E-2</v>
      </c>
      <c r="CZ40" s="241" t="s">
        <v>101</v>
      </c>
      <c r="DE40" s="335"/>
      <c r="DG40" s="241"/>
      <c r="DH40" s="241" t="s">
        <v>186</v>
      </c>
      <c r="DI40" s="241" t="s">
        <v>187</v>
      </c>
      <c r="DJ40" s="241" t="s">
        <v>189</v>
      </c>
      <c r="DK40" s="241" t="s">
        <v>190</v>
      </c>
      <c r="DL40" s="241" t="s">
        <v>192</v>
      </c>
      <c r="DM40" s="241" t="s">
        <v>193</v>
      </c>
      <c r="DN40" s="241"/>
      <c r="DR40" s="335"/>
      <c r="DU40" t="s">
        <v>189</v>
      </c>
      <c r="DV40">
        <v>-0.17873600000000001</v>
      </c>
      <c r="DW40">
        <v>2.47291E-2</v>
      </c>
      <c r="DX40">
        <v>-7.2279999999999998</v>
      </c>
      <c r="DY40" s="327">
        <v>5.5099999999999996E-10</v>
      </c>
      <c r="DZ40" t="s">
        <v>247</v>
      </c>
      <c r="EB40">
        <v>-5.3093135999999833E-3</v>
      </c>
      <c r="EC40" s="241" t="s">
        <v>98</v>
      </c>
      <c r="EG40" s="335"/>
      <c r="EK40" t="s">
        <v>192</v>
      </c>
      <c r="EL40">
        <v>-0.38115199999999999</v>
      </c>
      <c r="EM40">
        <v>5.49655E-2</v>
      </c>
      <c r="EN40">
        <v>-6.9340000000000002</v>
      </c>
      <c r="EO40" s="327">
        <v>1.9800000000000002E-9</v>
      </c>
      <c r="EP40" t="s">
        <v>247</v>
      </c>
      <c r="ES40">
        <v>-3.1943399999999917E-3</v>
      </c>
      <c r="ET40" s="241" t="s">
        <v>96</v>
      </c>
    </row>
    <row r="41" spans="1:150">
      <c r="A41" s="241">
        <v>2.7039315460533148E-2</v>
      </c>
      <c r="B41" s="241">
        <v>-2.9929357190358725E-2</v>
      </c>
      <c r="C41" s="241">
        <v>-0.22845685524084514</v>
      </c>
      <c r="D41" s="241">
        <v>-0.4825489519787674</v>
      </c>
      <c r="E41" s="241">
        <v>5.4796166567632809E-2</v>
      </c>
      <c r="F41" s="241">
        <v>0.69696297218607794</v>
      </c>
      <c r="G41" s="241">
        <v>-0.1462459699078309</v>
      </c>
      <c r="H41" s="241">
        <v>-0.15055712116883901</v>
      </c>
      <c r="J41" s="241">
        <v>0.49686915816939348</v>
      </c>
      <c r="L41" s="241">
        <v>-9.0630362010666821E-2</v>
      </c>
      <c r="M41" s="241">
        <v>-1.8626453938253108E-2</v>
      </c>
      <c r="N41" s="241">
        <v>-0.22845002052909083</v>
      </c>
      <c r="O41" s="241">
        <v>0.36200918759856926</v>
      </c>
      <c r="P41" s="241">
        <v>-0.77314042214133105</v>
      </c>
      <c r="Q41" s="241">
        <v>-4.5717940159258116E-3</v>
      </c>
      <c r="R41" s="241">
        <v>-0.64579610087502026</v>
      </c>
      <c r="S41" s="241">
        <v>0.54373876570738988</v>
      </c>
      <c r="T41" s="241">
        <v>-0.15601353554298089</v>
      </c>
      <c r="AQ41" s="241"/>
      <c r="AU41" s="241">
        <v>1.0192435504496913</v>
      </c>
      <c r="AV41" s="241">
        <v>-0.61394131745296909</v>
      </c>
      <c r="AW41" s="241">
        <v>-0.26810757518474371</v>
      </c>
      <c r="AX41" s="241">
        <v>-0.36416596271405971</v>
      </c>
      <c r="AY41" s="241">
        <v>-0.17554864550645599</v>
      </c>
      <c r="AZ41" s="241"/>
      <c r="BA41" s="241">
        <v>-0.49927919450650748</v>
      </c>
      <c r="BB41" s="241">
        <v>-0.45795613845546873</v>
      </c>
      <c r="BC41" s="241">
        <v>-0.37924534335690702</v>
      </c>
      <c r="BD41" s="241">
        <v>-9.3251261594530496E-2</v>
      </c>
      <c r="BE41" s="241">
        <v>-6.2011962014953667E-2</v>
      </c>
      <c r="BF41" s="241">
        <v>-0.66962618603410151</v>
      </c>
      <c r="BG41" s="241">
        <v>1.0504575942726002</v>
      </c>
      <c r="BH41" s="241">
        <v>-0.83311094333837354</v>
      </c>
      <c r="BI41" s="241">
        <v>-2.8738514084267232E-2</v>
      </c>
      <c r="BJ41" s="241">
        <v>-0.27437984346484923</v>
      </c>
      <c r="BY41" s="335"/>
      <c r="CB41" s="241">
        <v>-0.34200000000000003</v>
      </c>
      <c r="CC41" s="241">
        <v>-0.246</v>
      </c>
      <c r="CD41" s="241">
        <v>-0.19500000000000001</v>
      </c>
      <c r="CE41" s="241">
        <v>0.129</v>
      </c>
      <c r="CF41" s="241">
        <v>-5.7000000000000002E-2</v>
      </c>
      <c r="CG41" s="241">
        <v>-0.247</v>
      </c>
      <c r="CH41" s="241">
        <v>0.111</v>
      </c>
      <c r="CJ41" s="241">
        <v>0.10914360499999999</v>
      </c>
      <c r="CK41" s="241" t="s">
        <v>98</v>
      </c>
      <c r="CO41" s="335"/>
      <c r="CR41" t="s">
        <v>187</v>
      </c>
      <c r="CS41">
        <v>0.26898899999999998</v>
      </c>
      <c r="CT41">
        <v>2.1768099999999999E-2</v>
      </c>
      <c r="CU41">
        <v>12.36</v>
      </c>
      <c r="CV41" s="327">
        <v>1.3199999999999999E-18</v>
      </c>
      <c r="CW41" t="s">
        <v>247</v>
      </c>
      <c r="CY41" s="241">
        <v>0.86455910229999999</v>
      </c>
      <c r="CZ41" s="241" t="s">
        <v>103</v>
      </c>
      <c r="DE41" s="335"/>
      <c r="DG41" s="241" t="s">
        <v>114</v>
      </c>
      <c r="DH41" s="241">
        <v>-0.36899999999999999</v>
      </c>
      <c r="DI41" s="241">
        <v>-0.25</v>
      </c>
      <c r="DJ41" s="241">
        <v>0.10299999999999999</v>
      </c>
      <c r="DK41" s="241">
        <v>-0.108</v>
      </c>
      <c r="DL41" s="241">
        <v>0.77100000000000002</v>
      </c>
      <c r="DM41" s="241">
        <v>0.112</v>
      </c>
      <c r="DN41" s="241"/>
      <c r="DR41" s="335"/>
      <c r="DU41" t="s">
        <v>190</v>
      </c>
      <c r="DV41">
        <v>6.64627E-2</v>
      </c>
      <c r="DW41">
        <v>2.7803399999999999E-2</v>
      </c>
      <c r="DX41">
        <v>2.39</v>
      </c>
      <c r="DY41">
        <v>1.9599999999999999E-2</v>
      </c>
      <c r="DZ41" t="s">
        <v>248</v>
      </c>
      <c r="EB41">
        <v>-9.0525657999999953E-3</v>
      </c>
      <c r="EC41" s="241" t="s">
        <v>97</v>
      </c>
      <c r="EG41" s="335"/>
      <c r="EK41" t="s">
        <v>194</v>
      </c>
      <c r="EL41">
        <v>0.42263800000000001</v>
      </c>
      <c r="EM41">
        <v>0.100299</v>
      </c>
      <c r="EN41">
        <v>4.2140000000000004</v>
      </c>
      <c r="EO41" s="327">
        <v>7.6799999999999997E-5</v>
      </c>
      <c r="EP41" t="s">
        <v>247</v>
      </c>
      <c r="ES41">
        <v>7.1953544000000008E-2</v>
      </c>
      <c r="ET41" s="241" t="s">
        <v>100</v>
      </c>
    </row>
    <row r="42" spans="1:150">
      <c r="A42" s="241">
        <v>-0.12539291899808708</v>
      </c>
      <c r="B42" s="241">
        <v>-1.8407054282040705</v>
      </c>
      <c r="C42" s="241">
        <v>-1.1750322927613319</v>
      </c>
      <c r="D42" s="241">
        <v>0.68403683566563978</v>
      </c>
      <c r="E42" s="241">
        <v>-0.56503685308409757</v>
      </c>
      <c r="F42" s="241">
        <v>0.75699194646086276</v>
      </c>
      <c r="G42" s="241">
        <v>-9.1842172497950177E-3</v>
      </c>
      <c r="H42" s="241">
        <v>-0.3553236378612355</v>
      </c>
      <c r="J42" s="241">
        <v>1.3272746609943009</v>
      </c>
      <c r="L42" s="241">
        <v>0.1076030890754628</v>
      </c>
      <c r="M42" s="241">
        <v>1.0886570639562776</v>
      </c>
      <c r="N42" s="241">
        <v>0.77584245873757995</v>
      </c>
      <c r="O42" s="241">
        <v>-0.72212041975730867</v>
      </c>
      <c r="P42" s="241">
        <v>-0.63984877629034798</v>
      </c>
      <c r="Q42" s="241">
        <v>0.9871558309752867</v>
      </c>
      <c r="R42" s="241">
        <v>-0.38859245445835977</v>
      </c>
      <c r="S42" s="241">
        <v>1.9430095322290379</v>
      </c>
      <c r="T42" s="241">
        <v>9.4450879131769125E-2</v>
      </c>
      <c r="AQ42" s="241" cm="1">
        <f t="array" ref="AQ42">MMULT(BA28:BJ28,AP2:AP11)</f>
        <v>-0.10152154696478144</v>
      </c>
      <c r="AU42" s="241">
        <v>0.35511844728586506</v>
      </c>
      <c r="AV42" s="241">
        <v>0.28975517438671783</v>
      </c>
      <c r="AW42" s="241">
        <v>0.66490205079362441</v>
      </c>
      <c r="AX42" s="241">
        <v>0.65635257004030845</v>
      </c>
      <c r="AY42" s="241">
        <v>-0.13057784230180933</v>
      </c>
      <c r="AZ42" s="241"/>
      <c r="BA42" s="241">
        <v>0.50870793315875329</v>
      </c>
      <c r="BB42" s="241">
        <v>-0.41845202750368127</v>
      </c>
      <c r="BC42" s="241">
        <v>-0.40940699908921269</v>
      </c>
      <c r="BD42" s="241">
        <v>-0.38617238117279717</v>
      </c>
      <c r="BE42" s="241">
        <v>-0.45476377529072459</v>
      </c>
      <c r="BF42" s="241">
        <v>0.41811465214480914</v>
      </c>
      <c r="BG42" s="241">
        <v>-0.48988531262864438</v>
      </c>
      <c r="BH42" s="241">
        <v>0.17697922482853254</v>
      </c>
      <c r="BI42" s="241">
        <v>-0.10858986566335235</v>
      </c>
      <c r="BJ42" s="241">
        <v>-0.26425961340568455</v>
      </c>
      <c r="BY42" s="335"/>
      <c r="CB42" s="241">
        <v>-1.4999999999999999E-2</v>
      </c>
      <c r="CC42" s="241">
        <v>-0.318</v>
      </c>
      <c r="CD42" s="241">
        <v>-0.78700000000000003</v>
      </c>
      <c r="CE42" s="241">
        <v>0.17699999999999999</v>
      </c>
      <c r="CF42" s="241">
        <v>0.08</v>
      </c>
      <c r="CG42" s="241">
        <v>0.03</v>
      </c>
      <c r="CH42" s="241">
        <v>8.4000000000000005E-2</v>
      </c>
      <c r="CJ42" s="241">
        <v>-1.0407406999999973E-2</v>
      </c>
      <c r="CK42" s="241" t="s">
        <v>97</v>
      </c>
      <c r="CO42" s="335"/>
      <c r="CR42" t="s">
        <v>188</v>
      </c>
      <c r="CS42">
        <v>7.3154899999999995E-2</v>
      </c>
      <c r="CT42">
        <v>2.2803199999999999E-2</v>
      </c>
      <c r="CU42">
        <v>3.2080000000000002</v>
      </c>
      <c r="CV42">
        <v>2.0999999999999999E-3</v>
      </c>
      <c r="CW42" t="s">
        <v>247</v>
      </c>
      <c r="CY42" s="241">
        <v>0.22784389400000005</v>
      </c>
      <c r="CZ42" s="241" t="s">
        <v>99</v>
      </c>
      <c r="DE42" s="335"/>
      <c r="DG42" s="241" t="s">
        <v>115</v>
      </c>
      <c r="DH42" s="241">
        <v>-0.43099999999999999</v>
      </c>
      <c r="DI42" s="241">
        <v>0.29399999999999998</v>
      </c>
      <c r="DJ42" s="241">
        <v>-0.14499999999999999</v>
      </c>
      <c r="DK42" s="241">
        <v>-0.16900000000000001</v>
      </c>
      <c r="DL42" s="241">
        <v>-0.121</v>
      </c>
      <c r="DM42" s="241">
        <v>0.223</v>
      </c>
      <c r="DN42" s="241"/>
      <c r="DR42" s="335"/>
      <c r="DU42" t="s">
        <v>191</v>
      </c>
      <c r="DV42">
        <v>0.10888399999999999</v>
      </c>
      <c r="DW42">
        <v>3.3730400000000001E-2</v>
      </c>
      <c r="DX42">
        <v>3.2280000000000002</v>
      </c>
      <c r="DY42">
        <v>1.9E-3</v>
      </c>
      <c r="DZ42" t="s">
        <v>247</v>
      </c>
      <c r="EB42">
        <v>-1.5674600600000001E-2</v>
      </c>
      <c r="EC42" s="241" t="s">
        <v>96</v>
      </c>
      <c r="EG42" s="335"/>
      <c r="EK42" t="s">
        <v>195</v>
      </c>
      <c r="EL42">
        <v>-0.506992</v>
      </c>
      <c r="EM42">
        <v>0.126697</v>
      </c>
      <c r="EN42">
        <v>-4.0019999999999998</v>
      </c>
      <c r="EO42">
        <v>2.0000000000000001E-4</v>
      </c>
      <c r="EP42" t="s">
        <v>247</v>
      </c>
      <c r="ES42">
        <v>3.0608558000000001E-2</v>
      </c>
      <c r="ET42" s="241" t="s">
        <v>95</v>
      </c>
    </row>
    <row r="43" spans="1:150">
      <c r="A43" s="241">
        <v>-0.49998848667044477</v>
      </c>
      <c r="B43" s="241">
        <v>1.277096493916575</v>
      </c>
      <c r="C43" s="241">
        <v>-0.66041611094753871</v>
      </c>
      <c r="D43" s="241">
        <v>-0.62958268977199905</v>
      </c>
      <c r="E43" s="241">
        <v>-0.14937720362614029</v>
      </c>
      <c r="F43" s="241">
        <v>-0.42343093780394836</v>
      </c>
      <c r="G43" s="241">
        <v>1.0841547263737639E-2</v>
      </c>
      <c r="H43" s="241">
        <v>-5.5126079427040453E-2</v>
      </c>
      <c r="J43" s="241">
        <v>-0.69208210147604088</v>
      </c>
      <c r="L43" s="241">
        <v>-0.46246677263530861</v>
      </c>
      <c r="M43" s="241">
        <v>-0.53683183633849907</v>
      </c>
      <c r="N43" s="241">
        <v>-0.1836131704640325</v>
      </c>
      <c r="O43" s="241">
        <v>0.57323094517678252</v>
      </c>
      <c r="P43" s="241">
        <v>-0.31908139804020852</v>
      </c>
      <c r="Q43" s="241">
        <v>0.86055230438068597</v>
      </c>
      <c r="R43" s="241">
        <v>-0.53010217328411469</v>
      </c>
      <c r="S43" s="241">
        <v>-0.401262498684817</v>
      </c>
      <c r="T43" s="241">
        <v>-0.41645154941594381</v>
      </c>
      <c r="AQ43" s="241"/>
      <c r="AU43" s="241">
        <v>0.51410842899736653</v>
      </c>
      <c r="AV43" s="241">
        <v>-1.2489261001890977</v>
      </c>
      <c r="AW43" s="241">
        <v>-0.5195724402777383</v>
      </c>
      <c r="AX43" s="241">
        <v>-7.0612595273020454E-2</v>
      </c>
      <c r="AY43" s="241">
        <v>-0.11032498110882663</v>
      </c>
      <c r="AZ43" s="241"/>
      <c r="BA43" s="241">
        <v>0.47150035462077156</v>
      </c>
      <c r="BB43" s="241">
        <v>-0.3134022005043014</v>
      </c>
      <c r="BC43" s="241">
        <v>-0.27745851914357356</v>
      </c>
      <c r="BD43" s="241">
        <v>-0.14688968059832552</v>
      </c>
      <c r="BE43" s="241">
        <v>0.37112145521911427</v>
      </c>
      <c r="BF43" s="241">
        <v>-1.3148733712965635</v>
      </c>
      <c r="BG43" s="241">
        <v>1.2966311182066081</v>
      </c>
      <c r="BH43" s="241">
        <v>-0.50861188931693413</v>
      </c>
      <c r="BI43" s="241">
        <v>-1.2145332031845771E-2</v>
      </c>
      <c r="BJ43" s="241">
        <v>-0.2570627888602513</v>
      </c>
      <c r="BY43" s="335"/>
      <c r="CB43" s="241">
        <v>-3.4000000000000002E-2</v>
      </c>
      <c r="CC43" s="241">
        <v>0.109</v>
      </c>
      <c r="CD43" s="241">
        <v>0.158</v>
      </c>
      <c r="CE43" s="241">
        <v>-0.56000000000000005</v>
      </c>
      <c r="CF43" s="241">
        <v>0.105</v>
      </c>
      <c r="CG43" s="241">
        <v>-2.5999999999999999E-2</v>
      </c>
      <c r="CH43" s="241">
        <v>2.7E-2</v>
      </c>
      <c r="CJ43" s="241">
        <v>4.037665700000001E-2</v>
      </c>
      <c r="CK43" s="241" t="s">
        <v>96</v>
      </c>
      <c r="CO43" s="335"/>
      <c r="CR43" t="s">
        <v>189</v>
      </c>
      <c r="CS43">
        <v>9.3533500000000006E-2</v>
      </c>
      <c r="CT43">
        <v>2.5564099999999999E-2</v>
      </c>
      <c r="CU43">
        <v>3.6589999999999998</v>
      </c>
      <c r="CV43">
        <v>5.0000000000000001E-4</v>
      </c>
      <c r="CW43" t="s">
        <v>247</v>
      </c>
      <c r="CY43" s="241">
        <v>-0.14296173980000002</v>
      </c>
      <c r="CZ43" s="241" t="s">
        <v>98</v>
      </c>
      <c r="DE43" s="335"/>
      <c r="DG43" s="241" t="s">
        <v>116</v>
      </c>
      <c r="DH43" s="241">
        <v>-0.45900000000000002</v>
      </c>
      <c r="DI43" s="241">
        <v>-3.1E-2</v>
      </c>
      <c r="DJ43" s="241">
        <v>-6.0000000000000001E-3</v>
      </c>
      <c r="DK43" s="241">
        <v>8.0000000000000002E-3</v>
      </c>
      <c r="DL43" s="241">
        <v>-7.1999999999999995E-2</v>
      </c>
      <c r="DM43" s="241">
        <v>-0.27400000000000002</v>
      </c>
      <c r="DN43" s="241"/>
      <c r="DR43" s="335"/>
      <c r="DU43" t="s">
        <v>192</v>
      </c>
      <c r="DV43">
        <v>-0.27094000000000001</v>
      </c>
      <c r="DW43">
        <v>4.2693799999999997E-2</v>
      </c>
      <c r="DX43">
        <v>-6.3460000000000001</v>
      </c>
      <c r="DY43" s="327">
        <v>2.0899999999999999E-8</v>
      </c>
      <c r="DZ43" t="s">
        <v>247</v>
      </c>
      <c r="EB43">
        <v>5.6154882400000036E-2</v>
      </c>
      <c r="EC43" s="241" t="s">
        <v>100</v>
      </c>
      <c r="EG43" s="335"/>
      <c r="ES43">
        <v>-3.2197862000000022E-2</v>
      </c>
      <c r="ET43" s="241" t="s">
        <v>94</v>
      </c>
    </row>
    <row r="44" spans="1:150">
      <c r="A44" s="241">
        <v>-0.54321518523989065</v>
      </c>
      <c r="B44" s="241">
        <v>1.0870560198234107</v>
      </c>
      <c r="C44" s="241">
        <v>0.40316408930101244</v>
      </c>
      <c r="D44" s="241">
        <v>0.16246405695381644</v>
      </c>
      <c r="E44" s="241">
        <v>0.76195632013506709</v>
      </c>
      <c r="F44" s="241">
        <v>-0.45119352264535995</v>
      </c>
      <c r="G44" s="241">
        <v>-0.10525917342297299</v>
      </c>
      <c r="H44" s="241">
        <v>2.7223073854818924E-2</v>
      </c>
      <c r="J44" s="241">
        <v>-0.86797247274649192</v>
      </c>
      <c r="L44" s="241">
        <v>-0.40633730037082239</v>
      </c>
      <c r="M44" s="241">
        <v>-0.49421442287257833</v>
      </c>
      <c r="N44" s="241">
        <v>0.23325638639126836</v>
      </c>
      <c r="O44" s="241">
        <v>-0.9227647650337345</v>
      </c>
      <c r="P44" s="241">
        <v>-1.4125775036734116</v>
      </c>
      <c r="Q44" s="241">
        <v>-9.6007674334260135E-2</v>
      </c>
      <c r="R44" s="241">
        <v>-0.43810719533398834</v>
      </c>
      <c r="S44" s="241">
        <v>-0.42823366117582834</v>
      </c>
      <c r="T44" s="241">
        <v>-0.30267701674174902</v>
      </c>
      <c r="AQ44" s="241"/>
      <c r="AU44" s="241">
        <v>0.22191706504771236</v>
      </c>
      <c r="AV44" s="241">
        <v>-0.57503975996960954</v>
      </c>
      <c r="AW44" s="241">
        <v>4.2635062160620275E-2</v>
      </c>
      <c r="AX44" s="241">
        <v>0.11730605756232949</v>
      </c>
      <c r="AY44" s="241">
        <v>-6.6839057677241881E-2</v>
      </c>
      <c r="AZ44" s="241"/>
      <c r="BA44" s="241">
        <v>0.46642659391104591</v>
      </c>
      <c r="BB44" s="241">
        <v>-0.26927933886309008</v>
      </c>
      <c r="BC44" s="241">
        <v>-0.32167120746214894</v>
      </c>
      <c r="BD44" s="241">
        <v>0.31504708813646909</v>
      </c>
      <c r="BE44" s="241">
        <v>-0.10493766777851196</v>
      </c>
      <c r="BF44" s="241">
        <v>-0.26330546516891379</v>
      </c>
      <c r="BG44" s="241">
        <v>0.41743996129951833</v>
      </c>
      <c r="BH44" s="241">
        <v>-4.0339456445545679E-2</v>
      </c>
      <c r="BI44" s="241">
        <v>-0.23277245134946378</v>
      </c>
      <c r="BJ44" s="241">
        <v>-0.25486872763298712</v>
      </c>
      <c r="BY44" s="335"/>
      <c r="CB44" s="241">
        <v>0.09</v>
      </c>
      <c r="CC44" s="241">
        <v>-0.71899999999999997</v>
      </c>
      <c r="CD44" s="241">
        <v>0.10100000000000001</v>
      </c>
      <c r="CE44" s="241">
        <v>-0.45800000000000002</v>
      </c>
      <c r="CF44" s="241">
        <v>-0.44800000000000001</v>
      </c>
      <c r="CG44" s="241">
        <v>5.6000000000000001E-2</v>
      </c>
      <c r="CH44" s="241">
        <v>-2.5999999999999999E-2</v>
      </c>
      <c r="CJ44" s="241">
        <v>5.8297765000000008E-2</v>
      </c>
      <c r="CK44" s="241" t="s">
        <v>100</v>
      </c>
      <c r="CO44" s="335"/>
      <c r="CR44" t="s">
        <v>190</v>
      </c>
      <c r="CS44">
        <v>-0.113293</v>
      </c>
      <c r="CT44">
        <v>3.3269899999999998E-2</v>
      </c>
      <c r="CU44">
        <v>-3.4049999999999998</v>
      </c>
      <c r="CV44">
        <v>1.1000000000000001E-3</v>
      </c>
      <c r="CW44" t="s">
        <v>247</v>
      </c>
      <c r="CY44" s="241">
        <v>1.1750799000000006E-2</v>
      </c>
      <c r="CZ44" s="241" t="s">
        <v>97</v>
      </c>
      <c r="DE44" s="335"/>
      <c r="DG44" s="241" t="s">
        <v>117</v>
      </c>
      <c r="DH44" s="241">
        <v>-0.34499999999999997</v>
      </c>
      <c r="DI44" s="241">
        <v>-0.20499999999999999</v>
      </c>
      <c r="DJ44" s="241">
        <v>-0.17799999999999999</v>
      </c>
      <c r="DK44" s="241">
        <v>0.39100000000000001</v>
      </c>
      <c r="DL44" s="241">
        <v>-0.312</v>
      </c>
      <c r="DM44" s="241">
        <v>-0.41699999999999998</v>
      </c>
      <c r="DN44" s="241"/>
      <c r="DR44" s="335"/>
      <c r="DU44" t="s">
        <v>193</v>
      </c>
      <c r="DV44">
        <v>0.209815</v>
      </c>
      <c r="DW44">
        <v>4.4485299999999998E-2</v>
      </c>
      <c r="DX44">
        <v>4.7160000000000002</v>
      </c>
      <c r="DY44" s="327">
        <v>1.24E-5</v>
      </c>
      <c r="DZ44" t="s">
        <v>247</v>
      </c>
      <c r="EB44">
        <v>1.6809008000000004E-2</v>
      </c>
      <c r="EC44" s="241" t="s">
        <v>95</v>
      </c>
      <c r="EG44" s="335"/>
      <c r="EJ44" s="241" t="s">
        <v>186</v>
      </c>
      <c r="EK44" s="241" t="s">
        <v>187</v>
      </c>
      <c r="EL44" s="241" t="s">
        <v>188</v>
      </c>
      <c r="EM44" s="241" t="s">
        <v>189</v>
      </c>
      <c r="EN44" s="241" t="s">
        <v>190</v>
      </c>
      <c r="EO44" s="241" t="s">
        <v>191</v>
      </c>
      <c r="EP44" s="241" t="s">
        <v>192</v>
      </c>
      <c r="EQ44" s="241" t="s">
        <v>194</v>
      </c>
      <c r="ER44" s="241" t="s">
        <v>195</v>
      </c>
      <c r="ES44">
        <v>0.13971030399999995</v>
      </c>
      <c r="ET44" s="241" t="s">
        <v>128</v>
      </c>
    </row>
    <row r="45" spans="1:150">
      <c r="A45" s="241">
        <v>-0.4536589207207225</v>
      </c>
      <c r="B45" s="241">
        <v>0.52361991679003239</v>
      </c>
      <c r="C45" s="241">
        <v>-0.73254443318933293</v>
      </c>
      <c r="D45" s="241">
        <v>-3.0693579213805638E-2</v>
      </c>
      <c r="E45" s="241">
        <v>-0.66542548437119575</v>
      </c>
      <c r="F45" s="241">
        <v>0.14578853941200182</v>
      </c>
      <c r="G45" s="241">
        <v>-0.25693740990752201</v>
      </c>
      <c r="H45" s="241">
        <v>-0.17069048702244122</v>
      </c>
      <c r="J45" s="241">
        <v>0.32436129403876263</v>
      </c>
      <c r="L45" s="241">
        <v>-0.428986383840263</v>
      </c>
      <c r="M45" s="241">
        <v>-0.38924838958155511</v>
      </c>
      <c r="N45" s="241">
        <v>0.37938735814874719</v>
      </c>
      <c r="O45" s="241">
        <v>-0.16797330372414235</v>
      </c>
      <c r="P45" s="241">
        <v>8.2393779350833515E-2</v>
      </c>
      <c r="Q45" s="241">
        <v>0.81131759959386363</v>
      </c>
      <c r="R45" s="241">
        <v>-0.60633195939155415</v>
      </c>
      <c r="S45" s="241">
        <v>-0.16251535898067962</v>
      </c>
      <c r="T45" s="241">
        <v>-0.36616413103043177</v>
      </c>
      <c r="AQ45" s="241"/>
      <c r="AU45" s="241">
        <v>-6.9114803897753792</v>
      </c>
      <c r="AV45" s="241">
        <v>0.15670003669280941</v>
      </c>
      <c r="AW45" s="241">
        <v>3.2472796203815704</v>
      </c>
      <c r="AX45" s="241">
        <v>0.18402311388152115</v>
      </c>
      <c r="AY45" s="241">
        <v>-0.17070771953734165</v>
      </c>
      <c r="AZ45" s="241"/>
      <c r="BA45" s="241">
        <v>2.0917212745927878</v>
      </c>
      <c r="BB45" s="241">
        <v>1.9846383396723799</v>
      </c>
      <c r="BC45" s="241">
        <v>3.5346402845904472</v>
      </c>
      <c r="BD45" s="241">
        <v>0.56337070810157941</v>
      </c>
      <c r="BE45" s="241">
        <v>-1.4386925418492471</v>
      </c>
      <c r="BF45" s="241">
        <v>-0.4346788963455378</v>
      </c>
      <c r="BG45" s="241">
        <v>-1.2846741184726973</v>
      </c>
      <c r="BH45" s="241">
        <v>4.3295309653641683</v>
      </c>
      <c r="BI45" s="241">
        <v>4.2108761875193128</v>
      </c>
      <c r="BJ45" s="241">
        <v>2.1972709174913003</v>
      </c>
      <c r="BY45" s="335"/>
      <c r="CB45" s="241">
        <v>-0.22900000000000001</v>
      </c>
      <c r="CC45" s="241">
        <v>-0.24099999999999999</v>
      </c>
      <c r="CD45" s="241">
        <v>0.436</v>
      </c>
      <c r="CE45" s="241">
        <v>0.56599999999999995</v>
      </c>
      <c r="CF45" s="241">
        <v>-0.32500000000000001</v>
      </c>
      <c r="CG45" s="241">
        <v>3.4000000000000002E-2</v>
      </c>
      <c r="CH45" s="241">
        <v>-6.8000000000000005E-2</v>
      </c>
      <c r="CJ45" s="241">
        <v>1.4678665000000021E-2</v>
      </c>
      <c r="CK45" s="241" t="s">
        <v>95</v>
      </c>
      <c r="CO45" s="335"/>
      <c r="CR45" t="s">
        <v>191</v>
      </c>
      <c r="CS45">
        <v>-0.282364</v>
      </c>
      <c r="CT45">
        <v>3.38889E-2</v>
      </c>
      <c r="CU45">
        <v>-8.3320000000000007</v>
      </c>
      <c r="CV45" s="327">
        <v>8.3899999999999996E-12</v>
      </c>
      <c r="CW45" t="s">
        <v>247</v>
      </c>
      <c r="CY45" s="241">
        <v>6.5093314999999851E-3</v>
      </c>
      <c r="CZ45" s="241" t="s">
        <v>96</v>
      </c>
      <c r="DE45" s="335"/>
      <c r="DG45" s="241" t="s">
        <v>118</v>
      </c>
      <c r="DH45" s="241">
        <v>-2.3E-2</v>
      </c>
      <c r="DI45" s="241">
        <v>-0.25800000000000001</v>
      </c>
      <c r="DJ45" s="241">
        <v>-0.71599999999999997</v>
      </c>
      <c r="DK45" s="241">
        <v>-0.39600000000000002</v>
      </c>
      <c r="DL45" s="241">
        <v>0.13400000000000001</v>
      </c>
      <c r="DM45" s="241">
        <v>-1.2999999999999999E-2</v>
      </c>
      <c r="DN45" s="241"/>
      <c r="DR45" s="335"/>
      <c r="DU45" t="s">
        <v>195</v>
      </c>
      <c r="DV45">
        <v>-0.74088600000000004</v>
      </c>
      <c r="DW45">
        <v>0.106225</v>
      </c>
      <c r="DX45">
        <v>-6.9749999999999996</v>
      </c>
      <c r="DY45" s="327">
        <v>1.5799999999999999E-9</v>
      </c>
      <c r="DZ45" t="s">
        <v>247</v>
      </c>
      <c r="EB45">
        <v>-0.11315325500000001</v>
      </c>
      <c r="EC45" s="241" t="s">
        <v>94</v>
      </c>
      <c r="EG45" s="335"/>
      <c r="EJ45" s="241">
        <v>-0.378</v>
      </c>
      <c r="EK45" s="241">
        <v>-0.255</v>
      </c>
      <c r="EL45" s="241">
        <v>-4.2999999999999997E-2</v>
      </c>
      <c r="EM45" s="241">
        <v>0.09</v>
      </c>
      <c r="EN45" s="241">
        <v>-5.0999999999999997E-2</v>
      </c>
      <c r="EO45" s="241">
        <v>0.41799999999999998</v>
      </c>
      <c r="EP45" s="241">
        <v>0.53100000000000003</v>
      </c>
      <c r="EQ45" s="241">
        <v>0.106</v>
      </c>
      <c r="ER45" s="241">
        <v>0.10199999999999999</v>
      </c>
    </row>
    <row r="46" spans="1:150">
      <c r="A46" s="241">
        <v>-0.22961352859267931</v>
      </c>
      <c r="B46" s="241">
        <v>1.0192435504496913</v>
      </c>
      <c r="C46" s="241">
        <v>-0.61394131745296909</v>
      </c>
      <c r="D46" s="241">
        <v>-0.26810757518474371</v>
      </c>
      <c r="E46" s="241">
        <v>-0.36025035658001137</v>
      </c>
      <c r="F46" s="241">
        <v>-0.36416596271405971</v>
      </c>
      <c r="G46" s="241">
        <v>-2.4412660974605073E-2</v>
      </c>
      <c r="H46" s="241">
        <v>-0.17554864550645599</v>
      </c>
      <c r="J46" s="241">
        <v>-0.49927919450650748</v>
      </c>
      <c r="L46" s="241">
        <v>-0.45795613845546873</v>
      </c>
      <c r="M46" s="241">
        <v>-0.37924534335690702</v>
      </c>
      <c r="N46" s="241">
        <v>-9.3251261594530496E-2</v>
      </c>
      <c r="O46" s="241">
        <v>-6.2011962014953667E-2</v>
      </c>
      <c r="P46" s="241">
        <v>-0.66962618603410151</v>
      </c>
      <c r="Q46" s="241">
        <v>1.0504575942726002</v>
      </c>
      <c r="R46" s="241">
        <v>-0.83311094333837354</v>
      </c>
      <c r="S46" s="241">
        <v>-2.8738514084267232E-2</v>
      </c>
      <c r="T46" s="241">
        <v>-0.27437984346484923</v>
      </c>
      <c r="AQ46" s="241"/>
      <c r="AU46" s="241">
        <v>8.8513073417662236E-2</v>
      </c>
      <c r="AV46" s="241">
        <v>-0.29129386485716069</v>
      </c>
      <c r="AW46" s="241">
        <v>0.96279799443499769</v>
      </c>
      <c r="AX46" s="241">
        <v>-0.40593723569283524</v>
      </c>
      <c r="AY46" s="241">
        <v>0.15810226380113049</v>
      </c>
      <c r="AZ46" s="241"/>
      <c r="BA46" s="241">
        <v>-0.57876811229219505</v>
      </c>
      <c r="BB46" s="241">
        <v>-0.13461524982640022</v>
      </c>
      <c r="BC46" s="241">
        <v>-2.0077815345305592E-2</v>
      </c>
      <c r="BD46" s="241">
        <v>-0.20336384856508005</v>
      </c>
      <c r="BE46" s="241">
        <v>-6.3290398104942677E-2</v>
      </c>
      <c r="BF46" s="241">
        <v>1.1309054011531421</v>
      </c>
      <c r="BG46" s="241">
        <v>0.15016584959974788</v>
      </c>
      <c r="BH46" s="241">
        <v>1.2301918539728334</v>
      </c>
      <c r="BI46" s="241">
        <v>0.19500845019002569</v>
      </c>
      <c r="BJ46" s="241">
        <v>-0.30087716185214819</v>
      </c>
      <c r="BY46" s="335"/>
      <c r="CB46" s="241">
        <v>-0.36799999999999999</v>
      </c>
      <c r="CC46" s="241">
        <v>-0.154</v>
      </c>
      <c r="CD46" s="241">
        <v>0.252</v>
      </c>
      <c r="CE46" s="241">
        <v>8.5000000000000006E-2</v>
      </c>
      <c r="CF46" s="241">
        <v>0.33</v>
      </c>
      <c r="CG46" s="241">
        <v>-0.29599999999999999</v>
      </c>
      <c r="CH46" s="241">
        <v>0.22500000000000001</v>
      </c>
      <c r="CJ46" s="241">
        <v>-0.18637052100000001</v>
      </c>
      <c r="CK46" s="241" t="s">
        <v>94</v>
      </c>
      <c r="CO46" s="335"/>
      <c r="CR46" t="s">
        <v>192</v>
      </c>
      <c r="CS46">
        <v>-0.20016400000000001</v>
      </c>
      <c r="CT46">
        <v>4.2098099999999999E-2</v>
      </c>
      <c r="CU46">
        <v>-4.7549999999999999</v>
      </c>
      <c r="CV46" s="327">
        <v>1.17E-5</v>
      </c>
      <c r="CW46" t="s">
        <v>247</v>
      </c>
      <c r="CY46" s="241">
        <v>-7.5032093999999744E-3</v>
      </c>
      <c r="CZ46" s="241" t="s">
        <v>100</v>
      </c>
      <c r="DE46" s="335"/>
      <c r="DG46" s="241" t="s">
        <v>119</v>
      </c>
      <c r="DH46" s="241">
        <v>-7.5999999999999998E-2</v>
      </c>
      <c r="DI46" s="241">
        <v>0.20899999999999999</v>
      </c>
      <c r="DJ46" s="241">
        <v>0.54</v>
      </c>
      <c r="DK46" s="241">
        <v>-0.48099999999999998</v>
      </c>
      <c r="DL46" s="241">
        <v>8.9999999999999993E-3</v>
      </c>
      <c r="DM46" s="241">
        <v>-0.26700000000000002</v>
      </c>
      <c r="DN46" s="241"/>
      <c r="DR46" s="335"/>
      <c r="EB46">
        <v>2.4717628300000072E-2</v>
      </c>
      <c r="EC46" s="241" t="s">
        <v>128</v>
      </c>
      <c r="EG46" s="335"/>
      <c r="EJ46" s="241">
        <v>-0.435</v>
      </c>
      <c r="EK46" s="241">
        <v>0.158</v>
      </c>
      <c r="EL46" s="241">
        <v>-0.152</v>
      </c>
      <c r="EM46" s="241">
        <v>-0.128</v>
      </c>
      <c r="EN46" s="241">
        <v>-0.127</v>
      </c>
      <c r="EO46" s="241">
        <v>-0.17799999999999999</v>
      </c>
      <c r="EP46" s="241">
        <v>-0.193</v>
      </c>
      <c r="EQ46" s="241">
        <v>0.52500000000000002</v>
      </c>
      <c r="ER46" s="241">
        <v>-0.61199999999999999</v>
      </c>
    </row>
    <row r="47" spans="1:150">
      <c r="A47" s="241">
        <v>-0.40314032874954697</v>
      </c>
      <c r="B47" s="241">
        <v>0.35511844728586506</v>
      </c>
      <c r="C47" s="241">
        <v>0.28975517438671783</v>
      </c>
      <c r="D47" s="241">
        <v>0.66490205079362441</v>
      </c>
      <c r="E47" s="241">
        <v>-6.0583008781587747E-2</v>
      </c>
      <c r="F47" s="241">
        <v>0.65635257004030845</v>
      </c>
      <c r="G47" s="241">
        <v>-0.20008805969258991</v>
      </c>
      <c r="H47" s="241">
        <v>-0.13057784230180933</v>
      </c>
      <c r="J47" s="241">
        <v>0.50870793315875329</v>
      </c>
      <c r="L47" s="241">
        <v>-0.41845202750368127</v>
      </c>
      <c r="M47" s="241">
        <v>-0.40940699908921269</v>
      </c>
      <c r="N47" s="241">
        <v>-0.38617238117279717</v>
      </c>
      <c r="O47" s="241">
        <v>-0.45476377529072459</v>
      </c>
      <c r="P47" s="241">
        <v>0.41811465214480914</v>
      </c>
      <c r="Q47" s="241">
        <v>-0.48988531262864438</v>
      </c>
      <c r="R47" s="241">
        <v>0.17697922482853254</v>
      </c>
      <c r="S47" s="241">
        <v>-0.10858986566335235</v>
      </c>
      <c r="T47" s="241">
        <v>-0.26425961340568455</v>
      </c>
      <c r="AQ47" s="241"/>
      <c r="AU47" s="241">
        <v>-1.0102860050912454</v>
      </c>
      <c r="AV47" s="241">
        <v>1.6172678334248647</v>
      </c>
      <c r="AW47" s="241">
        <v>0.25788526089002872</v>
      </c>
      <c r="AX47" s="241">
        <v>0.27538919392597921</v>
      </c>
      <c r="AY47" s="241">
        <v>-0.14968379970910917</v>
      </c>
      <c r="AZ47" s="241"/>
      <c r="BA47" s="241">
        <v>4.0230694294191356E-2</v>
      </c>
      <c r="BB47" s="241">
        <v>0.6075715360958136</v>
      </c>
      <c r="BC47" s="241">
        <v>0.50127389602992523</v>
      </c>
      <c r="BD47" s="241">
        <v>-0.400421497121008</v>
      </c>
      <c r="BE47" s="241">
        <v>-0.2857875943619626</v>
      </c>
      <c r="BF47" s="241">
        <v>1.272702685349359</v>
      </c>
      <c r="BG47" s="241">
        <v>-1.2917076477279168</v>
      </c>
      <c r="BH47" s="241">
        <v>-3.7031733903188951E-2</v>
      </c>
      <c r="BI47" s="241">
        <v>0.33541049289076036</v>
      </c>
      <c r="BJ47" s="241">
        <v>0.94138668081249288</v>
      </c>
      <c r="BY47" s="335"/>
      <c r="CB47" s="241">
        <v>-0.39200000000000002</v>
      </c>
      <c r="CC47" s="241">
        <v>0.35099999999999998</v>
      </c>
      <c r="CD47" s="241">
        <v>-0.126</v>
      </c>
      <c r="CE47" s="241">
        <v>-0.16500000000000001</v>
      </c>
      <c r="CF47" s="241">
        <v>-0.501</v>
      </c>
      <c r="CG47" s="241">
        <v>-2.1000000000000001E-2</v>
      </c>
      <c r="CH47" s="241">
        <v>0.61499999999999999</v>
      </c>
      <c r="CJ47" s="241">
        <v>-4.1938380000000053E-3</v>
      </c>
      <c r="CK47" s="241" t="s">
        <v>128</v>
      </c>
      <c r="CO47" s="335"/>
      <c r="CR47" t="s">
        <v>195</v>
      </c>
      <c r="CS47">
        <v>-0.66140100000000002</v>
      </c>
      <c r="CT47">
        <v>0.11013299999999999</v>
      </c>
      <c r="CU47">
        <v>-6.0049999999999999</v>
      </c>
      <c r="CV47" s="327">
        <v>9.9200000000000002E-8</v>
      </c>
      <c r="CW47" t="s">
        <v>247</v>
      </c>
      <c r="CY47" s="241">
        <v>-7.4916763400000017E-2</v>
      </c>
      <c r="CZ47" s="241" t="s">
        <v>95</v>
      </c>
      <c r="DE47" s="335"/>
      <c r="DG47" s="241" t="s">
        <v>120</v>
      </c>
      <c r="DH47" s="241">
        <v>-2.1999999999999999E-2</v>
      </c>
      <c r="DI47" s="241">
        <v>-0.66800000000000004</v>
      </c>
      <c r="DJ47" s="241">
        <v>0.217</v>
      </c>
      <c r="DK47" s="241">
        <v>-0.40100000000000002</v>
      </c>
      <c r="DL47" s="241">
        <v>-0.45800000000000002</v>
      </c>
      <c r="DM47" s="241">
        <v>0.28299999999999997</v>
      </c>
      <c r="DN47" s="241"/>
      <c r="DR47" s="335"/>
      <c r="DT47" s="241"/>
      <c r="DU47" s="241" t="s">
        <v>186</v>
      </c>
      <c r="DV47" s="241" t="s">
        <v>187</v>
      </c>
      <c r="DW47" s="241" t="s">
        <v>189</v>
      </c>
      <c r="DX47" s="241" t="s">
        <v>190</v>
      </c>
      <c r="DY47" s="241" t="s">
        <v>191</v>
      </c>
      <c r="DZ47" s="241" t="s">
        <v>192</v>
      </c>
      <c r="EA47" s="241" t="s">
        <v>193</v>
      </c>
      <c r="EB47" s="241" t="s">
        <v>195</v>
      </c>
      <c r="EG47" s="335"/>
      <c r="EJ47" s="241">
        <v>-0.45500000000000002</v>
      </c>
      <c r="EK47" s="241">
        <v>4.9000000000000002E-2</v>
      </c>
      <c r="EL47" s="241">
        <v>-0.11</v>
      </c>
      <c r="EM47" s="241">
        <v>-5.0000000000000001E-3</v>
      </c>
      <c r="EN47" s="241">
        <v>-0.04</v>
      </c>
      <c r="EO47" s="241">
        <v>8.9999999999999993E-3</v>
      </c>
      <c r="EP47" s="241">
        <v>3.9E-2</v>
      </c>
      <c r="EQ47" s="241">
        <v>-0.79800000000000004</v>
      </c>
      <c r="ER47" s="241">
        <v>-0.34899999999999998</v>
      </c>
    </row>
    <row r="48" spans="1:150">
      <c r="A48" s="241">
        <v>-0.31099921955318405</v>
      </c>
      <c r="B48" s="241">
        <v>0.51410842899736653</v>
      </c>
      <c r="C48" s="241">
        <v>-1.2489261001890977</v>
      </c>
      <c r="D48" s="241">
        <v>-0.5195724402777383</v>
      </c>
      <c r="E48" s="241">
        <v>-0.11417283090546568</v>
      </c>
      <c r="F48" s="241">
        <v>-7.0612595273020454E-2</v>
      </c>
      <c r="G48" s="241">
        <v>-5.1900661966123245E-2</v>
      </c>
      <c r="H48" s="241">
        <v>-0.11032498110882663</v>
      </c>
      <c r="J48" s="241">
        <v>0.47150035462077156</v>
      </c>
      <c r="L48" s="241">
        <v>-0.3134022005043014</v>
      </c>
      <c r="M48" s="241">
        <v>-0.27745851914357356</v>
      </c>
      <c r="N48" s="241">
        <v>-0.14688968059832552</v>
      </c>
      <c r="O48" s="241">
        <v>0.37112145521911427</v>
      </c>
      <c r="P48" s="241">
        <v>-1.3148733712965635</v>
      </c>
      <c r="Q48" s="241">
        <v>1.2966311182066081</v>
      </c>
      <c r="R48" s="241">
        <v>-0.50861188931693413</v>
      </c>
      <c r="S48" s="241">
        <v>-1.2145332031845771E-2</v>
      </c>
      <c r="T48" s="241">
        <v>-0.2570627888602513</v>
      </c>
      <c r="AQ48" s="241"/>
      <c r="AU48" s="241">
        <v>-0.74832903444916155</v>
      </c>
      <c r="AV48" s="241">
        <v>0.65763518443963354</v>
      </c>
      <c r="AW48" s="241">
        <v>0.7122316476084829</v>
      </c>
      <c r="AX48" s="241">
        <v>-0.34586041949664231</v>
      </c>
      <c r="AY48" s="241">
        <v>-0.14135267364877724</v>
      </c>
      <c r="AZ48" s="241"/>
      <c r="BA48" s="241">
        <v>-0.34537511964486756</v>
      </c>
      <c r="BB48" s="241">
        <v>0.33944554715552577</v>
      </c>
      <c r="BC48" s="241">
        <v>0.38855092582273137</v>
      </c>
      <c r="BD48" s="241">
        <v>-0.32550800546044445</v>
      </c>
      <c r="BE48" s="241">
        <v>-0.45930332313076233</v>
      </c>
      <c r="BF48" s="241">
        <v>0.41178431337106286</v>
      </c>
      <c r="BG48" s="241">
        <v>-0.35624825677877214</v>
      </c>
      <c r="BH48" s="241">
        <v>0.55214860778569363</v>
      </c>
      <c r="BI48" s="241">
        <v>0.66706335339833145</v>
      </c>
      <c r="BJ48" s="241">
        <v>0.65304905786479084</v>
      </c>
      <c r="BY48" s="335"/>
      <c r="CO48" s="335"/>
      <c r="CY48" s="241">
        <v>-4.4681234600000008E-2</v>
      </c>
      <c r="CZ48" s="241" t="s">
        <v>94</v>
      </c>
      <c r="DE48" s="335"/>
      <c r="DG48" s="241" t="s">
        <v>121</v>
      </c>
      <c r="DH48" s="241">
        <v>-0.26700000000000002</v>
      </c>
      <c r="DI48" s="241">
        <v>-0.156</v>
      </c>
      <c r="DJ48" s="241">
        <v>0.20200000000000001</v>
      </c>
      <c r="DK48" s="241">
        <v>0.45300000000000001</v>
      </c>
      <c r="DL48" s="241">
        <v>7.0000000000000001E-3</v>
      </c>
      <c r="DM48" s="241">
        <v>0.57199999999999995</v>
      </c>
      <c r="DN48" s="241"/>
      <c r="DR48" s="335"/>
      <c r="DT48" s="241" t="s">
        <v>114</v>
      </c>
      <c r="DU48" s="241">
        <v>-0.38</v>
      </c>
      <c r="DV48" s="241">
        <v>-0.193</v>
      </c>
      <c r="DW48" s="241">
        <v>7.1999999999999995E-2</v>
      </c>
      <c r="DX48" s="241">
        <v>0.12</v>
      </c>
      <c r="DY48" s="241">
        <v>-0.40300000000000002</v>
      </c>
      <c r="DZ48" s="241">
        <v>-0.02</v>
      </c>
      <c r="EA48" s="241">
        <v>-0.75700000000000001</v>
      </c>
      <c r="EB48" s="241">
        <v>4.8000000000000001E-2</v>
      </c>
      <c r="EG48" s="335"/>
      <c r="EJ48" s="241">
        <v>-0.377</v>
      </c>
      <c r="EK48" s="241">
        <v>-1.9E-2</v>
      </c>
      <c r="EL48" s="241">
        <v>0.128</v>
      </c>
      <c r="EM48" s="241">
        <v>-0.11700000000000001</v>
      </c>
      <c r="EN48" s="241">
        <v>0.40400000000000003</v>
      </c>
      <c r="EO48" s="241">
        <v>0.41799999999999998</v>
      </c>
      <c r="EP48" s="241">
        <v>0.06</v>
      </c>
      <c r="EQ48" s="241">
        <v>0.23400000000000001</v>
      </c>
      <c r="ER48" s="241">
        <v>0.12</v>
      </c>
    </row>
    <row r="49" spans="1:148">
      <c r="A49" s="241">
        <v>-0.41089161149534437</v>
      </c>
      <c r="B49" s="241">
        <v>0.22191706504771236</v>
      </c>
      <c r="C49" s="241">
        <v>-0.57503975996960954</v>
      </c>
      <c r="D49" s="241">
        <v>4.2635062160620275E-2</v>
      </c>
      <c r="E49" s="241">
        <v>-5.8036429671059556E-2</v>
      </c>
      <c r="F49" s="241">
        <v>0.11730605756232949</v>
      </c>
      <c r="G49" s="241">
        <v>-0.22738354859150173</v>
      </c>
      <c r="H49" s="241">
        <v>-6.6839057677241881E-2</v>
      </c>
      <c r="J49" s="241">
        <v>0.46642659391104591</v>
      </c>
      <c r="L49" s="241">
        <v>-0.26927933886309008</v>
      </c>
      <c r="M49" s="241">
        <v>-0.32167120746214894</v>
      </c>
      <c r="N49" s="241">
        <v>0.31504708813646909</v>
      </c>
      <c r="O49" s="241">
        <v>-0.10493766777851196</v>
      </c>
      <c r="P49" s="241">
        <v>-0.26330546516891379</v>
      </c>
      <c r="Q49" s="241">
        <v>0.41743996129951833</v>
      </c>
      <c r="R49" s="241">
        <v>-4.0339456445545679E-2</v>
      </c>
      <c r="S49" s="241">
        <v>-0.23277245134946378</v>
      </c>
      <c r="T49" s="241">
        <v>-0.25486872763298712</v>
      </c>
      <c r="AQ49" s="241"/>
      <c r="AU49" s="241">
        <v>0.17190815387943373</v>
      </c>
      <c r="AV49" s="241">
        <v>0.2704228661742884</v>
      </c>
      <c r="AW49" s="241">
        <v>-0.22232504310252404</v>
      </c>
      <c r="AX49" s="241">
        <v>-0.38588289061744918</v>
      </c>
      <c r="AY49" s="241">
        <v>-0.30658841073826154</v>
      </c>
      <c r="AZ49" s="241"/>
      <c r="BA49" s="241">
        <v>-6.6318280610021887E-2</v>
      </c>
      <c r="BB49" s="241">
        <v>-7.6589077130497646E-2</v>
      </c>
      <c r="BC49" s="241">
        <v>-0.2836849728705611</v>
      </c>
      <c r="BD49" s="241">
        <v>-0.15219278468328748</v>
      </c>
      <c r="BE49" s="241">
        <v>0.32270299871263175</v>
      </c>
      <c r="BF49" s="241">
        <v>0.6883959661276563</v>
      </c>
      <c r="BG49" s="241">
        <v>-6.0840028057993698E-2</v>
      </c>
      <c r="BH49" s="241">
        <v>0.16622628802704606</v>
      </c>
      <c r="BI49" s="241">
        <v>-0.60861212946210674</v>
      </c>
      <c r="BJ49" s="241">
        <v>0.54523207176006927</v>
      </c>
      <c r="BY49" s="335"/>
      <c r="CO49" s="335"/>
      <c r="CY49" s="241">
        <v>1.5677656900000059E-2</v>
      </c>
      <c r="CZ49" s="241" t="s">
        <v>128</v>
      </c>
      <c r="DE49" s="335"/>
      <c r="DG49" s="241" t="s">
        <v>122</v>
      </c>
      <c r="DH49" s="241">
        <v>-0.373</v>
      </c>
      <c r="DI49" s="241">
        <v>-0.17199999999999999</v>
      </c>
      <c r="DJ49" s="241">
        <v>0.154</v>
      </c>
      <c r="DK49" s="241">
        <v>-2.8000000000000001E-2</v>
      </c>
      <c r="DL49" s="241">
        <v>4.0000000000000001E-3</v>
      </c>
      <c r="DM49" s="241">
        <v>-0.32800000000000001</v>
      </c>
      <c r="DN49" s="241"/>
      <c r="DR49" s="335"/>
      <c r="DT49" s="241" t="s">
        <v>115</v>
      </c>
      <c r="DU49" s="241">
        <v>-0.438</v>
      </c>
      <c r="DV49" s="241">
        <v>0.23699999999999999</v>
      </c>
      <c r="DW49" s="241">
        <v>-0.156</v>
      </c>
      <c r="DX49" s="241">
        <v>0.09</v>
      </c>
      <c r="DY49" s="241">
        <v>0.156</v>
      </c>
      <c r="DZ49" s="241">
        <v>-0.22900000000000001</v>
      </c>
      <c r="EA49" s="241">
        <v>7.6999999999999999E-2</v>
      </c>
      <c r="EB49" s="241">
        <v>-0.76100000000000001</v>
      </c>
      <c r="EG49" s="335"/>
      <c r="EJ49" s="241">
        <v>-8.5999999999999993E-2</v>
      </c>
      <c r="EK49" s="241">
        <v>-7.5999999999999998E-2</v>
      </c>
      <c r="EL49" s="241">
        <v>0.376</v>
      </c>
      <c r="EM49" s="241">
        <v>-0.85499999999999998</v>
      </c>
      <c r="EN49" s="241">
        <v>1.2999999999999999E-2</v>
      </c>
      <c r="EO49" s="241">
        <v>-0.248</v>
      </c>
      <c r="EP49" s="241">
        <v>0.125</v>
      </c>
      <c r="EQ49" s="241">
        <v>-7.2999999999999995E-2</v>
      </c>
      <c r="ER49" s="241">
        <v>0.11799999999999999</v>
      </c>
    </row>
    <row r="50" spans="1:148">
      <c r="A50" s="241">
        <v>0.5823734114075223</v>
      </c>
      <c r="B50" s="241">
        <v>-6.9114803897753792</v>
      </c>
      <c r="C50" s="241">
        <v>0.15670003669280941</v>
      </c>
      <c r="D50" s="241">
        <v>3.2472796203815704</v>
      </c>
      <c r="E50" s="241">
        <v>2.0784068184499866</v>
      </c>
      <c r="F50" s="241">
        <v>0.18402311388152115</v>
      </c>
      <c r="G50" s="241">
        <v>0.71582266177555209</v>
      </c>
      <c r="H50" s="241">
        <v>-0.17070771953734165</v>
      </c>
      <c r="J50" s="241">
        <v>2.0917212745927878</v>
      </c>
      <c r="L50" s="241">
        <v>1.9846383396723799</v>
      </c>
      <c r="M50" s="241">
        <v>3.5346402845904472</v>
      </c>
      <c r="N50" s="241">
        <v>0.56337070810157941</v>
      </c>
      <c r="O50" s="241">
        <v>-1.4386925418492471</v>
      </c>
      <c r="P50" s="241">
        <v>-0.4346788963455378</v>
      </c>
      <c r="Q50" s="241">
        <v>-1.2846741184726973</v>
      </c>
      <c r="R50" s="241">
        <v>4.3295309653641683</v>
      </c>
      <c r="S50" s="241">
        <v>4.2108761875193128</v>
      </c>
      <c r="T50" s="241">
        <v>2.1972709174913003</v>
      </c>
      <c r="AQ50" s="241"/>
      <c r="AU50" s="241">
        <v>0.20432655338255898</v>
      </c>
      <c r="AV50" s="241">
        <v>-0.69602711827189268</v>
      </c>
      <c r="AW50" s="241">
        <v>0.17013945968922928</v>
      </c>
      <c r="AX50" s="241">
        <v>0.15413591153256168</v>
      </c>
      <c r="AY50" s="241">
        <v>0.23572590515241149</v>
      </c>
      <c r="AZ50" s="241"/>
      <c r="BA50" s="241">
        <v>0.52731172242774105</v>
      </c>
      <c r="BB50" s="241">
        <v>-0.15769273088224875</v>
      </c>
      <c r="BC50" s="241">
        <v>-0.2628982605629307</v>
      </c>
      <c r="BD50" s="241">
        <v>-0.25037841355180146</v>
      </c>
      <c r="BE50" s="241">
        <v>0.38372272819026554</v>
      </c>
      <c r="BF50" s="241">
        <v>-5.7720230038377063E-2</v>
      </c>
      <c r="BG50" s="241">
        <v>0.21346761289703525</v>
      </c>
      <c r="BH50" s="241">
        <v>0.81791814695407261</v>
      </c>
      <c r="BI50" s="241">
        <v>-0.34857682508903404</v>
      </c>
      <c r="BJ50" s="241">
        <v>-0.45251540957547215</v>
      </c>
      <c r="BY50" s="335"/>
      <c r="CF50" s="327"/>
      <c r="CO50" s="335"/>
      <c r="CQ50" s="241" t="s">
        <v>186</v>
      </c>
      <c r="CR50" s="241" t="s">
        <v>187</v>
      </c>
      <c r="CS50" s="241" t="s">
        <v>188</v>
      </c>
      <c r="CT50" s="241" t="s">
        <v>189</v>
      </c>
      <c r="CU50" s="241" t="s">
        <v>190</v>
      </c>
      <c r="CV50" s="241" t="s">
        <v>191</v>
      </c>
      <c r="CW50" s="241" t="s">
        <v>192</v>
      </c>
      <c r="CX50" s="241" t="s">
        <v>195</v>
      </c>
      <c r="DE50" s="335"/>
      <c r="DG50" s="241" t="s">
        <v>123</v>
      </c>
      <c r="DH50" s="241">
        <v>-0.36299999999999999</v>
      </c>
      <c r="DI50" s="241">
        <v>0.44400000000000001</v>
      </c>
      <c r="DJ50" s="241">
        <v>-0.14299999999999999</v>
      </c>
      <c r="DK50" s="241">
        <v>-0.22700000000000001</v>
      </c>
      <c r="DL50" s="241">
        <v>-0.246</v>
      </c>
      <c r="DM50" s="241">
        <v>0.32100000000000001</v>
      </c>
      <c r="DN50" s="241"/>
      <c r="DR50" s="335"/>
      <c r="DT50" s="241" t="s">
        <v>116</v>
      </c>
      <c r="DU50" s="241">
        <v>-0.45600000000000002</v>
      </c>
      <c r="DV50" s="241">
        <v>3.2000000000000001E-2</v>
      </c>
      <c r="DW50" s="241">
        <v>-3.4000000000000002E-2</v>
      </c>
      <c r="DX50" s="241">
        <v>4.7E-2</v>
      </c>
      <c r="DY50" s="241">
        <v>-9.5000000000000001E-2</v>
      </c>
      <c r="DZ50" s="241">
        <v>0.186</v>
      </c>
      <c r="EA50" s="241">
        <v>0.14000000000000001</v>
      </c>
      <c r="EB50" s="241">
        <v>-4.2999999999999997E-2</v>
      </c>
      <c r="EG50" s="335"/>
      <c r="EJ50" s="241">
        <v>-0.06</v>
      </c>
      <c r="EK50" s="241">
        <v>0.39100000000000001</v>
      </c>
      <c r="EL50" s="241">
        <v>0.58899999999999997</v>
      </c>
      <c r="EM50" s="241">
        <v>0.16500000000000001</v>
      </c>
      <c r="EN50" s="241">
        <v>-0.63500000000000001</v>
      </c>
      <c r="EO50" s="241">
        <v>0.16700000000000001</v>
      </c>
      <c r="EP50" s="241">
        <v>0.12</v>
      </c>
      <c r="EQ50" s="241">
        <v>3.5000000000000003E-2</v>
      </c>
      <c r="ER50" s="241">
        <v>1.0999999999999999E-2</v>
      </c>
    </row>
    <row r="51" spans="1:148">
      <c r="A51" s="241">
        <v>-0.38351172438258418</v>
      </c>
      <c r="B51" s="241">
        <v>8.8513073417662236E-2</v>
      </c>
      <c r="C51" s="241">
        <v>-0.29129386485716069</v>
      </c>
      <c r="D51" s="241">
        <v>0.96279799443499769</v>
      </c>
      <c r="E51" s="241">
        <v>0.16142383196718404</v>
      </c>
      <c r="F51" s="241">
        <v>-0.40593723569283524</v>
      </c>
      <c r="G51" s="241">
        <v>0.11724572752586851</v>
      </c>
      <c r="H51" s="241">
        <v>0.15810226380113049</v>
      </c>
      <c r="J51" s="241">
        <v>-0.57876811229219505</v>
      </c>
      <c r="L51" s="241">
        <v>-0.13461524982640022</v>
      </c>
      <c r="M51" s="241">
        <v>-2.0077815345305592E-2</v>
      </c>
      <c r="N51" s="241">
        <v>-0.20336384856508005</v>
      </c>
      <c r="O51" s="241">
        <v>-6.3290398104942677E-2</v>
      </c>
      <c r="P51" s="241">
        <v>1.1309054011531421</v>
      </c>
      <c r="Q51" s="241">
        <v>0.15016584959974788</v>
      </c>
      <c r="R51" s="241">
        <v>1.2301918539728334</v>
      </c>
      <c r="S51" s="241">
        <v>0.19500845019002569</v>
      </c>
      <c r="T51" s="241">
        <v>-0.30087716185214819</v>
      </c>
      <c r="AQ51" s="241"/>
      <c r="AU51" s="241">
        <v>-0.33255092581236445</v>
      </c>
      <c r="AV51" s="241">
        <v>-0.60147713059861563</v>
      </c>
      <c r="AW51" s="241">
        <v>0.11215183630266616</v>
      </c>
      <c r="AX51" s="241">
        <v>0.24964429862368384</v>
      </c>
      <c r="AY51" s="241">
        <v>-5.7721048725323118E-2</v>
      </c>
      <c r="AZ51" s="241"/>
      <c r="BA51" s="241">
        <v>0.79283853290332296</v>
      </c>
      <c r="BB51" s="241">
        <v>0.13753262387695084</v>
      </c>
      <c r="BC51" s="241">
        <v>-0.11381422334547593</v>
      </c>
      <c r="BD51" s="241">
        <v>0.31017359434098246</v>
      </c>
      <c r="BE51" s="241">
        <v>-0.48337898876695279</v>
      </c>
      <c r="BF51" s="241">
        <v>-0.56752021027020116</v>
      </c>
      <c r="BG51" s="241">
        <v>0.78318348257286863</v>
      </c>
      <c r="BH51" s="241">
        <v>-0.65099405774701502</v>
      </c>
      <c r="BI51" s="241">
        <v>0.48707971919226539</v>
      </c>
      <c r="BJ51" s="241">
        <v>-2.3661541963192378E-2</v>
      </c>
      <c r="BY51" s="335"/>
      <c r="CC51" t="s">
        <v>186</v>
      </c>
      <c r="CD51">
        <v>-0.39667200000000002</v>
      </c>
      <c r="CE51">
        <v>1.7268100000000002E-2</v>
      </c>
      <c r="CF51" s="327" t="s">
        <v>340</v>
      </c>
      <c r="CG51" s="327">
        <v>7.2000000000000004E-35</v>
      </c>
      <c r="CH51" t="s">
        <v>247</v>
      </c>
      <c r="CO51" s="335"/>
      <c r="CQ51" s="241">
        <v>-0.379</v>
      </c>
      <c r="CR51" s="241">
        <v>-0.27700000000000002</v>
      </c>
      <c r="CS51" s="241">
        <v>0.151</v>
      </c>
      <c r="CT51" s="241">
        <v>-8.5999999999999993E-2</v>
      </c>
      <c r="CU51" s="241">
        <v>0.26600000000000001</v>
      </c>
      <c r="CV51" s="241">
        <v>0.223</v>
      </c>
      <c r="CW51" s="241">
        <v>-0.35</v>
      </c>
      <c r="CX51" s="241">
        <v>5.2999999999999999E-2</v>
      </c>
      <c r="DE51" s="335"/>
      <c r="DR51" s="335"/>
      <c r="DT51" s="241" t="s">
        <v>117</v>
      </c>
      <c r="DU51" s="241">
        <v>-0.36399999999999999</v>
      </c>
      <c r="DV51" s="241">
        <v>-0.24299999999999999</v>
      </c>
      <c r="DW51" s="241">
        <v>-5.5E-2</v>
      </c>
      <c r="DX51" s="241">
        <v>-0.36799999999999999</v>
      </c>
      <c r="DY51" s="241">
        <v>-0.47699999999999998</v>
      </c>
      <c r="DZ51" s="241">
        <v>0.29499999999999998</v>
      </c>
      <c r="EA51" s="241">
        <v>0.46300000000000002</v>
      </c>
      <c r="EB51" s="241">
        <v>7.0999999999999994E-2</v>
      </c>
      <c r="EG51" s="335"/>
      <c r="EJ51" s="241">
        <v>-1.7999999999999999E-2</v>
      </c>
      <c r="EK51" s="241">
        <v>-0.77700000000000002</v>
      </c>
      <c r="EL51" s="241">
        <v>0.13200000000000001</v>
      </c>
      <c r="EM51" s="241">
        <v>-2.1999999999999999E-2</v>
      </c>
      <c r="EN51" s="241">
        <v>-0.37</v>
      </c>
      <c r="EO51" s="241">
        <v>0.19</v>
      </c>
      <c r="EP51" s="241">
        <v>-0.434</v>
      </c>
      <c r="EQ51" s="241">
        <v>-5.0000000000000001E-3</v>
      </c>
      <c r="ER51" s="241">
        <v>-0.08</v>
      </c>
    </row>
    <row r="52" spans="1:148">
      <c r="A52" s="241">
        <v>0.87219445955644959</v>
      </c>
      <c r="B52" s="241">
        <v>-1.0102860050912454</v>
      </c>
      <c r="C52" s="241">
        <v>1.6172678334248647</v>
      </c>
      <c r="D52" s="241">
        <v>0.25788526089002872</v>
      </c>
      <c r="E52" s="241">
        <v>-0.51407682880317562</v>
      </c>
      <c r="F52" s="241">
        <v>0.27538919392597921</v>
      </c>
      <c r="G52" s="241">
        <v>8.9653814422618147E-2</v>
      </c>
      <c r="H52" s="241">
        <v>-0.14968379970910917</v>
      </c>
      <c r="J52" s="241">
        <v>4.0230694294191356E-2</v>
      </c>
      <c r="L52" s="241">
        <v>0.6075715360958136</v>
      </c>
      <c r="M52" s="241">
        <v>0.50127389602992523</v>
      </c>
      <c r="N52" s="241">
        <v>-0.400421497121008</v>
      </c>
      <c r="O52" s="241">
        <v>-0.2857875943619626</v>
      </c>
      <c r="P52" s="241">
        <v>1.272702685349359</v>
      </c>
      <c r="Q52" s="241">
        <v>-1.2917076477279168</v>
      </c>
      <c r="R52" s="241">
        <v>-3.7031733903188951E-2</v>
      </c>
      <c r="S52" s="241">
        <v>0.33541049289076036</v>
      </c>
      <c r="T52" s="241">
        <v>0.94138668081249288</v>
      </c>
      <c r="AQ52" s="241"/>
      <c r="AU52" s="241">
        <v>-1.8196086271261502</v>
      </c>
      <c r="AV52" s="241">
        <v>-0.36451768361340886</v>
      </c>
      <c r="AW52" s="241">
        <v>1.0899208118726946</v>
      </c>
      <c r="AX52" s="241">
        <v>-0.19268755886251071</v>
      </c>
      <c r="AY52" s="241">
        <v>-0.18048668322962502</v>
      </c>
      <c r="AZ52" s="241"/>
      <c r="BA52" s="241">
        <v>0.98733269344276176</v>
      </c>
      <c r="BB52" s="241">
        <v>0.54063871602334745</v>
      </c>
      <c r="BC52" s="241">
        <v>1.0941946869125816</v>
      </c>
      <c r="BD52" s="241">
        <v>0.54865412873249753</v>
      </c>
      <c r="BE52" s="241">
        <v>-1.3087238437721933</v>
      </c>
      <c r="BF52" s="241">
        <v>0.6269350412360799</v>
      </c>
      <c r="BG52" s="241">
        <v>1.0645246527831171</v>
      </c>
      <c r="BH52" s="241">
        <v>-0.1496938499610026</v>
      </c>
      <c r="BI52" s="241">
        <v>0.91812138004990951</v>
      </c>
      <c r="BJ52" s="241">
        <v>0.82452549278383824</v>
      </c>
      <c r="CC52" t="s">
        <v>187</v>
      </c>
      <c r="CD52">
        <v>0.19770499999999999</v>
      </c>
      <c r="CE52">
        <v>3.1399700000000003E-2</v>
      </c>
      <c r="CF52" s="327">
        <v>6.2960000000000003</v>
      </c>
      <c r="CG52" s="327">
        <v>2.1299999999999999E-8</v>
      </c>
      <c r="CH52" t="s">
        <v>247</v>
      </c>
      <c r="CO52" s="335"/>
      <c r="CQ52" s="241">
        <v>-0.433</v>
      </c>
      <c r="CR52" s="241">
        <v>0.23400000000000001</v>
      </c>
      <c r="CS52" s="241">
        <v>3.6999999999999998E-2</v>
      </c>
      <c r="CT52" s="241">
        <v>0.08</v>
      </c>
      <c r="CU52" s="241">
        <v>-0.127</v>
      </c>
      <c r="CV52" s="241">
        <v>-0.248</v>
      </c>
      <c r="CW52" s="241">
        <v>-0.19900000000000001</v>
      </c>
      <c r="CX52" s="241">
        <v>-0.73699999999999999</v>
      </c>
      <c r="DE52" s="335"/>
      <c r="DR52" s="335"/>
      <c r="DT52" s="241" t="s">
        <v>118</v>
      </c>
      <c r="DU52" s="241">
        <v>-6.4000000000000001E-2</v>
      </c>
      <c r="DV52" s="241">
        <v>-0.33700000000000002</v>
      </c>
      <c r="DW52" s="241">
        <v>-0.82399999999999995</v>
      </c>
      <c r="DX52" s="241">
        <v>-1.4E-2</v>
      </c>
      <c r="DY52" s="241">
        <v>0.249</v>
      </c>
      <c r="DZ52" s="241">
        <v>4.7E-2</v>
      </c>
      <c r="EA52" s="241">
        <v>-0.17899999999999999</v>
      </c>
      <c r="EB52" s="241">
        <v>0.107</v>
      </c>
      <c r="EG52" s="335"/>
      <c r="EJ52" s="241">
        <v>-0.186</v>
      </c>
      <c r="EK52" s="241">
        <v>-3.2000000000000001E-2</v>
      </c>
      <c r="EL52" s="241">
        <v>0.62</v>
      </c>
      <c r="EM52" s="241">
        <v>0.34799999999999998</v>
      </c>
      <c r="EN52" s="241">
        <v>0.48499999999999999</v>
      </c>
      <c r="EO52" s="241">
        <v>-0.14699999999999999</v>
      </c>
      <c r="EP52" s="241">
        <v>-0.30599999999999999</v>
      </c>
      <c r="EQ52" s="241">
        <v>-5.1999999999999998E-2</v>
      </c>
      <c r="ER52" s="241">
        <v>-5.2999999999999999E-2</v>
      </c>
    </row>
    <row r="53" spans="1:148">
      <c r="A53" s="241">
        <v>0.3646228746079121</v>
      </c>
      <c r="B53" s="241">
        <v>-0.74832903444916155</v>
      </c>
      <c r="C53" s="241">
        <v>0.65763518443963354</v>
      </c>
      <c r="D53" s="241">
        <v>0.7122316476084829</v>
      </c>
      <c r="E53" s="241">
        <v>5.1026740507249244E-2</v>
      </c>
      <c r="F53" s="241">
        <v>-0.34586041949664231</v>
      </c>
      <c r="G53" s="241">
        <v>0.11222690804556262</v>
      </c>
      <c r="H53" s="241">
        <v>-0.14135267364877724</v>
      </c>
      <c r="J53" s="241">
        <v>-0.34537511964486756</v>
      </c>
      <c r="L53" s="241">
        <v>0.33944554715552577</v>
      </c>
      <c r="M53" s="241">
        <v>0.38855092582273137</v>
      </c>
      <c r="N53" s="241">
        <v>-0.32550800546044445</v>
      </c>
      <c r="O53" s="241">
        <v>-0.45930332313076233</v>
      </c>
      <c r="P53" s="241">
        <v>0.41178431337106286</v>
      </c>
      <c r="Q53" s="241">
        <v>-0.35624825677877214</v>
      </c>
      <c r="R53" s="241">
        <v>0.55214860778569363</v>
      </c>
      <c r="S53" s="241">
        <v>0.66706335339833145</v>
      </c>
      <c r="T53" s="241">
        <v>0.65304905786479084</v>
      </c>
      <c r="AQ53" s="241"/>
      <c r="AU53" s="241">
        <v>0.42481151344244961</v>
      </c>
      <c r="AV53" s="241">
        <v>-1.0333336984250818</v>
      </c>
      <c r="AW53" s="241">
        <v>0.23127325294684542</v>
      </c>
      <c r="AX53" s="241">
        <v>-0.10740290186328612</v>
      </c>
      <c r="AY53" s="241">
        <v>-3.5431328777015519E-2</v>
      </c>
      <c r="AZ53" s="241"/>
      <c r="BA53" s="241">
        <v>0.32436129403876263</v>
      </c>
      <c r="BB53" s="241">
        <v>-0.18884164673253195</v>
      </c>
      <c r="BC53" s="241">
        <v>-0.27029904685528988</v>
      </c>
      <c r="BD53" s="241">
        <v>-0.39144747038561534</v>
      </c>
      <c r="BE53" s="241">
        <v>0.11448609841733</v>
      </c>
      <c r="BF53" s="241">
        <v>0.75927207849849565</v>
      </c>
      <c r="BG53" s="241">
        <v>1.395100527780214</v>
      </c>
      <c r="BH53" s="241">
        <v>-0.25742074884481947</v>
      </c>
      <c r="BI53" s="241">
        <v>8.6968540318868026E-2</v>
      </c>
      <c r="BJ53" s="241">
        <v>-0.23279829042847461</v>
      </c>
      <c r="CC53" t="s">
        <v>189</v>
      </c>
      <c r="CD53">
        <v>-0.23233000000000001</v>
      </c>
      <c r="CE53">
        <v>3.53015E-2</v>
      </c>
      <c r="CF53" s="327" t="s">
        <v>341</v>
      </c>
      <c r="CG53" s="327">
        <v>6.48E-9</v>
      </c>
      <c r="CH53" t="s">
        <v>247</v>
      </c>
      <c r="CO53" s="335"/>
      <c r="CQ53" s="241">
        <v>-0.45500000000000002</v>
      </c>
      <c r="CR53" s="241">
        <v>1.9E-2</v>
      </c>
      <c r="CS53" s="241">
        <v>5.5E-2</v>
      </c>
      <c r="CT53" s="241">
        <v>2.9000000000000001E-2</v>
      </c>
      <c r="CU53" s="241">
        <v>3.2000000000000001E-2</v>
      </c>
      <c r="CV53" s="241">
        <v>2E-3</v>
      </c>
      <c r="CW53" s="241">
        <v>0.16400000000000001</v>
      </c>
      <c r="CX53" s="241">
        <v>-9.7000000000000003E-2</v>
      </c>
      <c r="DE53" s="335"/>
      <c r="DR53" s="335"/>
      <c r="DT53" s="241" t="s">
        <v>119</v>
      </c>
      <c r="DU53" s="241">
        <v>-5.5E-2</v>
      </c>
      <c r="DV53" s="241">
        <v>-2.4E-2</v>
      </c>
      <c r="DW53" s="241">
        <v>0.21199999999999999</v>
      </c>
      <c r="DX53" s="241">
        <v>0.64200000000000002</v>
      </c>
      <c r="DY53" s="241">
        <v>-0.161</v>
      </c>
      <c r="DZ53" s="241">
        <v>9.5000000000000001E-2</v>
      </c>
      <c r="EA53" s="241">
        <v>5.2999999999999999E-2</v>
      </c>
      <c r="EB53" s="241">
        <v>8.0000000000000002E-3</v>
      </c>
      <c r="EG53" s="335"/>
      <c r="EJ53" s="241">
        <v>-0.34399999999999997</v>
      </c>
      <c r="EK53" s="241">
        <v>-0.26500000000000001</v>
      </c>
      <c r="EL53" s="241">
        <v>-2.3E-2</v>
      </c>
      <c r="EM53" s="241">
        <v>0.27900000000000003</v>
      </c>
      <c r="EN53" s="241">
        <v>-0.13400000000000001</v>
      </c>
      <c r="EO53" s="241">
        <v>-0.68300000000000005</v>
      </c>
      <c r="EP53" s="241">
        <v>0.28699999999999998</v>
      </c>
      <c r="EQ53" s="241">
        <v>0.10199999999999999</v>
      </c>
      <c r="ER53" s="241">
        <v>0.30299999999999999</v>
      </c>
    </row>
    <row r="54" spans="1:148">
      <c r="A54" s="241">
        <v>2.4405621268039836E-2</v>
      </c>
      <c r="B54" s="241">
        <v>0.17190815387943373</v>
      </c>
      <c r="C54" s="241">
        <v>0.2704228661742884</v>
      </c>
      <c r="D54" s="241">
        <v>-0.22232504310252404</v>
      </c>
      <c r="E54" s="241">
        <v>-0.3233390276218</v>
      </c>
      <c r="F54" s="241">
        <v>-0.38588289061744918</v>
      </c>
      <c r="G54" s="241">
        <v>-1.0669409067150182E-2</v>
      </c>
      <c r="H54" s="241">
        <v>-0.30658841073826154</v>
      </c>
      <c r="J54" s="241">
        <v>-6.6318280610021887E-2</v>
      </c>
      <c r="L54" s="241">
        <v>-7.6589077130497646E-2</v>
      </c>
      <c r="M54" s="241">
        <v>-0.2836849728705611</v>
      </c>
      <c r="N54" s="241">
        <v>-0.15219278468328748</v>
      </c>
      <c r="O54" s="241">
        <v>0.32270299871263175</v>
      </c>
      <c r="P54" s="241">
        <v>0.6883959661276563</v>
      </c>
      <c r="Q54" s="241">
        <v>-6.0840028057993698E-2</v>
      </c>
      <c r="R54" s="241">
        <v>0.16622628802704606</v>
      </c>
      <c r="S54" s="241">
        <v>-0.60861212946210674</v>
      </c>
      <c r="T54" s="241">
        <v>0.54523207176006927</v>
      </c>
      <c r="AQ54" s="241"/>
      <c r="AU54" s="241">
        <v>1.0581637084746416</v>
      </c>
      <c r="AV54" s="241">
        <v>0.8728902257451614</v>
      </c>
      <c r="AW54" s="241">
        <v>0.37959755454859584</v>
      </c>
      <c r="AX54" s="241">
        <v>0.6184742392472401</v>
      </c>
      <c r="AY54" s="241">
        <v>-8.9695992854677831E-2</v>
      </c>
      <c r="AZ54" s="241"/>
      <c r="BA54" s="241">
        <v>-0.27434246970872433</v>
      </c>
      <c r="BB54" s="241">
        <v>-0.58137067533546249</v>
      </c>
      <c r="BC54" s="241">
        <v>-0.57443994081035188</v>
      </c>
      <c r="BD54" s="241">
        <v>-0.52138940443296711</v>
      </c>
      <c r="BE54" s="241">
        <v>-0.5495562946187954</v>
      </c>
      <c r="BF54" s="241">
        <v>-0.13296193300033818</v>
      </c>
      <c r="BG54" s="241">
        <v>-0.94706471422032901</v>
      </c>
      <c r="BH54" s="241">
        <v>-0.32442421773896984</v>
      </c>
      <c r="BI54" s="241">
        <v>-0.22384936846866743</v>
      </c>
      <c r="BJ54" s="241">
        <v>-0.45859874228579667</v>
      </c>
      <c r="CC54" t="s">
        <v>190</v>
      </c>
      <c r="CD54">
        <v>-0.173927</v>
      </c>
      <c r="CE54">
        <v>4.2216200000000002E-2</v>
      </c>
      <c r="CF54" s="327" t="s">
        <v>342</v>
      </c>
      <c r="CG54">
        <v>1E-4</v>
      </c>
      <c r="CH54" t="s">
        <v>247</v>
      </c>
      <c r="CO54" s="335"/>
      <c r="CQ54" s="241">
        <v>-0.379</v>
      </c>
      <c r="CR54" s="241">
        <v>-0.122</v>
      </c>
      <c r="CS54" s="241">
        <v>8.0000000000000002E-3</v>
      </c>
      <c r="CT54" s="241">
        <v>9.8000000000000004E-2</v>
      </c>
      <c r="CU54" s="241">
        <v>0.48599999999999999</v>
      </c>
      <c r="CV54" s="241">
        <v>0.443</v>
      </c>
      <c r="CW54" s="241">
        <v>0.32300000000000001</v>
      </c>
      <c r="CX54" s="241">
        <v>4.9000000000000002E-2</v>
      </c>
      <c r="DE54" s="335"/>
      <c r="DR54" s="335"/>
      <c r="DT54" s="241" t="s">
        <v>120</v>
      </c>
      <c r="DU54" s="241">
        <v>0.06</v>
      </c>
      <c r="DV54" s="241">
        <v>-0.64400000000000002</v>
      </c>
      <c r="DW54" s="241">
        <v>-6.0000000000000001E-3</v>
      </c>
      <c r="DX54" s="241">
        <v>0.41199999999999998</v>
      </c>
      <c r="DY54" s="241">
        <v>-0.06</v>
      </c>
      <c r="DZ54" s="241">
        <v>-0.39100000000000001</v>
      </c>
      <c r="EA54" s="241">
        <v>0.33600000000000002</v>
      </c>
      <c r="EB54" s="241">
        <v>-4.9000000000000002E-2</v>
      </c>
      <c r="EG54" s="335"/>
      <c r="EJ54" s="241">
        <v>-0.39400000000000002</v>
      </c>
      <c r="EK54" s="241">
        <v>0.27100000000000002</v>
      </c>
      <c r="EL54" s="241">
        <v>-0.23699999999999999</v>
      </c>
      <c r="EM54" s="241">
        <v>-7.2999999999999995E-2</v>
      </c>
      <c r="EN54" s="241">
        <v>-0.153</v>
      </c>
      <c r="EO54" s="241">
        <v>7.0999999999999994E-2</v>
      </c>
      <c r="EP54" s="241">
        <v>-0.53100000000000003</v>
      </c>
      <c r="EQ54" s="241">
        <v>-3.6999999999999998E-2</v>
      </c>
      <c r="ER54" s="241">
        <v>0.60299999999999998</v>
      </c>
    </row>
    <row r="55" spans="1:148">
      <c r="A55" s="241">
        <v>-0.19362197548369944</v>
      </c>
      <c r="B55" s="241">
        <v>0.20432655338255898</v>
      </c>
      <c r="C55" s="241">
        <v>-0.69602711827189268</v>
      </c>
      <c r="D55" s="241">
        <v>0.17013945968922928</v>
      </c>
      <c r="E55" s="241">
        <v>0.38431498910132833</v>
      </c>
      <c r="F55" s="241">
        <v>0.15413591153256168</v>
      </c>
      <c r="G55" s="241">
        <v>-2.070265184140117E-2</v>
      </c>
      <c r="H55" s="241">
        <v>0.23572590515241149</v>
      </c>
      <c r="J55" s="241">
        <v>0.52731172242774105</v>
      </c>
      <c r="L55" s="241">
        <v>-0.15769273088224875</v>
      </c>
      <c r="M55" s="241">
        <v>-0.2628982605629307</v>
      </c>
      <c r="N55" s="241">
        <v>-0.25037841355180146</v>
      </c>
      <c r="O55" s="241">
        <v>0.38372272819026554</v>
      </c>
      <c r="P55" s="241">
        <v>-5.7720230038377063E-2</v>
      </c>
      <c r="Q55" s="241">
        <v>0.21346761289703525</v>
      </c>
      <c r="R55" s="241">
        <v>0.81791814695407261</v>
      </c>
      <c r="S55" s="241">
        <v>-0.34857682508903404</v>
      </c>
      <c r="T55" s="241">
        <v>-0.45251540957547215</v>
      </c>
      <c r="AQ55" s="241"/>
      <c r="AU55" s="241">
        <v>-3.1497319675032429</v>
      </c>
      <c r="AV55" s="241">
        <v>-2.0654640286954709</v>
      </c>
      <c r="AW55" s="241">
        <v>1.4910488062243505</v>
      </c>
      <c r="AX55" s="241">
        <v>-3.5330583832077683E-2</v>
      </c>
      <c r="AY55" s="241">
        <v>0.37912543496356366</v>
      </c>
      <c r="AZ55" s="241"/>
      <c r="BA55" s="241">
        <v>2.0037760889575682</v>
      </c>
      <c r="BB55" s="241">
        <v>0.76640453946576426</v>
      </c>
      <c r="BC55" s="241">
        <v>1.1573269401941675</v>
      </c>
      <c r="BD55" s="241">
        <v>1.3025659369901748</v>
      </c>
      <c r="BE55" s="241">
        <v>-0.29276076139311763</v>
      </c>
      <c r="BF55" s="241">
        <v>-0.93570332207583073</v>
      </c>
      <c r="BG55" s="241">
        <v>0.71284819002027078</v>
      </c>
      <c r="BH55" s="241">
        <v>2.9400683737644089</v>
      </c>
      <c r="BI55" s="241">
        <v>1.3707441809229195</v>
      </c>
      <c r="BJ55" s="241">
        <v>5.4394096925944123E-2</v>
      </c>
      <c r="CC55" t="s">
        <v>192</v>
      </c>
      <c r="CD55">
        <v>-0.38862000000000002</v>
      </c>
      <c r="CE55">
        <v>6.5721699999999994E-2</v>
      </c>
      <c r="CF55" t="s">
        <v>343</v>
      </c>
      <c r="CG55" s="327">
        <v>1.03E-7</v>
      </c>
      <c r="CH55" t="s">
        <v>247</v>
      </c>
      <c r="CO55" s="335"/>
      <c r="CQ55" s="241">
        <v>-3.3000000000000002E-2</v>
      </c>
      <c r="CR55" s="241">
        <v>-0.155</v>
      </c>
      <c r="CS55" s="241">
        <v>-9.5000000000000001E-2</v>
      </c>
      <c r="CT55" s="241">
        <v>0.94899999999999995</v>
      </c>
      <c r="CU55" s="241">
        <v>-0.20899999999999999</v>
      </c>
      <c r="CV55" s="241">
        <v>6.2E-2</v>
      </c>
      <c r="CW55" s="241">
        <v>-6.3E-2</v>
      </c>
      <c r="CX55" s="241">
        <v>9.1999999999999998E-2</v>
      </c>
      <c r="DE55" s="335"/>
      <c r="DR55" s="335"/>
      <c r="DT55" s="241" t="s">
        <v>121</v>
      </c>
      <c r="DU55" s="241">
        <v>-0.183</v>
      </c>
      <c r="DV55" s="241">
        <v>-0.39700000000000002</v>
      </c>
      <c r="DW55" s="241">
        <v>0.42299999999999999</v>
      </c>
      <c r="DX55" s="241">
        <v>-0.46</v>
      </c>
      <c r="DY55" s="241">
        <v>0.29099999999999998</v>
      </c>
      <c r="DZ55" s="241">
        <v>-0.378</v>
      </c>
      <c r="EA55" s="241">
        <v>-0.11799999999999999</v>
      </c>
      <c r="EB55" s="241">
        <v>-4.1000000000000002E-2</v>
      </c>
      <c r="EG55" s="335"/>
    </row>
    <row r="56" spans="1:148">
      <c r="A56" s="241">
        <v>0.75507202594105671</v>
      </c>
      <c r="B56" s="241">
        <v>-0.33255092581236445</v>
      </c>
      <c r="C56" s="241">
        <v>-0.60147713059861563</v>
      </c>
      <c r="D56" s="241">
        <v>0.11215183630266616</v>
      </c>
      <c r="E56" s="241">
        <v>-0.60204959417472392</v>
      </c>
      <c r="F56" s="241">
        <v>0.24964429862368384</v>
      </c>
      <c r="G56" s="241">
        <v>-0.44141204951192237</v>
      </c>
      <c r="H56" s="241">
        <v>-5.7721048725323118E-2</v>
      </c>
      <c r="J56" s="241">
        <v>0.79283853290332296</v>
      </c>
      <c r="L56" s="241">
        <v>0.13753262387695084</v>
      </c>
      <c r="M56" s="241">
        <v>-0.11381422334547593</v>
      </c>
      <c r="N56" s="241">
        <v>0.31017359434098246</v>
      </c>
      <c r="O56" s="241">
        <v>-0.48337898876695279</v>
      </c>
      <c r="P56" s="241">
        <v>-0.56752021027020116</v>
      </c>
      <c r="Q56" s="241">
        <v>0.78318348257286863</v>
      </c>
      <c r="R56" s="241">
        <v>-0.65099405774701502</v>
      </c>
      <c r="S56" s="241">
        <v>0.48707971919226539</v>
      </c>
      <c r="T56" s="241">
        <v>-2.3661541963192378E-2</v>
      </c>
      <c r="AQ56" s="241"/>
      <c r="AU56" s="241">
        <v>1.4548402444009345</v>
      </c>
      <c r="AV56" s="241">
        <v>-0.95099253003873008</v>
      </c>
      <c r="AW56" s="241">
        <v>-1.2102660500127931</v>
      </c>
      <c r="AX56" s="241">
        <v>-0.95073252602377589</v>
      </c>
      <c r="AY56" s="241">
        <v>-0.32800196922596792</v>
      </c>
      <c r="AZ56" s="241"/>
      <c r="BA56" s="241">
        <v>-1.7711018790774464</v>
      </c>
      <c r="BB56" s="241">
        <v>-0.62188977765518982</v>
      </c>
      <c r="BC56" s="241">
        <v>-0.32687726403716144</v>
      </c>
      <c r="BD56" s="241">
        <v>-0.17043929765162713</v>
      </c>
      <c r="BE56" s="241">
        <v>1.1980440092824585</v>
      </c>
      <c r="BF56" s="241">
        <v>-1.2106369471866583</v>
      </c>
      <c r="BG56" s="241">
        <v>1.1700275916120073</v>
      </c>
      <c r="BH56" s="241">
        <v>-0.68867182595155441</v>
      </c>
      <c r="BI56" s="241">
        <v>0.27046898437590677</v>
      </c>
      <c r="BJ56" s="241">
        <v>-0.31532858935303654</v>
      </c>
      <c r="CC56" t="s">
        <v>195</v>
      </c>
      <c r="CD56">
        <v>-0.79233200000000004</v>
      </c>
      <c r="CE56">
        <v>0.15640899999999999</v>
      </c>
      <c r="CF56" s="327" t="s">
        <v>344</v>
      </c>
      <c r="CG56" s="327">
        <v>3.0199999999999999E-6</v>
      </c>
      <c r="CH56" t="s">
        <v>247</v>
      </c>
      <c r="CO56" s="335"/>
      <c r="CQ56" s="241">
        <v>-4.5999999999999999E-2</v>
      </c>
      <c r="CR56" s="241">
        <v>-2.9000000000000001E-2</v>
      </c>
      <c r="CS56" s="241">
        <v>-0.77</v>
      </c>
      <c r="CT56" s="241">
        <v>3.3000000000000002E-2</v>
      </c>
      <c r="CU56" s="241">
        <v>0.43099999999999999</v>
      </c>
      <c r="CV56" s="241">
        <v>-0.42899999999999999</v>
      </c>
      <c r="CW56" s="241">
        <v>9.6000000000000002E-2</v>
      </c>
      <c r="CX56" s="241">
        <v>7.0000000000000001E-3</v>
      </c>
      <c r="DE56" s="335"/>
      <c r="DR56" s="335"/>
      <c r="DT56" s="241" t="s">
        <v>122</v>
      </c>
      <c r="DU56" s="241">
        <v>-0.35699999999999998</v>
      </c>
      <c r="DV56" s="241">
        <v>-0.13100000000000001</v>
      </c>
      <c r="DW56" s="241">
        <v>0.22700000000000001</v>
      </c>
      <c r="DX56" s="241">
        <v>0.2</v>
      </c>
      <c r="DY56" s="241">
        <v>0.63100000000000001</v>
      </c>
      <c r="DZ56" s="241">
        <v>0.46700000000000003</v>
      </c>
      <c r="EA56" s="241">
        <v>3.1E-2</v>
      </c>
      <c r="EB56" s="241">
        <v>0.20899999999999999</v>
      </c>
      <c r="EG56" s="335"/>
      <c r="EL56" s="241" t="s">
        <v>186</v>
      </c>
      <c r="EM56" s="241">
        <v>-0.41220600000000002</v>
      </c>
      <c r="EN56" s="241">
        <v>1.7427499999999999E-2</v>
      </c>
      <c r="EO56" s="241" t="s">
        <v>374</v>
      </c>
      <c r="EP56" s="327">
        <v>1.5699999999999999E-34</v>
      </c>
      <c r="EQ56" s="241" t="s">
        <v>247</v>
      </c>
    </row>
    <row r="57" spans="1:148">
      <c r="A57" s="241">
        <v>0.46944731114318577</v>
      </c>
      <c r="B57" s="241">
        <v>-1.8196086271261502</v>
      </c>
      <c r="C57" s="241">
        <v>-0.36451768361340886</v>
      </c>
      <c r="D57" s="241">
        <v>1.0899208118726946</v>
      </c>
      <c r="E57" s="241">
        <v>-1.4858967306014139</v>
      </c>
      <c r="F57" s="241">
        <v>-0.19268755886251071</v>
      </c>
      <c r="G57" s="241">
        <v>0.20809721037348086</v>
      </c>
      <c r="H57" s="241">
        <v>-0.18048668322962502</v>
      </c>
      <c r="J57" s="241">
        <v>0.98733269344276176</v>
      </c>
      <c r="L57" s="241">
        <v>0.54063871602334745</v>
      </c>
      <c r="M57" s="241">
        <v>1.0941946869125816</v>
      </c>
      <c r="N57" s="241">
        <v>0.54865412873249753</v>
      </c>
      <c r="O57" s="241">
        <v>-1.3087238437721933</v>
      </c>
      <c r="P57" s="241">
        <v>0.6269350412360799</v>
      </c>
      <c r="Q57" s="241">
        <v>1.0645246527831171</v>
      </c>
      <c r="R57" s="241">
        <v>-0.1496938499610026</v>
      </c>
      <c r="S57" s="241">
        <v>0.91812138004990951</v>
      </c>
      <c r="T57" s="241">
        <v>0.82452549278383824</v>
      </c>
      <c r="AQ57" s="241"/>
      <c r="AU57" s="241">
        <v>2.5553806835650064</v>
      </c>
      <c r="AV57" s="241">
        <v>1.3440198052849726</v>
      </c>
      <c r="AW57" s="241">
        <v>-2.4037930285862603</v>
      </c>
      <c r="AX57" s="241">
        <v>0.59745451902162683</v>
      </c>
      <c r="AY57" s="241">
        <v>0.17705529739265835</v>
      </c>
      <c r="AZ57" s="241"/>
      <c r="BA57" s="241">
        <v>-0.78171854068117497</v>
      </c>
      <c r="BB57" s="241">
        <v>-0.59911108715061934</v>
      </c>
      <c r="BC57" s="241">
        <v>-1.2403242471898008</v>
      </c>
      <c r="BD57" s="241">
        <v>-1.3197241260304646</v>
      </c>
      <c r="BE57" s="241">
        <v>2.1628512804819109</v>
      </c>
      <c r="BF57" s="241">
        <v>-0.8409928529058518</v>
      </c>
      <c r="BG57" s="241">
        <v>-1.9809935147431055</v>
      </c>
      <c r="BH57" s="241">
        <v>-0.61510380127189812</v>
      </c>
      <c r="BI57" s="241">
        <v>-2.2227785251241379</v>
      </c>
      <c r="BJ57" s="241">
        <v>-0.55082958722415987</v>
      </c>
      <c r="CO57" s="335"/>
      <c r="CQ57" s="241">
        <v>0.10100000000000001</v>
      </c>
      <c r="CR57" s="241">
        <v>-0.66400000000000003</v>
      </c>
      <c r="CS57" s="241">
        <v>0.314</v>
      </c>
      <c r="CT57" s="241">
        <v>2.4E-2</v>
      </c>
      <c r="CU57" s="241">
        <v>0.23599999999999999</v>
      </c>
      <c r="CV57" s="241">
        <v>-0.46500000000000002</v>
      </c>
      <c r="CW57" s="241">
        <v>-0.254</v>
      </c>
      <c r="CX57" s="241">
        <v>-4.9000000000000002E-2</v>
      </c>
      <c r="DE57" s="335"/>
      <c r="DR57" s="335"/>
      <c r="DT57" s="241" t="s">
        <v>123</v>
      </c>
      <c r="DU57" s="241">
        <v>-0.39</v>
      </c>
      <c r="DV57" s="241">
        <v>0.378</v>
      </c>
      <c r="DW57" s="241">
        <v>-0.107</v>
      </c>
      <c r="DX57" s="241">
        <v>7.9000000000000001E-2</v>
      </c>
      <c r="DY57" s="241">
        <v>3.4000000000000002E-2</v>
      </c>
      <c r="DZ57" s="241">
        <v>-0.54700000000000004</v>
      </c>
      <c r="EA57" s="241">
        <v>0.155</v>
      </c>
      <c r="EB57" s="241">
        <v>0.59299999999999997</v>
      </c>
      <c r="EG57" s="335"/>
      <c r="EL57" t="s">
        <v>187</v>
      </c>
      <c r="EM57">
        <v>0.17354</v>
      </c>
      <c r="EN57">
        <v>3.1932200000000001E-2</v>
      </c>
      <c r="EO57">
        <v>5.4349999999999996</v>
      </c>
      <c r="EP57" s="327">
        <v>8.0200000000000001E-7</v>
      </c>
      <c r="EQ57" t="s">
        <v>247</v>
      </c>
    </row>
    <row r="58" spans="1:148">
      <c r="A58" s="241">
        <v>-0.1771979846019518</v>
      </c>
      <c r="B58" s="241">
        <v>0.42481151344244961</v>
      </c>
      <c r="C58" s="241">
        <v>-1.0333336984250818</v>
      </c>
      <c r="D58" s="241">
        <v>0.23127325294684542</v>
      </c>
      <c r="E58" s="241">
        <v>-1.2419518996143593</v>
      </c>
      <c r="F58" s="241">
        <v>-0.10740290186328612</v>
      </c>
      <c r="G58" s="241">
        <v>-8.7295366894640486E-2</v>
      </c>
      <c r="H58" s="241">
        <v>-3.5431328777015519E-2</v>
      </c>
      <c r="J58" s="241">
        <v>0.32436129403876263</v>
      </c>
      <c r="L58" s="241">
        <v>-0.18884164673253195</v>
      </c>
      <c r="M58" s="241">
        <v>-0.27029904685528988</v>
      </c>
      <c r="N58" s="241">
        <v>-0.39144747038561534</v>
      </c>
      <c r="O58" s="241">
        <v>0.11448609841733</v>
      </c>
      <c r="P58" s="241">
        <v>0.75927207849849565</v>
      </c>
      <c r="Q58" s="241">
        <v>1.395100527780214</v>
      </c>
      <c r="R58" s="241">
        <v>-0.25742074884481947</v>
      </c>
      <c r="S58" s="241">
        <v>8.6968540318868026E-2</v>
      </c>
      <c r="T58" s="241">
        <v>-0.23279829042847461</v>
      </c>
      <c r="AQ58" s="241"/>
      <c r="AU58" s="241">
        <v>-0.3800614022704214</v>
      </c>
      <c r="AV58" s="241">
        <v>-0.94953167818696094</v>
      </c>
      <c r="AW58" s="241">
        <v>-2.4397968383685296</v>
      </c>
      <c r="AX58" s="241">
        <v>0.9450208259534989</v>
      </c>
      <c r="AY58" s="241">
        <v>-0.41820349225271347</v>
      </c>
      <c r="AZ58" s="241"/>
      <c r="BA58" s="241">
        <v>-0.248973666160104</v>
      </c>
      <c r="BB58" s="241">
        <v>-0.22707656986539806</v>
      </c>
      <c r="BC58" s="241">
        <v>0.29415456196548329</v>
      </c>
      <c r="BD58" s="241">
        <v>2.8313326580687331E-2</v>
      </c>
      <c r="BE58" s="241">
        <v>3.5339395826734279</v>
      </c>
      <c r="BF58" s="241">
        <v>-0.54977830228561941</v>
      </c>
      <c r="BG58" s="241">
        <v>-0.82046118762571518</v>
      </c>
      <c r="BH58" s="241">
        <v>0.29054149490458581</v>
      </c>
      <c r="BI58" s="241">
        <v>1.0444926378636321</v>
      </c>
      <c r="BJ58" s="241">
        <v>-0.3498889257252879</v>
      </c>
      <c r="CB58" s="241" t="s">
        <v>186</v>
      </c>
      <c r="CC58" s="241" t="s">
        <v>187</v>
      </c>
      <c r="CD58" s="241" t="s">
        <v>189</v>
      </c>
      <c r="CE58" s="241" t="s">
        <v>190</v>
      </c>
      <c r="CF58" s="241" t="s">
        <v>192</v>
      </c>
      <c r="CG58" s="241" t="s">
        <v>195</v>
      </c>
      <c r="CO58" s="335"/>
      <c r="CQ58" s="241">
        <v>-0.151</v>
      </c>
      <c r="CR58" s="241">
        <v>-0.434</v>
      </c>
      <c r="CS58" s="241">
        <v>-0.51100000000000001</v>
      </c>
      <c r="CT58" s="241">
        <v>-0.249</v>
      </c>
      <c r="CU58" s="241">
        <v>-0.46899999999999997</v>
      </c>
      <c r="CV58" s="241">
        <v>0.32300000000000001</v>
      </c>
      <c r="CW58" s="241">
        <v>-0.28999999999999998</v>
      </c>
      <c r="CX58" s="241">
        <v>-0.03</v>
      </c>
      <c r="DE58" s="335"/>
      <c r="DR58" s="335"/>
      <c r="EG58" s="335"/>
      <c r="EL58" t="s">
        <v>188</v>
      </c>
      <c r="EM58">
        <v>-0.14644299999999999</v>
      </c>
      <c r="EN58">
        <v>3.2865800000000001E-2</v>
      </c>
      <c r="EO58" t="s">
        <v>375</v>
      </c>
      <c r="EP58" s="327">
        <v>3.1999999999999999E-5</v>
      </c>
      <c r="EQ58" t="s">
        <v>247</v>
      </c>
    </row>
    <row r="59" spans="1:148">
      <c r="A59" s="241">
        <v>-0.60955254092397804</v>
      </c>
      <c r="B59" s="241">
        <v>1.0581637084746416</v>
      </c>
      <c r="C59" s="241">
        <v>0.8728902257451614</v>
      </c>
      <c r="D59" s="241">
        <v>0.37959755454859584</v>
      </c>
      <c r="E59" s="241">
        <v>0.36893322466394529</v>
      </c>
      <c r="F59" s="241">
        <v>0.6184742392472401</v>
      </c>
      <c r="G59" s="241">
        <v>-0.14230947817548431</v>
      </c>
      <c r="H59" s="241">
        <v>-8.9695992854677831E-2</v>
      </c>
      <c r="J59" s="241">
        <v>-0.27434246970872433</v>
      </c>
      <c r="L59" s="241">
        <v>-0.58137067533546249</v>
      </c>
      <c r="M59" s="241">
        <v>-0.57443994081035188</v>
      </c>
      <c r="N59" s="241">
        <v>-0.52138940443296711</v>
      </c>
      <c r="O59" s="241">
        <v>-0.5495562946187954</v>
      </c>
      <c r="P59" s="241">
        <v>-0.13296193300033818</v>
      </c>
      <c r="Q59" s="241">
        <v>-0.94706471422032901</v>
      </c>
      <c r="R59" s="241">
        <v>-0.32442421773896984</v>
      </c>
      <c r="S59" s="241">
        <v>-0.22384936846866743</v>
      </c>
      <c r="T59" s="241">
        <v>-0.45859874228579667</v>
      </c>
      <c r="AQ59" s="241"/>
      <c r="AU59" s="241">
        <v>0.7809642444205992</v>
      </c>
      <c r="AV59" s="241">
        <v>-1.7298133939084821</v>
      </c>
      <c r="AW59" s="241">
        <v>7.8545634127921857E-2</v>
      </c>
      <c r="AX59" s="241">
        <v>-1.0710668042833313</v>
      </c>
      <c r="AY59" s="241">
        <v>-5.4666680437817756E-2</v>
      </c>
      <c r="AZ59" s="241"/>
      <c r="BA59" s="241">
        <v>-6.8009534179928874E-2</v>
      </c>
      <c r="BB59" s="241">
        <v>-0.17301527291709815</v>
      </c>
      <c r="BC59" s="241">
        <v>-0.40506237471908207</v>
      </c>
      <c r="BD59" s="241">
        <v>-1.1073964900356095</v>
      </c>
      <c r="BE59" s="241">
        <v>0.66587664567965787</v>
      </c>
      <c r="BF59" s="241">
        <v>0.1719440080298173</v>
      </c>
      <c r="BG59" s="241">
        <v>2.4149622697924475</v>
      </c>
      <c r="BH59" s="241">
        <v>0.29943479802244927</v>
      </c>
      <c r="BI59" s="241">
        <v>-4.4929926309370392E-2</v>
      </c>
      <c r="BJ59" s="241">
        <v>5.7773424111516418E-2</v>
      </c>
      <c r="CB59" s="241">
        <v>-0.378</v>
      </c>
      <c r="CC59" s="241">
        <v>-0.247</v>
      </c>
      <c r="CD59" s="241">
        <v>6.7000000000000004E-2</v>
      </c>
      <c r="CE59" s="241">
        <v>-0.22900000000000001</v>
      </c>
      <c r="CF59" s="241">
        <v>0.48699999999999999</v>
      </c>
      <c r="CG59" s="241">
        <v>5.6000000000000001E-2</v>
      </c>
      <c r="CJ59" s="241" cm="1">
        <f t="array" ref="CJ59:CJ68">MMULT(CB59:CG68,CD51:CD56)</f>
        <v>-0.108256478</v>
      </c>
      <c r="CK59" s="241" t="s">
        <v>101</v>
      </c>
      <c r="CO59" s="335"/>
      <c r="CQ59" s="241">
        <v>-0.35699999999999998</v>
      </c>
      <c r="CR59" s="241">
        <v>-0.26600000000000001</v>
      </c>
      <c r="CS59" s="241">
        <v>0.10100000000000001</v>
      </c>
      <c r="CT59" s="241">
        <v>-0.111</v>
      </c>
      <c r="CU59" s="241">
        <v>-0.41099999999999998</v>
      </c>
      <c r="CV59" s="241">
        <v>-0.34799999999999998</v>
      </c>
      <c r="CW59" s="241">
        <v>0.59099999999999997</v>
      </c>
      <c r="CX59" s="241">
        <v>0.219</v>
      </c>
      <c r="DE59" s="335"/>
      <c r="DR59" s="335"/>
      <c r="DU59" t="s">
        <v>186</v>
      </c>
      <c r="DV59">
        <v>-0.42416100000000001</v>
      </c>
      <c r="DW59">
        <v>1.21627E-2</v>
      </c>
      <c r="DX59" t="s">
        <v>355</v>
      </c>
      <c r="DY59" s="327">
        <v>1.49E-45</v>
      </c>
      <c r="DZ59" t="s">
        <v>247</v>
      </c>
      <c r="EB59" cm="1">
        <f t="array" ref="EB59:EB68">MMULT(DU68:EA77,DV59:DV65)</f>
        <v>-0.13041109200000001</v>
      </c>
      <c r="EC59" s="241" t="s">
        <v>101</v>
      </c>
      <c r="EG59" s="335"/>
      <c r="EL59" t="s">
        <v>189</v>
      </c>
      <c r="EM59">
        <v>-0.113097</v>
      </c>
      <c r="EN59">
        <v>3.6040700000000002E-2</v>
      </c>
      <c r="EO59" t="s">
        <v>376</v>
      </c>
      <c r="EP59">
        <v>2.5000000000000001E-3</v>
      </c>
      <c r="EQ59" t="s">
        <v>247</v>
      </c>
    </row>
    <row r="60" spans="1:148">
      <c r="A60" s="241">
        <v>3.7314982290022954E-2</v>
      </c>
      <c r="B60" s="241">
        <v>-3.1497319675032429</v>
      </c>
      <c r="C60" s="241">
        <v>-2.0654640286954709</v>
      </c>
      <c r="D60" s="241">
        <v>1.4910488062243505</v>
      </c>
      <c r="E60" s="241">
        <v>1.4742900853301661</v>
      </c>
      <c r="F60" s="241">
        <v>-3.5330583832077683E-2</v>
      </c>
      <c r="G60" s="241">
        <v>-9.472122288957846E-2</v>
      </c>
      <c r="H60" s="241">
        <v>0.37912543496356366</v>
      </c>
      <c r="J60" s="241">
        <v>2.0037760889575682</v>
      </c>
      <c r="L60" s="241">
        <v>0.76640453946576426</v>
      </c>
      <c r="M60" s="241">
        <v>1.1573269401941675</v>
      </c>
      <c r="N60" s="241">
        <v>1.3025659369901748</v>
      </c>
      <c r="O60" s="241">
        <v>-0.29276076139311763</v>
      </c>
      <c r="P60" s="241">
        <v>-0.93570332207583073</v>
      </c>
      <c r="Q60" s="241">
        <v>0.71284819002027078</v>
      </c>
      <c r="R60" s="241">
        <v>2.9400683737644089</v>
      </c>
      <c r="S60" s="241">
        <v>1.3707441809229195</v>
      </c>
      <c r="T60" s="241">
        <v>5.4394096925944123E-2</v>
      </c>
      <c r="AQ60" s="241"/>
      <c r="AU60" s="241">
        <v>1.0168436289403651</v>
      </c>
      <c r="AV60" s="241">
        <v>1.2868905731908025</v>
      </c>
      <c r="AW60" s="241">
        <v>0.10220938906595706</v>
      </c>
      <c r="AX60" s="241">
        <v>0.7281385416587125</v>
      </c>
      <c r="AY60" s="241">
        <v>7.2460539486425113E-2</v>
      </c>
      <c r="AZ60" s="241"/>
      <c r="BA60" s="241">
        <v>-0.27095996256891036</v>
      </c>
      <c r="BB60" s="241">
        <v>-0.3831069562379088</v>
      </c>
      <c r="BC60" s="241">
        <v>-0.5557495491390847</v>
      </c>
      <c r="BD60" s="241">
        <v>-0.44097776890922086</v>
      </c>
      <c r="BE60" s="241">
        <v>-0.43242683826621231</v>
      </c>
      <c r="BF60" s="241">
        <v>1.9257789804899905E-2</v>
      </c>
      <c r="BG60" s="241">
        <v>-1.4183111743225565</v>
      </c>
      <c r="BH60" s="241">
        <v>-0.41680867893342632</v>
      </c>
      <c r="BI60" s="241">
        <v>-0.54909731695925912</v>
      </c>
      <c r="BJ60" s="241">
        <v>-0.43320609872353621</v>
      </c>
      <c r="CB60" s="241">
        <v>-0.43</v>
      </c>
      <c r="CC60" s="241">
        <v>0.21</v>
      </c>
      <c r="CD60" s="241">
        <v>-0.18</v>
      </c>
      <c r="CE60" s="241">
        <v>-0.14099999999999999</v>
      </c>
      <c r="CF60" s="241">
        <v>-0.253</v>
      </c>
      <c r="CG60" s="241">
        <v>-0.72499999999999998</v>
      </c>
      <c r="CJ60" s="241">
        <v>0.95119167700000007</v>
      </c>
      <c r="CK60" s="241" t="s">
        <v>103</v>
      </c>
      <c r="CO60" s="335"/>
      <c r="CQ60" s="241">
        <v>-0.39300000000000002</v>
      </c>
      <c r="CR60" s="241">
        <v>0.35899999999999999</v>
      </c>
      <c r="CS60" s="241">
        <v>2.5999999999999999E-2</v>
      </c>
      <c r="CT60" s="241">
        <v>-1.2999999999999999E-2</v>
      </c>
      <c r="CU60" s="241">
        <v>-3.9E-2</v>
      </c>
      <c r="CV60" s="241">
        <v>-0.252</v>
      </c>
      <c r="CW60" s="241">
        <v>-0.442</v>
      </c>
      <c r="CX60" s="241">
        <v>0.61799999999999999</v>
      </c>
      <c r="DE60" s="335"/>
      <c r="DR60" s="335"/>
      <c r="DU60" t="s">
        <v>187</v>
      </c>
      <c r="DV60">
        <v>0.23766499999999999</v>
      </c>
      <c r="DW60">
        <v>2.0964799999999999E-2</v>
      </c>
      <c r="DX60">
        <v>11.34</v>
      </c>
      <c r="DY60" s="327">
        <v>2.0600000000000001E-17</v>
      </c>
      <c r="DZ60" t="s">
        <v>247</v>
      </c>
      <c r="EB60">
        <v>0.92899310400000012</v>
      </c>
      <c r="EC60" s="241" t="s">
        <v>103</v>
      </c>
      <c r="EG60" s="335"/>
      <c r="EL60" t="s">
        <v>190</v>
      </c>
      <c r="EM60">
        <v>-0.112342</v>
      </c>
      <c r="EN60">
        <v>4.1555500000000002E-2</v>
      </c>
      <c r="EO60" t="s">
        <v>377</v>
      </c>
      <c r="EP60">
        <v>8.6999999999999994E-3</v>
      </c>
      <c r="EQ60" t="s">
        <v>247</v>
      </c>
    </row>
    <row r="61" spans="1:148">
      <c r="A61" s="241">
        <v>-0.54849345236173286</v>
      </c>
      <c r="B61" s="241">
        <v>1.4548402444009345</v>
      </c>
      <c r="C61" s="241">
        <v>-0.95099253003873008</v>
      </c>
      <c r="D61" s="241">
        <v>-1.2102660500127931</v>
      </c>
      <c r="E61" s="241">
        <v>0.51740455558596088</v>
      </c>
      <c r="F61" s="241">
        <v>-0.95073252602377589</v>
      </c>
      <c r="G61" s="241">
        <v>0.23710636773386304</v>
      </c>
      <c r="H61" s="241">
        <v>-0.32800196922596792</v>
      </c>
      <c r="J61" s="241">
        <v>-1.7711018790774464</v>
      </c>
      <c r="L61" s="241">
        <v>-0.62188977765518982</v>
      </c>
      <c r="M61" s="241">
        <v>-0.32687726403716144</v>
      </c>
      <c r="N61" s="241">
        <v>-0.17043929765162713</v>
      </c>
      <c r="O61" s="241">
        <v>1.1980440092824585</v>
      </c>
      <c r="P61" s="241">
        <v>-1.2106369471866583</v>
      </c>
      <c r="Q61" s="241">
        <v>1.1700275916120073</v>
      </c>
      <c r="R61" s="241">
        <v>-0.68867182595155441</v>
      </c>
      <c r="S61" s="241">
        <v>0.27046898437590677</v>
      </c>
      <c r="T61" s="241">
        <v>-0.31532858935303654</v>
      </c>
      <c r="AQ61" s="241"/>
      <c r="AU61" s="241">
        <v>0.33974312849767507</v>
      </c>
      <c r="AV61" s="241">
        <v>-1.6458497589682946</v>
      </c>
      <c r="AW61" s="241">
        <v>-1.6013233116447552</v>
      </c>
      <c r="AX61" s="241">
        <v>0.11656573007298854</v>
      </c>
      <c r="AY61" s="241">
        <v>-0.36291484265410728</v>
      </c>
      <c r="AZ61" s="241"/>
      <c r="BA61" s="241">
        <v>-0.28279873755826707</v>
      </c>
      <c r="BB61" s="241">
        <v>-0.39841583552650239</v>
      </c>
      <c r="BC61" s="241">
        <v>-0.15053412608623531</v>
      </c>
      <c r="BD61" s="241">
        <v>0.10420240076107044</v>
      </c>
      <c r="BE61" s="241">
        <v>2.2877282208784937</v>
      </c>
      <c r="BF61" s="241">
        <v>-0.37035464425839948</v>
      </c>
      <c r="BG61" s="241">
        <v>0.89571995065695242</v>
      </c>
      <c r="BH61" s="241">
        <v>-0.20502029001545227</v>
      </c>
      <c r="BI61" s="241">
        <v>0.64405307795283695</v>
      </c>
      <c r="BJ61" s="241">
        <v>-0.42292565029692913</v>
      </c>
      <c r="CB61" s="241">
        <v>-0.45200000000000001</v>
      </c>
      <c r="CC61" s="241">
        <v>-5.0000000000000001E-3</v>
      </c>
      <c r="CD61" s="241">
        <v>-0.02</v>
      </c>
      <c r="CE61" s="241">
        <v>-0.04</v>
      </c>
      <c r="CF61" s="241">
        <v>0.108</v>
      </c>
      <c r="CG61" s="241">
        <v>-0.13400000000000001</v>
      </c>
      <c r="CJ61" s="241">
        <v>0.25411242700000003</v>
      </c>
      <c r="CK61" s="241" t="s">
        <v>99</v>
      </c>
      <c r="CO61" s="335"/>
      <c r="DE61" s="335"/>
      <c r="DR61" s="335"/>
      <c r="DU61" t="s">
        <v>189</v>
      </c>
      <c r="DV61">
        <v>-0.17873600000000001</v>
      </c>
      <c r="DW61">
        <v>2.55599E-2</v>
      </c>
      <c r="DX61" t="s">
        <v>356</v>
      </c>
      <c r="DY61" s="327">
        <v>1.37E-9</v>
      </c>
      <c r="DZ61" t="s">
        <v>247</v>
      </c>
      <c r="EB61">
        <v>0.207593098</v>
      </c>
      <c r="EC61" s="241" t="s">
        <v>99</v>
      </c>
      <c r="EG61" s="335"/>
      <c r="EL61" t="s">
        <v>191</v>
      </c>
      <c r="EM61">
        <v>-0.15376799999999999</v>
      </c>
      <c r="EN61">
        <v>5.0178100000000003E-2</v>
      </c>
      <c r="EO61" t="s">
        <v>378</v>
      </c>
      <c r="EP61">
        <v>3.0999999999999999E-3</v>
      </c>
      <c r="EQ61" t="s">
        <v>247</v>
      </c>
    </row>
    <row r="62" spans="1:148">
      <c r="A62" s="241">
        <v>-0.54639307286619743</v>
      </c>
      <c r="B62" s="241">
        <v>2.5553806835650064</v>
      </c>
      <c r="C62" s="241">
        <v>1.3440198052849726</v>
      </c>
      <c r="D62" s="241">
        <v>-2.4037930285862603</v>
      </c>
      <c r="E62" s="241">
        <v>1.4528600325787047</v>
      </c>
      <c r="F62" s="241">
        <v>0.59745451902162683</v>
      </c>
      <c r="G62" s="241">
        <v>0.17859732361211414</v>
      </c>
      <c r="H62" s="241">
        <v>0.17705529739265835</v>
      </c>
      <c r="J62" s="241">
        <v>-0.78171854068117497</v>
      </c>
      <c r="L62" s="241">
        <v>-0.59911108715061934</v>
      </c>
      <c r="M62" s="241">
        <v>-1.2403242471898008</v>
      </c>
      <c r="N62" s="241">
        <v>-1.3197241260304646</v>
      </c>
      <c r="O62" s="241">
        <v>2.1628512804819109</v>
      </c>
      <c r="P62" s="241">
        <v>-0.8409928529058518</v>
      </c>
      <c r="Q62" s="241">
        <v>-1.9809935147431055</v>
      </c>
      <c r="R62" s="241">
        <v>-0.61510380127189812</v>
      </c>
      <c r="S62" s="241">
        <v>-2.2227785251241379</v>
      </c>
      <c r="T62" s="241">
        <v>-0.55082958722415987</v>
      </c>
      <c r="AQ62" s="241"/>
      <c r="AU62" s="241">
        <v>2.101113201324011</v>
      </c>
      <c r="AV62" s="241">
        <v>1.5593753804783415</v>
      </c>
      <c r="AW62" s="241">
        <v>1.3072365487839277</v>
      </c>
      <c r="AX62" s="241">
        <v>-0.30461300186080326</v>
      </c>
      <c r="AY62" s="241">
        <v>0.26479316822838234</v>
      </c>
      <c r="AZ62" s="241"/>
      <c r="BA62" s="241">
        <v>-1.957139771767344</v>
      </c>
      <c r="BB62" s="241">
        <v>-0.69883402362876657</v>
      </c>
      <c r="BC62" s="241">
        <v>-0.20061831179676562</v>
      </c>
      <c r="BD62" s="241">
        <v>-1.5041118645155667</v>
      </c>
      <c r="BE62" s="241">
        <v>-2.2480739798948322</v>
      </c>
      <c r="BF62" s="241">
        <v>-2.2552456755691872</v>
      </c>
      <c r="BG62" s="241">
        <v>-0.47581825411815337</v>
      </c>
      <c r="BH62" s="241">
        <v>-0.9190675995941866</v>
      </c>
      <c r="BI62" s="241">
        <v>0.26405274314846922</v>
      </c>
      <c r="BJ62" s="241">
        <v>-0.6593163259472935</v>
      </c>
      <c r="CB62" s="241">
        <v>-0.34200000000000003</v>
      </c>
      <c r="CC62" s="241">
        <v>-0.246</v>
      </c>
      <c r="CD62" s="241">
        <v>-0.19500000000000001</v>
      </c>
      <c r="CE62" s="241">
        <v>0.129</v>
      </c>
      <c r="CF62" s="241">
        <v>-5.7000000000000002E-2</v>
      </c>
      <c r="CG62" s="241">
        <v>0.111</v>
      </c>
      <c r="CJ62" s="241">
        <v>4.4096649000000002E-2</v>
      </c>
      <c r="CK62" s="241" t="s">
        <v>98</v>
      </c>
      <c r="CO62" s="335"/>
      <c r="DE62" s="335"/>
      <c r="DR62" s="335"/>
      <c r="DU62" t="s">
        <v>191</v>
      </c>
      <c r="DV62">
        <v>0.10888399999999999</v>
      </c>
      <c r="DW62">
        <v>3.4863600000000002E-2</v>
      </c>
      <c r="DX62">
        <v>3.1230000000000002</v>
      </c>
      <c r="DY62">
        <v>2.5999999999999999E-3</v>
      </c>
      <c r="DZ62" t="s">
        <v>247</v>
      </c>
      <c r="EB62">
        <v>1.9148960000000013E-2</v>
      </c>
      <c r="EC62" s="241" t="s">
        <v>98</v>
      </c>
      <c r="EG62" s="335"/>
      <c r="EL62" t="s">
        <v>192</v>
      </c>
      <c r="EM62">
        <v>-0.38115199999999999</v>
      </c>
      <c r="EN62">
        <v>6.0730800000000001E-2</v>
      </c>
      <c r="EO62" t="s">
        <v>379</v>
      </c>
      <c r="EP62" s="327">
        <v>2.7800000000000001E-8</v>
      </c>
      <c r="EQ62" t="s">
        <v>247</v>
      </c>
    </row>
    <row r="63" spans="1:148">
      <c r="A63" s="241">
        <v>9.6367608591781978E-2</v>
      </c>
      <c r="B63" s="241">
        <v>-0.3800614022704214</v>
      </c>
      <c r="C63" s="241">
        <v>-0.94953167818696094</v>
      </c>
      <c r="D63" s="241">
        <v>-2.4397968383685296</v>
      </c>
      <c r="E63" s="241">
        <v>1.6788304393449338</v>
      </c>
      <c r="F63" s="241">
        <v>0.9450208259534989</v>
      </c>
      <c r="G63" s="241">
        <v>0.12484913726917049</v>
      </c>
      <c r="H63" s="241">
        <v>-0.41820349225271347</v>
      </c>
      <c r="J63" s="241">
        <v>-0.248973666160104</v>
      </c>
      <c r="L63" s="241">
        <v>-0.22707656986539806</v>
      </c>
      <c r="M63" s="241">
        <v>0.29415456196548329</v>
      </c>
      <c r="N63" s="241">
        <v>2.8313326580687331E-2</v>
      </c>
      <c r="O63" s="241">
        <v>3.5339395826734279</v>
      </c>
      <c r="P63" s="241">
        <v>-0.54977830228561941</v>
      </c>
      <c r="Q63" s="241">
        <v>-0.82046118762571518</v>
      </c>
      <c r="R63" s="241">
        <v>0.29054149490458581</v>
      </c>
      <c r="S63" s="241">
        <v>1.0444926378636321</v>
      </c>
      <c r="T63" s="241">
        <v>-0.3498889257252879</v>
      </c>
      <c r="AQ63" s="241"/>
      <c r="AU63" s="241">
        <v>2.2173139255674648</v>
      </c>
      <c r="AV63" s="241">
        <v>0.6185771902865651</v>
      </c>
      <c r="AW63" s="241">
        <v>-0.71781716127312434</v>
      </c>
      <c r="AX63" s="241">
        <v>0.23764334313193314</v>
      </c>
      <c r="AY63" s="241">
        <v>4.2957269055558633E-2</v>
      </c>
      <c r="AZ63" s="241"/>
      <c r="BA63" s="241">
        <v>-0.97452144765070203</v>
      </c>
      <c r="BB63" s="241">
        <v>-0.78174449534028023</v>
      </c>
      <c r="BC63" s="241">
        <v>-0.8704763196270402</v>
      </c>
      <c r="BD63" s="241">
        <v>-0.9719610493848585</v>
      </c>
      <c r="BE63" s="241">
        <v>0.24489908880708053</v>
      </c>
      <c r="BF63" s="241">
        <v>-1.3153560316400128</v>
      </c>
      <c r="BG63" s="241">
        <v>-0.53912001741546678</v>
      </c>
      <c r="BH63" s="241">
        <v>-0.93594774521137769</v>
      </c>
      <c r="BI63" s="241">
        <v>-0.78117001200148994</v>
      </c>
      <c r="BJ63" s="241">
        <v>-0.73271700560276332</v>
      </c>
      <c r="CB63" s="241">
        <v>-1.4999999999999999E-2</v>
      </c>
      <c r="CC63" s="241">
        <v>-0.318</v>
      </c>
      <c r="CD63" s="241">
        <v>-0.78700000000000003</v>
      </c>
      <c r="CE63" s="241">
        <v>0.17699999999999999</v>
      </c>
      <c r="CF63" s="241">
        <v>0.08</v>
      </c>
      <c r="CG63" s="241">
        <v>8.4000000000000005E-2</v>
      </c>
      <c r="CJ63" s="241">
        <v>-2.5069669999999711E-3</v>
      </c>
      <c r="CK63" s="241" t="s">
        <v>97</v>
      </c>
      <c r="CO63" s="335"/>
      <c r="DE63" s="335"/>
      <c r="DR63" s="335"/>
      <c r="DU63" t="s">
        <v>192</v>
      </c>
      <c r="DV63">
        <v>-0.27094000000000001</v>
      </c>
      <c r="DW63">
        <v>4.4128199999999999E-2</v>
      </c>
      <c r="DX63" t="s">
        <v>357</v>
      </c>
      <c r="DY63" s="327">
        <v>4.6299999999999998E-8</v>
      </c>
      <c r="DZ63" t="s">
        <v>247</v>
      </c>
      <c r="EB63">
        <v>-8.1220879999999995E-3</v>
      </c>
      <c r="EC63" s="241" t="s">
        <v>97</v>
      </c>
      <c r="EG63" s="335"/>
      <c r="EL63" t="s">
        <v>194</v>
      </c>
      <c r="EM63">
        <v>0.42263800000000001</v>
      </c>
      <c r="EN63">
        <v>0.110819</v>
      </c>
      <c r="EO63">
        <v>3.8140000000000001</v>
      </c>
      <c r="EP63">
        <v>2.9999999999999997E-4</v>
      </c>
      <c r="EQ63" t="s">
        <v>247</v>
      </c>
    </row>
    <row r="64" spans="1:148">
      <c r="A64" s="241">
        <v>-4.1253681072766876E-2</v>
      </c>
      <c r="B64" s="241">
        <v>0.7809642444205992</v>
      </c>
      <c r="C64" s="241">
        <v>-1.7298133939084821</v>
      </c>
      <c r="D64" s="241">
        <v>7.8545634127921857E-2</v>
      </c>
      <c r="E64" s="241">
        <v>-1.0583892657730816</v>
      </c>
      <c r="F64" s="241">
        <v>-1.0710668042833313</v>
      </c>
      <c r="G64" s="241">
        <v>0.16128738661765282</v>
      </c>
      <c r="H64" s="241">
        <v>-5.4666680437817756E-2</v>
      </c>
      <c r="J64" s="241">
        <v>-6.8009534179928874E-2</v>
      </c>
      <c r="L64" s="241">
        <v>-0.17301527291709815</v>
      </c>
      <c r="M64" s="241">
        <v>-0.40506237471908207</v>
      </c>
      <c r="N64" s="241">
        <v>-1.1073964900356095</v>
      </c>
      <c r="O64" s="241">
        <v>0.66587664567965787</v>
      </c>
      <c r="P64" s="241">
        <v>0.1719440080298173</v>
      </c>
      <c r="Q64" s="241">
        <v>2.4149622697924475</v>
      </c>
      <c r="R64" s="241">
        <v>0.29943479802244927</v>
      </c>
      <c r="S64" s="241">
        <v>-4.4929926309370392E-2</v>
      </c>
      <c r="T64" s="241">
        <v>5.7773424111516418E-2</v>
      </c>
      <c r="AQ64" s="241"/>
      <c r="AU64" s="241">
        <v>2.6688935645233594</v>
      </c>
      <c r="AV64" s="241">
        <v>1.8684976232418815</v>
      </c>
      <c r="AW64" s="241">
        <v>-0.65202769681176886</v>
      </c>
      <c r="AX64" s="241">
        <v>-0.39005331262941279</v>
      </c>
      <c r="AY64" s="241">
        <v>0.16792796573614416</v>
      </c>
      <c r="AZ64" s="241"/>
      <c r="BA64" s="241">
        <v>-1.8116919647552421</v>
      </c>
      <c r="BB64" s="241">
        <v>-0.76604531930518849</v>
      </c>
      <c r="BC64" s="241">
        <v>-1.0029229257722727</v>
      </c>
      <c r="BD64" s="241">
        <v>-0.51348458648416717</v>
      </c>
      <c r="BE64" s="241">
        <v>-0.51418309856531219</v>
      </c>
      <c r="BF64" s="241">
        <v>-1.4122655795713095</v>
      </c>
      <c r="BG64" s="241">
        <v>-1.4605123498541075</v>
      </c>
      <c r="BH64" s="241">
        <v>-0.89746550963147764</v>
      </c>
      <c r="BI64" s="241">
        <v>-1.9104702678944301</v>
      </c>
      <c r="BJ64" s="241">
        <v>-0.46671023635237618</v>
      </c>
      <c r="CB64" s="241">
        <v>-3.4000000000000002E-2</v>
      </c>
      <c r="CC64" s="241">
        <v>0.109</v>
      </c>
      <c r="CD64" s="241">
        <v>0.158</v>
      </c>
      <c r="CE64" s="241">
        <v>-0.56000000000000005</v>
      </c>
      <c r="CF64" s="241">
        <v>0.105</v>
      </c>
      <c r="CG64" s="241">
        <v>2.7E-2</v>
      </c>
      <c r="CJ64" s="241">
        <v>3.3529609000000009E-2</v>
      </c>
      <c r="CK64" s="241" t="s">
        <v>96</v>
      </c>
      <c r="CO64" s="335"/>
      <c r="CR64" t="s">
        <v>186</v>
      </c>
      <c r="CS64">
        <v>-0.41507300000000003</v>
      </c>
      <c r="CT64">
        <v>1.3261200000000001E-2</v>
      </c>
      <c r="CU64">
        <v>-31.3</v>
      </c>
      <c r="CV64" s="327">
        <v>6.4600000000000001E-41</v>
      </c>
      <c r="CW64" t="s">
        <v>247</v>
      </c>
      <c r="DE64" s="335"/>
      <c r="DR64" s="335"/>
      <c r="DU64" t="s">
        <v>193</v>
      </c>
      <c r="DV64">
        <v>0.209815</v>
      </c>
      <c r="DW64">
        <v>4.5979899999999997E-2</v>
      </c>
      <c r="DX64">
        <v>4.5629999999999997</v>
      </c>
      <c r="DY64" s="327">
        <v>2.1299999999999999E-5</v>
      </c>
      <c r="DZ64" t="s">
        <v>247</v>
      </c>
      <c r="EB64">
        <v>-5.8343654000000009E-2</v>
      </c>
      <c r="EC64" s="241" t="s">
        <v>96</v>
      </c>
      <c r="EG64" s="335"/>
    </row>
    <row r="65" spans="1:150">
      <c r="A65" s="241">
        <v>-0.44001283642655625</v>
      </c>
      <c r="B65" s="241">
        <v>1.0168436289403651</v>
      </c>
      <c r="C65" s="241">
        <v>1.2868905731908025</v>
      </c>
      <c r="D65" s="241">
        <v>0.10220938906595706</v>
      </c>
      <c r="E65" s="241">
        <v>0.42769879546249773</v>
      </c>
      <c r="F65" s="241">
        <v>0.7281385416587125</v>
      </c>
      <c r="G65" s="241">
        <v>-0.14453782567300916</v>
      </c>
      <c r="H65" s="241">
        <v>7.2460539486425113E-2</v>
      </c>
      <c r="J65" s="241">
        <v>-0.27095996256891036</v>
      </c>
      <c r="L65" s="241">
        <v>-0.3831069562379088</v>
      </c>
      <c r="M65" s="241">
        <v>-0.5557495491390847</v>
      </c>
      <c r="N65" s="241">
        <v>-0.44097776890922086</v>
      </c>
      <c r="O65" s="241">
        <v>-0.43242683826621231</v>
      </c>
      <c r="P65" s="241">
        <v>1.9257789804899905E-2</v>
      </c>
      <c r="Q65" s="241">
        <v>-1.4183111743225565</v>
      </c>
      <c r="R65" s="241">
        <v>-0.41680867893342632</v>
      </c>
      <c r="S65" s="241">
        <v>-0.54909731695925912</v>
      </c>
      <c r="T65" s="241">
        <v>-0.43320609872353621</v>
      </c>
      <c r="AQ65" s="241"/>
      <c r="AU65" s="241">
        <v>2.0549462719303273</v>
      </c>
      <c r="AV65" s="241">
        <v>0.68516302116191163</v>
      </c>
      <c r="AW65" s="241">
        <v>3.8767023985873172E-2</v>
      </c>
      <c r="AX65" s="241">
        <v>-0.12804274651906239</v>
      </c>
      <c r="AY65" s="241">
        <v>0.12839408178427433</v>
      </c>
      <c r="AZ65" s="241"/>
      <c r="BA65" s="241">
        <v>-1.2180619617174777</v>
      </c>
      <c r="BB65" s="241">
        <v>-0.658213557598053</v>
      </c>
      <c r="BC65" s="241">
        <v>-0.57178774378366259</v>
      </c>
      <c r="BD65" s="241">
        <v>-1.2027422028063466</v>
      </c>
      <c r="BE65" s="241">
        <v>-0.50389515043654654</v>
      </c>
      <c r="BF65" s="241">
        <v>-1.0636880829660995</v>
      </c>
      <c r="BG65" s="241">
        <v>-9.6007674334260135E-2</v>
      </c>
      <c r="BH65" s="241">
        <v>-0.86182852251678832</v>
      </c>
      <c r="BI65" s="241">
        <v>-0.46455746436458395</v>
      </c>
      <c r="BJ65" s="241">
        <v>-0.59418275381829044</v>
      </c>
      <c r="CB65" s="241">
        <v>0.09</v>
      </c>
      <c r="CC65" s="241">
        <v>-0.71899999999999997</v>
      </c>
      <c r="CD65" s="241">
        <v>0.10100000000000001</v>
      </c>
      <c r="CE65" s="241">
        <v>-0.45800000000000002</v>
      </c>
      <c r="CF65" s="241">
        <v>-0.44800000000000001</v>
      </c>
      <c r="CG65" s="241">
        <v>-2.5999999999999999E-2</v>
      </c>
      <c r="CJ65" s="241">
        <v>7.3045253000000004E-2</v>
      </c>
      <c r="CK65" s="241" t="s">
        <v>100</v>
      </c>
      <c r="CO65" s="335"/>
      <c r="CR65" t="s">
        <v>187</v>
      </c>
      <c r="CS65">
        <v>0.26898899999999998</v>
      </c>
      <c r="CT65">
        <v>2.3272000000000001E-2</v>
      </c>
      <c r="CU65">
        <v>11.56</v>
      </c>
      <c r="CV65" s="327">
        <v>2.05E-17</v>
      </c>
      <c r="CW65" t="s">
        <v>247</v>
      </c>
      <c r="DE65" s="335"/>
      <c r="DR65" s="335"/>
      <c r="DU65" t="s">
        <v>195</v>
      </c>
      <c r="DV65">
        <v>-0.74088600000000004</v>
      </c>
      <c r="DW65">
        <v>0.109794</v>
      </c>
      <c r="DX65" t="s">
        <v>358</v>
      </c>
      <c r="DY65" s="327">
        <v>3.8000000000000001E-9</v>
      </c>
      <c r="DZ65" t="s">
        <v>247</v>
      </c>
      <c r="EB65">
        <v>2.8772250000000041E-2</v>
      </c>
      <c r="EC65" s="241" t="s">
        <v>100</v>
      </c>
      <c r="EG65" s="335"/>
      <c r="EJ65" s="241" t="s">
        <v>186</v>
      </c>
      <c r="EK65" s="241" t="s">
        <v>187</v>
      </c>
      <c r="EL65" s="241" t="s">
        <v>188</v>
      </c>
      <c r="EM65" s="241" t="s">
        <v>189</v>
      </c>
      <c r="EN65" s="241" t="s">
        <v>190</v>
      </c>
      <c r="EO65" s="241" t="s">
        <v>191</v>
      </c>
      <c r="EP65" s="241" t="s">
        <v>192</v>
      </c>
      <c r="EQ65" s="241" t="s">
        <v>194</v>
      </c>
      <c r="ER65" s="241"/>
      <c r="ES65" cm="1">
        <f t="array" ref="ES65:ES74">MMULT(EJ66:EQ75,EM56:EM63)</f>
        <v>-0.10845817899999999</v>
      </c>
      <c r="ET65" s="241" t="s">
        <v>101</v>
      </c>
    </row>
    <row r="66" spans="1:150">
      <c r="A66" s="241">
        <v>-0.4355682851861799</v>
      </c>
      <c r="B66" s="241">
        <v>0.33974312849767507</v>
      </c>
      <c r="C66" s="241">
        <v>-1.6458497589682946</v>
      </c>
      <c r="D66" s="241">
        <v>-1.6013233116447552</v>
      </c>
      <c r="E66" s="241">
        <v>0.34759230755232129</v>
      </c>
      <c r="F66" s="241">
        <v>0.11656573007298854</v>
      </c>
      <c r="G66" s="241">
        <v>-5.2317237896036761E-2</v>
      </c>
      <c r="H66" s="241">
        <v>-0.36291484265410728</v>
      </c>
      <c r="J66" s="241">
        <v>-0.28279873755826707</v>
      </c>
      <c r="L66" s="241">
        <v>-0.39841583552650239</v>
      </c>
      <c r="M66" s="241">
        <v>-0.15053412608623531</v>
      </c>
      <c r="N66" s="241">
        <v>0.10420240076107044</v>
      </c>
      <c r="O66" s="241">
        <v>2.2877282208784937</v>
      </c>
      <c r="P66" s="241">
        <v>-0.37035464425839948</v>
      </c>
      <c r="Q66" s="241">
        <v>0.89571995065695242</v>
      </c>
      <c r="R66" s="241">
        <v>-0.20502029001545227</v>
      </c>
      <c r="S66" s="241">
        <v>0.64405307795283695</v>
      </c>
      <c r="T66" s="241">
        <v>-0.42292565029692913</v>
      </c>
      <c r="AQ66" s="241"/>
      <c r="AU66" s="241">
        <v>3.0012014563148464</v>
      </c>
      <c r="AV66" s="241">
        <v>1.9134145511756997</v>
      </c>
      <c r="AW66" s="241">
        <v>-2.3481754566150759E-2</v>
      </c>
      <c r="AX66" s="241">
        <v>-0.53002169993131987</v>
      </c>
      <c r="AY66" s="241">
        <v>0.36273469614037102</v>
      </c>
      <c r="AZ66" s="241"/>
      <c r="BA66" s="241">
        <v>-2.0400111966928423</v>
      </c>
      <c r="BB66" s="241">
        <v>-0.87163539558840231</v>
      </c>
      <c r="BC66" s="241">
        <v>-0.62626229345780859</v>
      </c>
      <c r="BD66" s="241">
        <v>-1.5213253199928418</v>
      </c>
      <c r="BE66" s="241">
        <v>-1.2569893001050274</v>
      </c>
      <c r="BF66" s="241">
        <v>-2.6856626586572911</v>
      </c>
      <c r="BG66" s="241">
        <v>-1.0455341237939348</v>
      </c>
      <c r="BH66" s="241">
        <v>-0.97856748665459359</v>
      </c>
      <c r="BI66" s="241">
        <v>-1.5268076064170399</v>
      </c>
      <c r="BJ66" s="241">
        <v>-0.59618113075906043</v>
      </c>
      <c r="CB66" s="241">
        <v>-0.22900000000000001</v>
      </c>
      <c r="CC66" s="241">
        <v>-0.24099999999999999</v>
      </c>
      <c r="CD66" s="241">
        <v>0.436</v>
      </c>
      <c r="CE66" s="241">
        <v>0.56599999999999995</v>
      </c>
      <c r="CF66" s="241">
        <v>-0.32500000000000001</v>
      </c>
      <c r="CG66" s="241">
        <v>-6.8000000000000005E-2</v>
      </c>
      <c r="CJ66" s="241">
        <v>2.3632497000000023E-2</v>
      </c>
      <c r="CK66" s="241" t="s">
        <v>95</v>
      </c>
      <c r="CO66" s="335"/>
      <c r="CR66" t="s">
        <v>189</v>
      </c>
      <c r="CS66">
        <v>9.3533500000000006E-2</v>
      </c>
      <c r="CT66">
        <v>2.7330299999999998E-2</v>
      </c>
      <c r="CU66">
        <v>3.4220000000000002</v>
      </c>
      <c r="CV66">
        <v>1.1000000000000001E-3</v>
      </c>
      <c r="CW66" t="s">
        <v>247</v>
      </c>
      <c r="DE66" s="335"/>
      <c r="DR66" s="335"/>
      <c r="EB66">
        <v>4.7381850000000003E-2</v>
      </c>
      <c r="EC66" s="241" t="s">
        <v>95</v>
      </c>
      <c r="EG66" s="335"/>
      <c r="EJ66" s="241">
        <v>-0.378</v>
      </c>
      <c r="EK66" s="241">
        <v>-0.255</v>
      </c>
      <c r="EL66" s="241">
        <v>-4.2999999999999997E-2</v>
      </c>
      <c r="EM66" s="241">
        <v>0.09</v>
      </c>
      <c r="EN66" s="241">
        <v>-5.0999999999999997E-2</v>
      </c>
      <c r="EO66" s="241">
        <v>0.41799999999999998</v>
      </c>
      <c r="EP66" s="241">
        <v>0.53100000000000003</v>
      </c>
      <c r="EQ66" s="241">
        <v>0.106</v>
      </c>
      <c r="ER66" s="241"/>
      <c r="ES66">
        <v>0.58055010600000001</v>
      </c>
      <c r="ET66" s="241" t="s">
        <v>103</v>
      </c>
    </row>
    <row r="67" spans="1:150">
      <c r="A67" s="241">
        <v>-0.43300602309543895</v>
      </c>
      <c r="B67" s="241">
        <v>2.101113201324011</v>
      </c>
      <c r="C67" s="241">
        <v>1.5593753804783415</v>
      </c>
      <c r="D67" s="241">
        <v>1.3072365487839277</v>
      </c>
      <c r="E67" s="241">
        <v>0.98223743296853161</v>
      </c>
      <c r="F67" s="241">
        <v>-0.30461300186080326</v>
      </c>
      <c r="G67" s="241">
        <v>0.55859150257171886</v>
      </c>
      <c r="H67" s="241">
        <v>0.26479316822838234</v>
      </c>
      <c r="J67" s="241">
        <v>-1.957139771767344</v>
      </c>
      <c r="L67" s="241">
        <v>-0.69883402362876657</v>
      </c>
      <c r="M67" s="241">
        <v>-0.20061831179676562</v>
      </c>
      <c r="N67" s="241">
        <v>-1.5041118645155667</v>
      </c>
      <c r="O67" s="241">
        <v>-2.2480739798948322</v>
      </c>
      <c r="P67" s="241">
        <v>-2.2552456755691872</v>
      </c>
      <c r="Q67" s="241">
        <v>-0.47581825411815337</v>
      </c>
      <c r="R67" s="241">
        <v>-0.9190675995941866</v>
      </c>
      <c r="S67" s="241">
        <v>0.26405274314846922</v>
      </c>
      <c r="T67" s="241">
        <v>-0.6593163259472935</v>
      </c>
      <c r="AQ67" s="241"/>
      <c r="AU67" s="241">
        <v>0.91499912270724648</v>
      </c>
      <c r="AV67" s="241">
        <v>-0.49156184395698094</v>
      </c>
      <c r="AW67" s="241">
        <v>-1.5003981293785502</v>
      </c>
      <c r="AX67" s="241">
        <v>0.49773195456470731</v>
      </c>
      <c r="AY67" s="241">
        <v>-0.28276744889822725</v>
      </c>
      <c r="AZ67" s="241"/>
      <c r="BA67" s="241">
        <v>-0.46207161596852891</v>
      </c>
      <c r="BB67" s="241">
        <v>-0.57701852393389874</v>
      </c>
      <c r="BC67" s="241">
        <v>-0.55019205478667366</v>
      </c>
      <c r="BD67" s="241">
        <v>-0.20682744073625298</v>
      </c>
      <c r="BE67" s="241">
        <v>1.9493961926328804</v>
      </c>
      <c r="BF67" s="241">
        <v>-0.65601864811858634</v>
      </c>
      <c r="BG67" s="241">
        <v>-0.44768413709711946</v>
      </c>
      <c r="BH67" s="241">
        <v>-0.12419703553944753</v>
      </c>
      <c r="BI67" s="241">
        <v>6.4089957742193379E-2</v>
      </c>
      <c r="BJ67" s="241">
        <v>-0.55504598630900148</v>
      </c>
      <c r="CB67" s="241">
        <v>-0.36799999999999999</v>
      </c>
      <c r="CC67" s="241">
        <v>-0.154</v>
      </c>
      <c r="CD67" s="241">
        <v>0.252</v>
      </c>
      <c r="CE67" s="241">
        <v>8.5000000000000006E-2</v>
      </c>
      <c r="CF67" s="241">
        <v>0.33</v>
      </c>
      <c r="CG67" s="241">
        <v>0.22500000000000001</v>
      </c>
      <c r="CJ67" s="241">
        <v>-0.26432152900000006</v>
      </c>
      <c r="CK67" s="241" t="s">
        <v>94</v>
      </c>
      <c r="CO67" s="335"/>
      <c r="CR67" t="s">
        <v>190</v>
      </c>
      <c r="CS67">
        <v>-0.113293</v>
      </c>
      <c r="CT67">
        <v>3.5568500000000003E-2</v>
      </c>
      <c r="CU67">
        <v>-3.1850000000000001</v>
      </c>
      <c r="CV67">
        <v>2.2000000000000001E-3</v>
      </c>
      <c r="CW67" t="s">
        <v>247</v>
      </c>
      <c r="DE67" s="335"/>
      <c r="DR67" s="335"/>
      <c r="DT67" s="241"/>
      <c r="DU67" s="241" t="s">
        <v>186</v>
      </c>
      <c r="DV67" s="241" t="s">
        <v>187</v>
      </c>
      <c r="DW67" s="241" t="s">
        <v>189</v>
      </c>
      <c r="DX67" s="241" t="s">
        <v>191</v>
      </c>
      <c r="DY67" s="241" t="s">
        <v>192</v>
      </c>
      <c r="DZ67" s="241" t="s">
        <v>193</v>
      </c>
      <c r="EA67" s="241" t="s">
        <v>195</v>
      </c>
      <c r="EB67">
        <v>-0.126445795</v>
      </c>
      <c r="EC67" s="241" t="s">
        <v>94</v>
      </c>
      <c r="EG67" s="335"/>
      <c r="EJ67" s="241">
        <v>-0.435</v>
      </c>
      <c r="EK67" s="241">
        <v>0.158</v>
      </c>
      <c r="EL67" s="241">
        <v>-0.152</v>
      </c>
      <c r="EM67" s="241">
        <v>-0.128</v>
      </c>
      <c r="EN67" s="241">
        <v>-0.127</v>
      </c>
      <c r="EO67" s="241">
        <v>-0.17799999999999999</v>
      </c>
      <c r="EP67" s="241">
        <v>-0.193</v>
      </c>
      <c r="EQ67" s="241">
        <v>0.52500000000000002</v>
      </c>
      <c r="ER67" s="241"/>
      <c r="ES67">
        <v>-0.13628887900000003</v>
      </c>
      <c r="ET67" s="241" t="s">
        <v>99</v>
      </c>
    </row>
    <row r="68" spans="1:150">
      <c r="A68" s="241">
        <v>-0.71943781000045526</v>
      </c>
      <c r="B68" s="241">
        <v>2.2173139255674648</v>
      </c>
      <c r="C68" s="241">
        <v>0.6185771902865651</v>
      </c>
      <c r="D68" s="241">
        <v>-0.71781716127312434</v>
      </c>
      <c r="E68" s="241">
        <v>0.77454507043589915</v>
      </c>
      <c r="F68" s="241">
        <v>0.23764334313193314</v>
      </c>
      <c r="G68" s="241">
        <v>0.1017770697620671</v>
      </c>
      <c r="H68" s="241">
        <v>4.2957269055558633E-2</v>
      </c>
      <c r="J68" s="241">
        <v>-0.97452144765070203</v>
      </c>
      <c r="L68" s="241">
        <v>-0.78174449534028023</v>
      </c>
      <c r="M68" s="241">
        <v>-0.8704763196270402</v>
      </c>
      <c r="N68" s="241">
        <v>-0.9719610493848585</v>
      </c>
      <c r="O68" s="241">
        <v>0.24489908880708053</v>
      </c>
      <c r="P68" s="241">
        <v>-1.3153560316400128</v>
      </c>
      <c r="Q68" s="241">
        <v>-0.53912001741546678</v>
      </c>
      <c r="R68" s="241">
        <v>-0.93594774521137769</v>
      </c>
      <c r="S68" s="241">
        <v>-0.78117001200148994</v>
      </c>
      <c r="T68" s="241">
        <v>-0.73271700560276332</v>
      </c>
      <c r="AQ68" s="241"/>
      <c r="AU68" s="241">
        <v>0.46760450339945381</v>
      </c>
      <c r="AV68" s="241">
        <v>0.21616898445173477</v>
      </c>
      <c r="AW68" s="241">
        <v>0.86978440682946001</v>
      </c>
      <c r="AX68" s="241">
        <v>0.2165968401764041</v>
      </c>
      <c r="AY68" s="241">
        <v>5.216583080412146E-3</v>
      </c>
      <c r="AZ68" s="241"/>
      <c r="BA68" s="241">
        <v>-0.43670281241990699</v>
      </c>
      <c r="BB68" s="241">
        <v>-0.25878840413706733</v>
      </c>
      <c r="BC68" s="241">
        <v>2.5845992624705601E-2</v>
      </c>
      <c r="BD68" s="241">
        <v>-0.64116832045665539</v>
      </c>
      <c r="BE68" s="241">
        <v>-0.89513292047800253</v>
      </c>
      <c r="BF68" s="241">
        <v>-0.11828638947497876</v>
      </c>
      <c r="BG68" s="241">
        <v>0.1923670251312728</v>
      </c>
      <c r="BH68" s="241">
        <v>-0.42998591717554924</v>
      </c>
      <c r="BI68" s="241">
        <v>0.78751435644054424</v>
      </c>
      <c r="BJ68" s="241">
        <v>-0.35203898332098582</v>
      </c>
      <c r="CB68" s="241">
        <v>-0.39200000000000002</v>
      </c>
      <c r="CC68" s="241">
        <v>0.35099999999999998</v>
      </c>
      <c r="CD68" s="241">
        <v>-0.126</v>
      </c>
      <c r="CE68" s="241">
        <v>-0.16500000000000001</v>
      </c>
      <c r="CF68" s="241">
        <v>-0.501</v>
      </c>
      <c r="CG68" s="241">
        <v>0.61499999999999999</v>
      </c>
      <c r="CJ68" s="241">
        <v>-9.7241459999999891E-3</v>
      </c>
      <c r="CK68" s="241" t="s">
        <v>128</v>
      </c>
      <c r="CO68" s="335"/>
      <c r="CR68" t="s">
        <v>191</v>
      </c>
      <c r="CS68">
        <v>-0.282364</v>
      </c>
      <c r="CT68">
        <v>3.62303E-2</v>
      </c>
      <c r="CU68">
        <v>-7.7939999999999996</v>
      </c>
      <c r="CV68" s="327">
        <v>6.7900000000000006E-11</v>
      </c>
      <c r="CW68" t="s">
        <v>247</v>
      </c>
      <c r="DE68" s="335"/>
      <c r="DR68" s="335"/>
      <c r="DT68" s="241" t="s">
        <v>114</v>
      </c>
      <c r="DU68" s="241">
        <v>-0.38</v>
      </c>
      <c r="DV68" s="241">
        <v>-0.193</v>
      </c>
      <c r="DW68" s="241">
        <v>7.1999999999999995E-2</v>
      </c>
      <c r="DX68" s="241">
        <v>-0.40300000000000002</v>
      </c>
      <c r="DY68" s="241">
        <v>-0.02</v>
      </c>
      <c r="DZ68" s="241">
        <v>-0.75700000000000001</v>
      </c>
      <c r="EA68" s="241">
        <v>4.8000000000000001E-2</v>
      </c>
      <c r="EB68">
        <v>1.9467075000000056E-2</v>
      </c>
      <c r="EC68" s="241" t="s">
        <v>128</v>
      </c>
      <c r="EG68" s="335"/>
      <c r="EJ68" s="241">
        <v>-0.45500000000000002</v>
      </c>
      <c r="EK68" s="241">
        <v>4.9000000000000002E-2</v>
      </c>
      <c r="EL68" s="241">
        <v>-0.11</v>
      </c>
      <c r="EM68" s="241">
        <v>-5.0000000000000001E-3</v>
      </c>
      <c r="EN68" s="241">
        <v>-0.04</v>
      </c>
      <c r="EO68" s="241">
        <v>8.9999999999999993E-3</v>
      </c>
      <c r="EP68" s="241">
        <v>3.9E-2</v>
      </c>
      <c r="EQ68" s="241">
        <v>-0.79800000000000004</v>
      </c>
      <c r="ER68" s="241"/>
      <c r="ES68">
        <v>0.11295902700000002</v>
      </c>
      <c r="ET68" s="241" t="s">
        <v>98</v>
      </c>
    </row>
    <row r="69" spans="1:150">
      <c r="A69" s="241">
        <v>-0.63634096243796656</v>
      </c>
      <c r="B69" s="241">
        <v>2.6688935645233594</v>
      </c>
      <c r="C69" s="241">
        <v>1.8684976232418815</v>
      </c>
      <c r="D69" s="241">
        <v>-0.65202769681176886</v>
      </c>
      <c r="E69" s="241">
        <v>1.2948137286879753</v>
      </c>
      <c r="F69" s="241">
        <v>-0.39005331262941279</v>
      </c>
      <c r="G69" s="241">
        <v>0.24457847334535551</v>
      </c>
      <c r="H69" s="241">
        <v>0.16792796573614416</v>
      </c>
      <c r="J69" s="241">
        <v>-1.8116919647552421</v>
      </c>
      <c r="L69" s="241">
        <v>-0.76604531930518849</v>
      </c>
      <c r="M69" s="241">
        <v>-1.0029229257722727</v>
      </c>
      <c r="N69" s="241">
        <v>-0.51348458648416717</v>
      </c>
      <c r="O69" s="241">
        <v>-0.51418309856531219</v>
      </c>
      <c r="P69" s="241">
        <v>-1.4122655795713095</v>
      </c>
      <c r="Q69" s="241">
        <v>-1.4605123498541075</v>
      </c>
      <c r="R69" s="241">
        <v>-0.89746550963147764</v>
      </c>
      <c r="S69" s="241">
        <v>-1.9104702678944301</v>
      </c>
      <c r="T69" s="241">
        <v>-0.46671023635237618</v>
      </c>
      <c r="AQ69" s="241"/>
      <c r="AU69" s="241">
        <v>1.7113140487823475</v>
      </c>
      <c r="AV69" s="241">
        <v>-1.6703151955264978E-2</v>
      </c>
      <c r="AW69" s="241">
        <v>0.47204755640677787</v>
      </c>
      <c r="AX69" s="241">
        <v>-0.31969084839268963</v>
      </c>
      <c r="AY69" s="241">
        <v>0.23430849147338745</v>
      </c>
      <c r="AZ69" s="241"/>
      <c r="BA69" s="241">
        <v>-0.20669232691240133</v>
      </c>
      <c r="BB69" s="241">
        <v>-0.58044383885376805</v>
      </c>
      <c r="BC69" s="241">
        <v>-0.92957214782309661</v>
      </c>
      <c r="BD69" s="241">
        <v>-0.29264341354031509</v>
      </c>
      <c r="BE69" s="241">
        <v>-1.0177750627320916</v>
      </c>
      <c r="BF69" s="241">
        <v>-0.64027322786898477</v>
      </c>
      <c r="BG69" s="241">
        <v>0.51590937087308519</v>
      </c>
      <c r="BH69" s="241">
        <v>-0.39827796607500504</v>
      </c>
      <c r="BI69" s="241">
        <v>-1.2058752858212498</v>
      </c>
      <c r="BJ69" s="241">
        <v>-0.61060088948813529</v>
      </c>
      <c r="CR69" t="s">
        <v>192</v>
      </c>
      <c r="CS69">
        <v>-0.20016400000000001</v>
      </c>
      <c r="CT69">
        <v>4.5006699999999997E-2</v>
      </c>
      <c r="CU69">
        <v>-4.4470000000000001</v>
      </c>
      <c r="CV69" s="327">
        <v>3.4700000000000003E-5</v>
      </c>
      <c r="CW69" t="s">
        <v>247</v>
      </c>
      <c r="DE69" s="335"/>
      <c r="DR69" s="335"/>
      <c r="DT69" s="241" t="s">
        <v>115</v>
      </c>
      <c r="DU69" s="241">
        <v>-0.438</v>
      </c>
      <c r="DV69" s="241">
        <v>0.23699999999999999</v>
      </c>
      <c r="DW69" s="241">
        <v>-0.156</v>
      </c>
      <c r="DX69" s="241">
        <v>0.156</v>
      </c>
      <c r="DY69" s="241">
        <v>-0.22900000000000001</v>
      </c>
      <c r="DZ69" s="241">
        <v>7.6999999999999999E-2</v>
      </c>
      <c r="EA69" s="241">
        <v>-0.76100000000000001</v>
      </c>
      <c r="EG69" s="335"/>
      <c r="EJ69" s="241">
        <v>-0.377</v>
      </c>
      <c r="EK69" s="241">
        <v>-1.9E-2</v>
      </c>
      <c r="EL69" s="241">
        <v>0.128</v>
      </c>
      <c r="EM69" s="241">
        <v>-0.11700000000000001</v>
      </c>
      <c r="EN69" s="241">
        <v>0.40400000000000003</v>
      </c>
      <c r="EO69" s="241">
        <v>0.41799999999999998</v>
      </c>
      <c r="EP69" s="241">
        <v>0.06</v>
      </c>
      <c r="EQ69" s="241">
        <v>0.23400000000000001</v>
      </c>
      <c r="ER69" s="241"/>
      <c r="ES69">
        <v>2.2073487000000003E-2</v>
      </c>
      <c r="ET69" s="241" t="s">
        <v>97</v>
      </c>
    </row>
    <row r="70" spans="1:150">
      <c r="A70" s="241">
        <v>-0.67787750596462493</v>
      </c>
      <c r="B70" s="241">
        <v>2.0549462719303273</v>
      </c>
      <c r="C70" s="241">
        <v>0.68516302116191163</v>
      </c>
      <c r="D70" s="241">
        <v>3.8767023985873172E-2</v>
      </c>
      <c r="E70" s="241">
        <v>0.32364941125435875</v>
      </c>
      <c r="F70" s="241">
        <v>-0.12804274651906239</v>
      </c>
      <c r="G70" s="241">
        <v>0.30943577394152166</v>
      </c>
      <c r="H70" s="241">
        <v>0.12839408178427433</v>
      </c>
      <c r="J70" s="241">
        <v>-1.2180619617174777</v>
      </c>
      <c r="L70" s="241">
        <v>-0.658213557598053</v>
      </c>
      <c r="M70" s="241">
        <v>-0.57178774378366259</v>
      </c>
      <c r="N70" s="241">
        <v>-1.2027422028063466</v>
      </c>
      <c r="O70" s="241">
        <v>-0.50389515043654654</v>
      </c>
      <c r="P70" s="241">
        <v>-1.0636880829660995</v>
      </c>
      <c r="Q70" s="241">
        <v>-9.6007674334260135E-2</v>
      </c>
      <c r="R70" s="241">
        <v>-0.86182852251678832</v>
      </c>
      <c r="S70" s="241">
        <v>-0.46455746436458395</v>
      </c>
      <c r="T70" s="241">
        <v>-0.59418275381829044</v>
      </c>
      <c r="AQ70" s="241"/>
      <c r="AU70" s="241">
        <v>1.4013290201996345</v>
      </c>
      <c r="AV70" s="241">
        <v>-0.92969435829392499</v>
      </c>
      <c r="AW70" s="241">
        <v>-7.7536874197474986E-2</v>
      </c>
      <c r="AX70" s="241">
        <v>-0.26364531811462477</v>
      </c>
      <c r="AY70" s="241">
        <v>0.16788643465871828</v>
      </c>
      <c r="AZ70" s="241"/>
      <c r="BA70" s="241">
        <v>0.66261200802039322</v>
      </c>
      <c r="BB70" s="241">
        <v>-0.50900110663470921</v>
      </c>
      <c r="BC70" s="241">
        <v>-0.88307087250288441</v>
      </c>
      <c r="BD70" s="241">
        <v>-0.22593847912323886</v>
      </c>
      <c r="BE70" s="241">
        <v>-0.40967863244222585</v>
      </c>
      <c r="BF70" s="241">
        <v>-1.06402604452283</v>
      </c>
      <c r="BG70" s="241">
        <v>1.2895975889513496</v>
      </c>
      <c r="BH70" s="241">
        <v>-0.46932149851650251</v>
      </c>
      <c r="BI70" s="241">
        <v>-1.340961362052985</v>
      </c>
      <c r="BJ70" s="241">
        <v>-0.48952965222933253</v>
      </c>
      <c r="CR70" t="s">
        <v>195</v>
      </c>
      <c r="CS70">
        <v>-0.66140100000000002</v>
      </c>
      <c r="CT70">
        <v>0.117742</v>
      </c>
      <c r="CU70">
        <v>-5.617</v>
      </c>
      <c r="CV70" s="327">
        <v>4.3500000000000002E-7</v>
      </c>
      <c r="CW70" t="s">
        <v>247</v>
      </c>
      <c r="DE70" s="335"/>
      <c r="DR70" s="335"/>
      <c r="DT70" s="241" t="s">
        <v>116</v>
      </c>
      <c r="DU70" s="241">
        <v>-0.45600000000000002</v>
      </c>
      <c r="DV70" s="241">
        <v>3.2000000000000001E-2</v>
      </c>
      <c r="DW70" s="241">
        <v>-3.4000000000000002E-2</v>
      </c>
      <c r="DX70" s="241">
        <v>-9.5000000000000001E-2</v>
      </c>
      <c r="DY70" s="241">
        <v>0.186</v>
      </c>
      <c r="DZ70" s="241">
        <v>0.14000000000000001</v>
      </c>
      <c r="EA70" s="241">
        <v>-4.2999999999999997E-2</v>
      </c>
      <c r="EG70" s="335"/>
      <c r="EJ70" s="241">
        <v>-8.5999999999999993E-2</v>
      </c>
      <c r="EK70" s="241">
        <v>-7.5999999999999998E-2</v>
      </c>
      <c r="EL70" s="241">
        <v>0.376</v>
      </c>
      <c r="EM70" s="241">
        <v>-0.85499999999999998</v>
      </c>
      <c r="EN70" s="241">
        <v>1.2999999999999999E-2</v>
      </c>
      <c r="EO70" s="241">
        <v>-0.248</v>
      </c>
      <c r="EP70" s="241">
        <v>0.125</v>
      </c>
      <c r="EQ70" s="241">
        <v>-7.2999999999999995E-2</v>
      </c>
      <c r="ER70" s="241"/>
      <c r="ES70">
        <v>2.3825720000000081E-3</v>
      </c>
      <c r="ET70" s="241" t="s">
        <v>96</v>
      </c>
    </row>
    <row r="71" spans="1:150">
      <c r="A71" s="241">
        <v>-0.62222896781915815</v>
      </c>
      <c r="B71" s="241">
        <v>3.0012014563148464</v>
      </c>
      <c r="C71" s="241">
        <v>1.9134145511756997</v>
      </c>
      <c r="D71" s="241">
        <v>-2.3481754566150759E-2</v>
      </c>
      <c r="E71" s="241">
        <v>1.5602956715088225</v>
      </c>
      <c r="F71" s="241">
        <v>-0.53002169993131987</v>
      </c>
      <c r="G71" s="241">
        <v>0.80003523982762792</v>
      </c>
      <c r="H71" s="241">
        <v>0.36273469614037102</v>
      </c>
      <c r="J71" s="241">
        <v>-2.0400111966928423</v>
      </c>
      <c r="L71" s="241">
        <v>-0.87163539558840231</v>
      </c>
      <c r="M71" s="241">
        <v>-0.62626229345780859</v>
      </c>
      <c r="N71" s="241">
        <v>-1.5213253199928418</v>
      </c>
      <c r="O71" s="241">
        <v>-1.2569893001050274</v>
      </c>
      <c r="P71" s="241">
        <v>-2.6856626586572911</v>
      </c>
      <c r="Q71" s="241">
        <v>-1.0455341237939348</v>
      </c>
      <c r="R71" s="241">
        <v>-0.97856748665459359</v>
      </c>
      <c r="S71" s="241">
        <v>-1.5268076064170399</v>
      </c>
      <c r="T71" s="241">
        <v>-0.59618113075906043</v>
      </c>
      <c r="AQ71" s="241"/>
      <c r="AU71" s="241">
        <v>-1.364893104567888</v>
      </c>
      <c r="AV71" s="241">
        <v>-0.16851218128853546</v>
      </c>
      <c r="AW71" s="241">
        <v>0.79948448529640659</v>
      </c>
      <c r="AX71" s="241">
        <v>0.69496709687916614</v>
      </c>
      <c r="AY71" s="241">
        <v>6.788074248966959E-2</v>
      </c>
      <c r="AZ71" s="241"/>
      <c r="BA71" s="241">
        <v>0.86894494354918872</v>
      </c>
      <c r="BB71" s="241">
        <v>0.26398415684291004</v>
      </c>
      <c r="BC71" s="241">
        <v>0.4857521711628926</v>
      </c>
      <c r="BD71" s="241">
        <v>0.55132408439505554</v>
      </c>
      <c r="BE71" s="241">
        <v>-0.60194664335322967</v>
      </c>
      <c r="BF71" s="241">
        <v>-0.49274847922795662</v>
      </c>
      <c r="BG71" s="241">
        <v>-0.46878472486289491</v>
      </c>
      <c r="BH71" s="241">
        <v>0.63903709347703341</v>
      </c>
      <c r="BI71" s="241">
        <v>1.0991869710948599</v>
      </c>
      <c r="BJ71" s="241">
        <v>-0.1205111956665267</v>
      </c>
      <c r="DE71" s="335"/>
      <c r="DR71" s="335"/>
      <c r="DT71" s="241" t="s">
        <v>117</v>
      </c>
      <c r="DU71" s="241">
        <v>-0.36399999999999999</v>
      </c>
      <c r="DV71" s="241">
        <v>-0.24299999999999999</v>
      </c>
      <c r="DW71" s="241">
        <v>-5.5E-2</v>
      </c>
      <c r="DX71" s="241">
        <v>-0.47699999999999998</v>
      </c>
      <c r="DY71" s="241">
        <v>0.29499999999999998</v>
      </c>
      <c r="DZ71" s="241">
        <v>0.46300000000000002</v>
      </c>
      <c r="EA71" s="241">
        <v>7.0999999999999994E-2</v>
      </c>
      <c r="EG71" s="335"/>
      <c r="EJ71" s="241">
        <v>-0.06</v>
      </c>
      <c r="EK71" s="241">
        <v>0.39100000000000001</v>
      </c>
      <c r="EL71" s="241">
        <v>0.58899999999999997</v>
      </c>
      <c r="EM71" s="241">
        <v>0.16500000000000001</v>
      </c>
      <c r="EN71" s="241">
        <v>-0.63500000000000001</v>
      </c>
      <c r="EO71" s="241">
        <v>0.16700000000000001</v>
      </c>
      <c r="EP71" s="241">
        <v>0.12</v>
      </c>
      <c r="EQ71" s="241">
        <v>3.5000000000000003E-2</v>
      </c>
      <c r="ER71" s="241"/>
      <c r="ES71">
        <v>3.1394184000000006E-2</v>
      </c>
      <c r="ET71" s="241" t="s">
        <v>100</v>
      </c>
    </row>
    <row r="72" spans="1:150">
      <c r="A72" s="241">
        <v>-0.53104724980639817</v>
      </c>
      <c r="B72" s="241">
        <v>0.91499912270724648</v>
      </c>
      <c r="C72" s="241">
        <v>-0.49156184395698094</v>
      </c>
      <c r="D72" s="241">
        <v>-1.5003981293785502</v>
      </c>
      <c r="E72" s="241">
        <v>1.1191523483315715</v>
      </c>
      <c r="F72" s="241">
        <v>0.49773195456470731</v>
      </c>
      <c r="G72" s="241">
        <v>-0.13771778607919766</v>
      </c>
      <c r="H72" s="241">
        <v>-0.28276744889822725</v>
      </c>
      <c r="J72" s="241">
        <v>-0.46207161596852891</v>
      </c>
      <c r="L72" s="241">
        <v>-0.57701852393389874</v>
      </c>
      <c r="M72" s="241">
        <v>-0.55019205478667366</v>
      </c>
      <c r="N72" s="241">
        <v>-0.20682744073625298</v>
      </c>
      <c r="O72" s="241">
        <v>1.9493961926328804</v>
      </c>
      <c r="P72" s="241">
        <v>-0.65601864811858634</v>
      </c>
      <c r="Q72" s="241">
        <v>-0.44768413709711946</v>
      </c>
      <c r="R72" s="241">
        <v>-0.12419703553944753</v>
      </c>
      <c r="S72" s="241">
        <v>6.4089957742193379E-2</v>
      </c>
      <c r="T72" s="241">
        <v>-0.55504598630900148</v>
      </c>
      <c r="AQ72" s="241"/>
      <c r="AU72" s="241">
        <v>0.45280664834062784</v>
      </c>
      <c r="AV72" s="241">
        <v>0.65356457516438715</v>
      </c>
      <c r="AW72" s="241">
        <v>0.15480124027257219</v>
      </c>
      <c r="AX72" s="241">
        <v>0.7843728272621413</v>
      </c>
      <c r="AY72" s="241">
        <v>2.1859372212483991E-2</v>
      </c>
      <c r="AZ72" s="241"/>
      <c r="BA72" s="241">
        <v>0.56790180810553981</v>
      </c>
      <c r="BB72" s="241">
        <v>-0.22094452618457475</v>
      </c>
      <c r="BC72" s="241">
        <v>-0.46140216497140285</v>
      </c>
      <c r="BD72" s="241">
        <v>-7.2007754650160544E-2</v>
      </c>
      <c r="BE72" s="241">
        <v>-0.4214474442979802</v>
      </c>
      <c r="BF72" s="241">
        <v>0.56347404408002433</v>
      </c>
      <c r="BG72" s="241">
        <v>-0.7501258950731563</v>
      </c>
      <c r="BH72" s="241">
        <v>-0.43230195083290585</v>
      </c>
      <c r="BI72" s="241">
        <v>-0.58822609712999574</v>
      </c>
      <c r="BJ72" s="241">
        <v>-0.26705346006348835</v>
      </c>
      <c r="CQ72" s="241" t="s">
        <v>186</v>
      </c>
      <c r="CR72" s="241" t="s">
        <v>187</v>
      </c>
      <c r="CS72" s="241" t="s">
        <v>189</v>
      </c>
      <c r="CT72" s="241" t="s">
        <v>190</v>
      </c>
      <c r="CU72" s="241" t="s">
        <v>191</v>
      </c>
      <c r="CV72" s="241" t="s">
        <v>192</v>
      </c>
      <c r="CW72" s="241" t="s">
        <v>195</v>
      </c>
      <c r="CY72" s="241" cm="1">
        <f t="array" ref="CY72:CY81">MMULT(CQ73:CW82,CS64:CS70)</f>
        <v>1.6658869999999999E-2</v>
      </c>
      <c r="CZ72" s="241" t="s">
        <v>101</v>
      </c>
      <c r="DE72" s="335"/>
      <c r="DR72" s="335"/>
      <c r="DT72" s="241" t="s">
        <v>118</v>
      </c>
      <c r="DU72" s="241">
        <v>-6.4000000000000001E-2</v>
      </c>
      <c r="DV72" s="241">
        <v>-0.33700000000000002</v>
      </c>
      <c r="DW72" s="241">
        <v>-0.82399999999999995</v>
      </c>
      <c r="DX72" s="241">
        <v>0.249</v>
      </c>
      <c r="DY72" s="241">
        <v>4.7E-2</v>
      </c>
      <c r="DZ72" s="241">
        <v>-0.17899999999999999</v>
      </c>
      <c r="EA72" s="241">
        <v>0.107</v>
      </c>
      <c r="EG72" s="335"/>
      <c r="EJ72" s="241">
        <v>-1.7999999999999999E-2</v>
      </c>
      <c r="EK72" s="241">
        <v>-0.77700000000000002</v>
      </c>
      <c r="EL72" s="241">
        <v>0.13200000000000001</v>
      </c>
      <c r="EM72" s="241">
        <v>-2.1999999999999999E-2</v>
      </c>
      <c r="EN72" s="241">
        <v>-0.37</v>
      </c>
      <c r="EO72" s="241">
        <v>0.19</v>
      </c>
      <c r="EP72" s="241">
        <v>-0.434</v>
      </c>
      <c r="EQ72" s="241">
        <v>-5.0000000000000001E-3</v>
      </c>
      <c r="ER72" s="241"/>
      <c r="ES72">
        <v>3.7379820000000008E-3</v>
      </c>
      <c r="ET72" s="241" t="s">
        <v>95</v>
      </c>
    </row>
    <row r="73" spans="1:150">
      <c r="A73" s="241">
        <v>-0.3466922134417883</v>
      </c>
      <c r="B73" s="241">
        <v>0.46760450339945381</v>
      </c>
      <c r="C73" s="241">
        <v>0.21616898445173477</v>
      </c>
      <c r="D73" s="241">
        <v>0.86978440682946001</v>
      </c>
      <c r="E73" s="241">
        <v>-0.28798036219365247</v>
      </c>
      <c r="F73" s="241">
        <v>0.2165968401764041</v>
      </c>
      <c r="G73" s="241">
        <v>6.806033822973942E-2</v>
      </c>
      <c r="H73" s="241">
        <v>5.216583080412146E-3</v>
      </c>
      <c r="J73" s="241">
        <v>-0.43670281241990699</v>
      </c>
      <c r="L73" s="241">
        <v>-0.25878840413706733</v>
      </c>
      <c r="M73" s="241">
        <v>2.5845992624705601E-2</v>
      </c>
      <c r="N73" s="241">
        <v>-0.64116832045665539</v>
      </c>
      <c r="O73" s="241">
        <v>-0.89513292047800253</v>
      </c>
      <c r="P73" s="241">
        <v>-0.11828638947497876</v>
      </c>
      <c r="Q73" s="241">
        <v>0.1923670251312728</v>
      </c>
      <c r="R73" s="241">
        <v>-0.42998591717554924</v>
      </c>
      <c r="S73" s="241">
        <v>0.78751435644054424</v>
      </c>
      <c r="T73" s="241">
        <v>-0.35203898332098582</v>
      </c>
      <c r="AQ73" s="241"/>
      <c r="AU73" s="241">
        <v>1.3729609118245294</v>
      </c>
      <c r="AV73" s="241">
        <v>-0.90484605758719572</v>
      </c>
      <c r="AW73" s="241">
        <v>-0.75712912636045737</v>
      </c>
      <c r="AX73" s="241">
        <v>-0.11833517193752804</v>
      </c>
      <c r="AY73" s="241">
        <v>-2.1134531386048538E-2</v>
      </c>
      <c r="AZ73" s="241"/>
      <c r="BA73" s="241">
        <v>0.22457733341418043</v>
      </c>
      <c r="BB73" s="241">
        <v>-0.58774339700452027</v>
      </c>
      <c r="BC73" s="241">
        <v>-0.87550018480216496</v>
      </c>
      <c r="BD73" s="241">
        <v>-0.17203684820507456</v>
      </c>
      <c r="BE73" s="241">
        <v>0.64831884131171602</v>
      </c>
      <c r="BF73" s="241">
        <v>-0.79057987082596215</v>
      </c>
      <c r="BG73" s="241">
        <v>0.7902170118281141</v>
      </c>
      <c r="BH73" s="241">
        <v>-0.30581968078815164</v>
      </c>
      <c r="BI73" s="241">
        <v>-1.0723829292958393</v>
      </c>
      <c r="BJ73" s="241">
        <v>-0.50111029793212869</v>
      </c>
      <c r="CQ73" s="241">
        <v>-0.379</v>
      </c>
      <c r="CR73" s="241">
        <v>-0.27700000000000002</v>
      </c>
      <c r="CS73" s="241">
        <v>-8.5999999999999993E-2</v>
      </c>
      <c r="CT73" s="241">
        <v>0.26600000000000001</v>
      </c>
      <c r="CU73" s="241">
        <v>0.223</v>
      </c>
      <c r="CV73" s="241">
        <v>-0.35</v>
      </c>
      <c r="CW73" s="241">
        <v>5.2999999999999999E-2</v>
      </c>
      <c r="CY73" s="241">
        <v>0.86185237100000001</v>
      </c>
      <c r="CZ73" s="241" t="s">
        <v>103</v>
      </c>
      <c r="DE73" s="335"/>
      <c r="DR73" s="335"/>
      <c r="DT73" s="241" t="s">
        <v>119</v>
      </c>
      <c r="DU73" s="241">
        <v>-5.5E-2</v>
      </c>
      <c r="DV73" s="241">
        <v>-2.4E-2</v>
      </c>
      <c r="DW73" s="241">
        <v>0.21199999999999999</v>
      </c>
      <c r="DX73" s="241">
        <v>-0.161</v>
      </c>
      <c r="DY73" s="241">
        <v>9.5000000000000001E-2</v>
      </c>
      <c r="DZ73" s="241">
        <v>5.2999999999999999E-2</v>
      </c>
      <c r="EA73" s="241">
        <v>8.0000000000000002E-3</v>
      </c>
      <c r="EG73" s="335"/>
      <c r="EJ73" s="241">
        <v>-0.186</v>
      </c>
      <c r="EK73" s="241">
        <v>-3.2000000000000001E-2</v>
      </c>
      <c r="EL73" s="241">
        <v>0.62</v>
      </c>
      <c r="EM73" s="241">
        <v>0.34799999999999998</v>
      </c>
      <c r="EN73" s="241">
        <v>0.48499999999999999</v>
      </c>
      <c r="EO73" s="241">
        <v>-0.14699999999999999</v>
      </c>
      <c r="EP73" s="241">
        <v>-0.30599999999999999</v>
      </c>
      <c r="EQ73" s="241">
        <v>-5.1999999999999998E-2</v>
      </c>
      <c r="ER73" s="241"/>
      <c r="ES73">
        <v>0.12142071399999999</v>
      </c>
      <c r="ET73" s="241" t="s">
        <v>94</v>
      </c>
    </row>
    <row r="74" spans="1:150">
      <c r="A74" s="241">
        <v>-0.58857194764362941</v>
      </c>
      <c r="B74" s="241">
        <v>1.7113140487823475</v>
      </c>
      <c r="C74" s="241">
        <v>-1.6703151955264978E-2</v>
      </c>
      <c r="D74" s="241">
        <v>0.47204755640677787</v>
      </c>
      <c r="E74" s="241">
        <v>-0.13828594678128792</v>
      </c>
      <c r="F74" s="241">
        <v>-0.31969084839268963</v>
      </c>
      <c r="G74" s="241">
        <v>-0.13448337543815603</v>
      </c>
      <c r="H74" s="241">
        <v>0.23430849147338745</v>
      </c>
      <c r="J74" s="241">
        <v>-0.20669232691240133</v>
      </c>
      <c r="L74" s="241">
        <v>-0.58044383885376805</v>
      </c>
      <c r="M74" s="241">
        <v>-0.92957214782309661</v>
      </c>
      <c r="N74" s="241">
        <v>-0.29264341354031509</v>
      </c>
      <c r="O74" s="241">
        <v>-1.0177750627320916</v>
      </c>
      <c r="P74" s="241">
        <v>-0.64027322786898477</v>
      </c>
      <c r="Q74" s="241">
        <v>0.51590937087308519</v>
      </c>
      <c r="R74" s="241">
        <v>-0.39827796607500504</v>
      </c>
      <c r="S74" s="241">
        <v>-1.2058752858212498</v>
      </c>
      <c r="T74" s="241">
        <v>-0.61060088948813529</v>
      </c>
      <c r="AQ74" s="241"/>
      <c r="AU74" s="241">
        <v>-0.12475926122937857</v>
      </c>
      <c r="AV74" s="241">
        <v>0.29358207216030163</v>
      </c>
      <c r="AW74" s="241">
        <v>0.65586877751060157</v>
      </c>
      <c r="AX74" s="241">
        <v>4.5766253239624879E-3</v>
      </c>
      <c r="AY74" s="241">
        <v>-5.1585609418284391E-2</v>
      </c>
      <c r="AZ74" s="241"/>
      <c r="BA74" s="241">
        <v>-0.40964275530137501</v>
      </c>
      <c r="BB74" s="241">
        <v>-2.863333663850582E-2</v>
      </c>
      <c r="BC74" s="241">
        <v>0.10787170167400179</v>
      </c>
      <c r="BD74" s="241">
        <v>-0.12701714514671616</v>
      </c>
      <c r="BE74" s="241">
        <v>-0.3221435654270221</v>
      </c>
      <c r="BF74" s="241">
        <v>0.87178423319037068</v>
      </c>
      <c r="BG74" s="241">
        <v>-0.21557767167361541</v>
      </c>
      <c r="BH74" s="241">
        <v>0.28298629791216279</v>
      </c>
      <c r="BI74" s="241">
        <v>0.49153746515770269</v>
      </c>
      <c r="BJ74" s="241">
        <v>-1.7897121715386106E-2</v>
      </c>
      <c r="CQ74" s="241">
        <v>-0.433</v>
      </c>
      <c r="CR74" s="241">
        <v>0.23400000000000001</v>
      </c>
      <c r="CS74" s="241">
        <v>0.08</v>
      </c>
      <c r="CT74" s="241">
        <v>-0.127</v>
      </c>
      <c r="CU74" s="241">
        <v>-0.248</v>
      </c>
      <c r="CV74" s="241">
        <v>-0.19900000000000001</v>
      </c>
      <c r="CW74" s="241">
        <v>-0.73699999999999999</v>
      </c>
      <c r="CY74" s="241">
        <v>0.22382037450000003</v>
      </c>
      <c r="CZ74" s="241" t="s">
        <v>99</v>
      </c>
      <c r="DE74" s="335"/>
      <c r="DR74" s="335"/>
      <c r="DT74" s="241" t="s">
        <v>120</v>
      </c>
      <c r="DU74" s="241">
        <v>0.06</v>
      </c>
      <c r="DV74" s="241">
        <v>-0.64400000000000002</v>
      </c>
      <c r="DW74" s="241">
        <v>-6.0000000000000001E-3</v>
      </c>
      <c r="DX74" s="241">
        <v>-0.06</v>
      </c>
      <c r="DY74" s="241">
        <v>-0.39100000000000001</v>
      </c>
      <c r="DZ74" s="241">
        <v>0.33600000000000002</v>
      </c>
      <c r="EA74" s="241">
        <v>-4.9000000000000002E-2</v>
      </c>
      <c r="EG74" s="335"/>
      <c r="EJ74" s="241">
        <v>-0.34399999999999997</v>
      </c>
      <c r="EK74" s="241">
        <v>-0.26500000000000001</v>
      </c>
      <c r="EL74" s="241">
        <v>-2.3E-2</v>
      </c>
      <c r="EM74" s="241">
        <v>0.27900000000000003</v>
      </c>
      <c r="EN74" s="241">
        <v>-0.13400000000000001</v>
      </c>
      <c r="EO74" s="241">
        <v>-0.68300000000000005</v>
      </c>
      <c r="EP74" s="241">
        <v>0.28699999999999998</v>
      </c>
      <c r="EQ74" s="241">
        <v>0.10199999999999999</v>
      </c>
      <c r="ER74" s="241"/>
      <c r="ES74">
        <v>0.44542647999999996</v>
      </c>
      <c r="ET74" s="241" t="s">
        <v>128</v>
      </c>
    </row>
    <row r="75" spans="1:150">
      <c r="A75" s="241">
        <v>-0.41950309912623424</v>
      </c>
      <c r="B75" s="241">
        <v>1.4013290201996345</v>
      </c>
      <c r="C75" s="241">
        <v>-0.92969435829392499</v>
      </c>
      <c r="D75" s="241">
        <v>-7.7536874197474986E-2</v>
      </c>
      <c r="E75" s="241">
        <v>-0.41636214412160755</v>
      </c>
      <c r="F75" s="241">
        <v>-0.26364531811462477</v>
      </c>
      <c r="G75" s="241">
        <v>-0.14289033612121946</v>
      </c>
      <c r="H75" s="241">
        <v>0.16788643465871828</v>
      </c>
      <c r="J75" s="241">
        <v>0.66261200802039322</v>
      </c>
      <c r="L75" s="241">
        <v>-0.50900110663470921</v>
      </c>
      <c r="M75" s="241">
        <v>-0.88307087250288441</v>
      </c>
      <c r="N75" s="241">
        <v>-0.22593847912323886</v>
      </c>
      <c r="O75" s="241">
        <v>-0.40967863244222585</v>
      </c>
      <c r="P75" s="241">
        <v>-1.06402604452283</v>
      </c>
      <c r="Q75" s="241">
        <v>1.2895975889513496</v>
      </c>
      <c r="R75" s="241">
        <v>-0.46932149851650251</v>
      </c>
      <c r="S75" s="241">
        <v>-1.340961362052985</v>
      </c>
      <c r="T75" s="241">
        <v>-0.48952965222933253</v>
      </c>
      <c r="AQ75" s="241"/>
      <c r="AU75" s="241">
        <v>1.0572283019235671</v>
      </c>
      <c r="AV75" s="241">
        <v>-0.48252838681838439</v>
      </c>
      <c r="AW75" s="241">
        <v>-0.33390950352583959</v>
      </c>
      <c r="AX75" s="241">
        <v>5.6183631075878343E-2</v>
      </c>
      <c r="AY75" s="241">
        <v>-0.14204235182617936</v>
      </c>
      <c r="AZ75" s="241"/>
      <c r="BA75" s="241">
        <v>5.7143229993272107E-2</v>
      </c>
      <c r="BB75" s="241">
        <v>-0.57193320363354261</v>
      </c>
      <c r="BC75" s="241">
        <v>-0.59391514241272125</v>
      </c>
      <c r="BD75" s="241">
        <v>-0.23072072400350191</v>
      </c>
      <c r="BE75" s="241">
        <v>0.41146961998105341</v>
      </c>
      <c r="BF75" s="241">
        <v>0.18984046661197787</v>
      </c>
      <c r="BG75" s="241">
        <v>0.46667466608630176</v>
      </c>
      <c r="BH75" s="241">
        <v>-0.28331083498613674</v>
      </c>
      <c r="BI75" s="241">
        <v>-0.68564796445114484</v>
      </c>
      <c r="BJ75" s="241">
        <v>-0.36173142315783779</v>
      </c>
      <c r="CQ75" s="241">
        <v>-0.45500000000000002</v>
      </c>
      <c r="CR75" s="241">
        <v>1.9E-2</v>
      </c>
      <c r="CS75" s="241">
        <v>2.9000000000000001E-2</v>
      </c>
      <c r="CT75" s="241">
        <v>3.2000000000000001E-2</v>
      </c>
      <c r="CU75" s="241">
        <v>2E-3</v>
      </c>
      <c r="CV75" s="241">
        <v>0.16400000000000001</v>
      </c>
      <c r="CW75" s="241">
        <v>-9.7000000000000003E-2</v>
      </c>
      <c r="CY75" s="241">
        <v>-0.14354697900000002</v>
      </c>
      <c r="CZ75" s="241" t="s">
        <v>98</v>
      </c>
      <c r="DE75" s="335"/>
      <c r="DR75" s="335"/>
      <c r="DT75" s="241" t="s">
        <v>121</v>
      </c>
      <c r="DU75" s="241">
        <v>-0.183</v>
      </c>
      <c r="DV75" s="241">
        <v>-0.39700000000000002</v>
      </c>
      <c r="DW75" s="241">
        <v>0.42299999999999999</v>
      </c>
      <c r="DX75" s="241">
        <v>0.29099999999999998</v>
      </c>
      <c r="DY75" s="241">
        <v>-0.378</v>
      </c>
      <c r="DZ75" s="241">
        <v>-0.11799999999999999</v>
      </c>
      <c r="EA75" s="241">
        <v>-4.1000000000000002E-2</v>
      </c>
      <c r="EG75" s="335"/>
      <c r="EJ75" s="241">
        <v>-0.39400000000000002</v>
      </c>
      <c r="EK75" s="241">
        <v>0.27100000000000002</v>
      </c>
      <c r="EL75" s="241">
        <v>-0.23699999999999999</v>
      </c>
      <c r="EM75" s="241">
        <v>-7.2999999999999995E-2</v>
      </c>
      <c r="EN75" s="241">
        <v>-0.153</v>
      </c>
      <c r="EO75" s="241">
        <v>7.0999999999999994E-2</v>
      </c>
      <c r="EP75" s="241">
        <v>-0.53100000000000003</v>
      </c>
      <c r="EQ75" s="241">
        <v>-3.6999999999999998E-2</v>
      </c>
      <c r="ER75" s="241"/>
    </row>
    <row r="76" spans="1:150">
      <c r="A76" s="241">
        <v>0.42069669585925723</v>
      </c>
      <c r="B76" s="241">
        <v>-1.364893104567888</v>
      </c>
      <c r="C76" s="241">
        <v>-0.16851218128853546</v>
      </c>
      <c r="D76" s="241">
        <v>0.79948448529640659</v>
      </c>
      <c r="E76" s="241">
        <v>0.66552791941731149</v>
      </c>
      <c r="F76" s="241">
        <v>0.69496709687916614</v>
      </c>
      <c r="G76" s="241">
        <v>-0.25251885311993555</v>
      </c>
      <c r="H76" s="241">
        <v>6.788074248966959E-2</v>
      </c>
      <c r="J76" s="241">
        <v>0.86894494354918872</v>
      </c>
      <c r="L76" s="241">
        <v>0.26398415684291004</v>
      </c>
      <c r="M76" s="241">
        <v>0.4857521711628926</v>
      </c>
      <c r="N76" s="241">
        <v>0.55132408439505554</v>
      </c>
      <c r="O76" s="241">
        <v>-0.60194664335322967</v>
      </c>
      <c r="P76" s="241">
        <v>-0.49274847922795662</v>
      </c>
      <c r="Q76" s="241">
        <v>-0.46878472486289491</v>
      </c>
      <c r="R76" s="241">
        <v>0.63903709347703341</v>
      </c>
      <c r="S76" s="241">
        <v>1.0991869710948599</v>
      </c>
      <c r="T76" s="241">
        <v>-0.1205111956665267</v>
      </c>
      <c r="AQ76" s="241"/>
      <c r="AU76" s="241">
        <v>-0.50515831853827853</v>
      </c>
      <c r="AV76" s="241">
        <v>-0.37151636896681822</v>
      </c>
      <c r="AW76" s="241">
        <v>1.6890137834448631</v>
      </c>
      <c r="AX76" s="241">
        <v>0.30491762879962098</v>
      </c>
      <c r="AY76" s="241">
        <v>-5.6490872607270343E-2</v>
      </c>
      <c r="AZ76" s="241"/>
      <c r="BA76" s="241">
        <v>0.84019363286074966</v>
      </c>
      <c r="BB76" s="241">
        <v>-0.21312410037382945</v>
      </c>
      <c r="BC76" s="241">
        <v>0.11244387535566631</v>
      </c>
      <c r="BD76" s="241">
        <v>0.36671090062559686</v>
      </c>
      <c r="BE76" s="241">
        <v>-1.8110453445325603</v>
      </c>
      <c r="BF76" s="241">
        <v>-0.15315778175627287</v>
      </c>
      <c r="BG76" s="241">
        <v>0.54404348789410606</v>
      </c>
      <c r="BH76" s="241">
        <v>0.17090675853450332</v>
      </c>
      <c r="BI76" s="241">
        <v>0.64360556941497826</v>
      </c>
      <c r="BJ76" s="241">
        <v>-0.2180138094152903</v>
      </c>
      <c r="CQ76" s="241">
        <v>-0.379</v>
      </c>
      <c r="CR76" s="241">
        <v>-0.122</v>
      </c>
      <c r="CS76" s="241">
        <v>9.8000000000000004E-2</v>
      </c>
      <c r="CT76" s="241">
        <v>0.48599999999999999</v>
      </c>
      <c r="CU76" s="241">
        <v>0.443</v>
      </c>
      <c r="CV76" s="241">
        <v>0.32300000000000001</v>
      </c>
      <c r="CW76" s="241">
        <v>4.9000000000000002E-2</v>
      </c>
      <c r="CY76" s="241">
        <v>1.8700514500000015E-2</v>
      </c>
      <c r="CZ76" s="241" t="s">
        <v>97</v>
      </c>
      <c r="DE76" s="335"/>
      <c r="DR76" s="335"/>
      <c r="DT76" s="241" t="s">
        <v>122</v>
      </c>
      <c r="DU76" s="241">
        <v>-0.35699999999999998</v>
      </c>
      <c r="DV76" s="241">
        <v>-0.13100000000000001</v>
      </c>
      <c r="DW76" s="241">
        <v>0.22700000000000001</v>
      </c>
      <c r="DX76" s="241">
        <v>0.63100000000000001</v>
      </c>
      <c r="DY76" s="241">
        <v>0.46700000000000003</v>
      </c>
      <c r="DZ76" s="241">
        <v>3.1E-2</v>
      </c>
      <c r="EA76" s="241">
        <v>0.20899999999999999</v>
      </c>
      <c r="EG76" s="335"/>
    </row>
    <row r="77" spans="1:150">
      <c r="A77" s="241">
        <v>-0.48397572621380769</v>
      </c>
      <c r="B77" s="241">
        <v>0.45280664834062784</v>
      </c>
      <c r="C77" s="241">
        <v>0.65356457516438715</v>
      </c>
      <c r="D77" s="241">
        <v>0.15480124027257219</v>
      </c>
      <c r="E77" s="241">
        <v>-0.37294294239222076</v>
      </c>
      <c r="F77" s="241">
        <v>0.7843728272621413</v>
      </c>
      <c r="G77" s="241">
        <v>-0.28762949522766218</v>
      </c>
      <c r="H77" s="241">
        <v>2.1859372212483991E-2</v>
      </c>
      <c r="J77" s="241">
        <v>0.56790180810553981</v>
      </c>
      <c r="L77" s="241">
        <v>-0.22094452618457475</v>
      </c>
      <c r="M77" s="241">
        <v>-0.46140216497140285</v>
      </c>
      <c r="N77" s="241">
        <v>-7.2007754650160544E-2</v>
      </c>
      <c r="O77" s="241">
        <v>-0.4214474442979802</v>
      </c>
      <c r="P77" s="241">
        <v>0.56347404408002433</v>
      </c>
      <c r="Q77" s="241">
        <v>-0.7501258950731563</v>
      </c>
      <c r="R77" s="241">
        <v>-0.43230195083290585</v>
      </c>
      <c r="S77" s="241">
        <v>-0.58822609712999574</v>
      </c>
      <c r="T77" s="241">
        <v>-0.26705346006348835</v>
      </c>
      <c r="AQ77" s="241"/>
      <c r="AU77" s="241">
        <v>0.55469712386157866</v>
      </c>
      <c r="AV77" s="241">
        <v>0.76104633130737909</v>
      </c>
      <c r="AW77" s="241">
        <v>-0.207771149959776</v>
      </c>
      <c r="AX77" s="241">
        <v>0.12444630167601452</v>
      </c>
      <c r="AY77" s="241">
        <v>-3.6069668512905981E-2</v>
      </c>
      <c r="AZ77" s="241"/>
      <c r="BA77" s="241">
        <v>-2.7419448502134763E-2</v>
      </c>
      <c r="BB77" s="241">
        <v>-3.0422938828648795E-3</v>
      </c>
      <c r="BC77" s="241">
        <v>-0.46744893781843894</v>
      </c>
      <c r="BD77" s="241">
        <v>-0.29518657676304461</v>
      </c>
      <c r="BE77" s="241">
        <v>-0.30693600521094061</v>
      </c>
      <c r="BF77" s="241">
        <v>-0.28257692592149997</v>
      </c>
      <c r="BG77" s="241">
        <v>-0.45471766635235195</v>
      </c>
      <c r="BH77" s="241">
        <v>-0.6314186322861054</v>
      </c>
      <c r="BI77" s="241">
        <v>-0.44644501655229085</v>
      </c>
      <c r="BJ77" s="241">
        <v>0.13831504451952328</v>
      </c>
      <c r="CQ77" s="241">
        <v>-3.3000000000000002E-2</v>
      </c>
      <c r="CR77" s="241">
        <v>-0.155</v>
      </c>
      <c r="CS77" s="241">
        <v>0.94899999999999995</v>
      </c>
      <c r="CT77" s="241">
        <v>-0.20899999999999999</v>
      </c>
      <c r="CU77" s="241">
        <v>6.2E-2</v>
      </c>
      <c r="CV77" s="241">
        <v>-6.3E-2</v>
      </c>
      <c r="CW77" s="241">
        <v>9.1999999999999998E-2</v>
      </c>
      <c r="CY77" s="241">
        <v>6.2838604499999992E-2</v>
      </c>
      <c r="CZ77" s="241" t="s">
        <v>96</v>
      </c>
      <c r="DE77" s="335"/>
      <c r="DR77" s="335"/>
      <c r="DT77" s="241" t="s">
        <v>123</v>
      </c>
      <c r="DU77" s="241">
        <v>-0.39</v>
      </c>
      <c r="DV77" s="241">
        <v>0.378</v>
      </c>
      <c r="DW77" s="241">
        <v>-0.107</v>
      </c>
      <c r="DX77" s="241">
        <v>3.4000000000000002E-2</v>
      </c>
      <c r="DY77" s="241">
        <v>-0.54700000000000004</v>
      </c>
      <c r="DZ77" s="241">
        <v>0.155</v>
      </c>
      <c r="EA77" s="241">
        <v>0.59299999999999997</v>
      </c>
      <c r="EG77" s="335"/>
    </row>
    <row r="78" spans="1:150">
      <c r="A78" s="241">
        <v>-0.58830393199049846</v>
      </c>
      <c r="B78" s="241">
        <v>1.3729609118245294</v>
      </c>
      <c r="C78" s="241">
        <v>-0.90484605758719572</v>
      </c>
      <c r="D78" s="241">
        <v>-0.75712912636045737</v>
      </c>
      <c r="E78" s="241">
        <v>7.8929476983119098E-2</v>
      </c>
      <c r="F78" s="241">
        <v>-0.11833517193752804</v>
      </c>
      <c r="G78" s="241">
        <v>-0.14572520610763112</v>
      </c>
      <c r="H78" s="241">
        <v>-2.1134531386048538E-2</v>
      </c>
      <c r="J78" s="241">
        <v>0.22457733341418043</v>
      </c>
      <c r="L78" s="241">
        <v>-0.58774339700452027</v>
      </c>
      <c r="M78" s="241">
        <v>-0.87550018480216496</v>
      </c>
      <c r="N78" s="241">
        <v>-0.17203684820507456</v>
      </c>
      <c r="O78" s="241">
        <v>0.64831884131171602</v>
      </c>
      <c r="P78" s="241">
        <v>-0.79057987082596215</v>
      </c>
      <c r="Q78" s="241">
        <v>0.7902170118281141</v>
      </c>
      <c r="R78" s="241">
        <v>-0.30581968078815164</v>
      </c>
      <c r="S78" s="241">
        <v>-1.0723829292958393</v>
      </c>
      <c r="T78" s="241">
        <v>-0.50111029793212869</v>
      </c>
      <c r="AQ78" s="241"/>
      <c r="AU78" s="241">
        <v>1.3395634655722628</v>
      </c>
      <c r="AV78" s="241">
        <v>-0.89328444844475163</v>
      </c>
      <c r="AW78" s="241">
        <v>-0.46367224189779888</v>
      </c>
      <c r="AX78" s="241">
        <v>-0.40805453127101066</v>
      </c>
      <c r="AY78" s="241">
        <v>9.3228483398521966E-4</v>
      </c>
      <c r="AZ78" s="241"/>
      <c r="BA78" s="241">
        <v>-0.26757745542909639</v>
      </c>
      <c r="BB78" s="241">
        <v>-0.48112805440682282</v>
      </c>
      <c r="BC78" s="241">
        <v>-0.59247762523238401</v>
      </c>
      <c r="BD78" s="241">
        <v>-0.50710268495861577</v>
      </c>
      <c r="BE78" s="241">
        <v>0.30811266066404874</v>
      </c>
      <c r="BF78" s="241">
        <v>-1.0998106437295518</v>
      </c>
      <c r="BG78" s="241">
        <v>1.1911281793777568</v>
      </c>
      <c r="BH78" s="241">
        <v>-0.51951440371554303</v>
      </c>
      <c r="BI78" s="241">
        <v>-0.44561018293760463</v>
      </c>
      <c r="BJ78" s="241">
        <v>-0.41961599280722034</v>
      </c>
      <c r="CQ78" s="241">
        <v>-4.5999999999999999E-2</v>
      </c>
      <c r="CR78" s="241">
        <v>-2.9000000000000001E-2</v>
      </c>
      <c r="CS78" s="241">
        <v>3.3000000000000002E-2</v>
      </c>
      <c r="CT78" s="241">
        <v>0.43099999999999999</v>
      </c>
      <c r="CU78" s="241">
        <v>-0.42899999999999999</v>
      </c>
      <c r="CV78" s="241">
        <v>9.6000000000000002E-2</v>
      </c>
      <c r="CW78" s="241">
        <v>7.0000000000000001E-3</v>
      </c>
      <c r="CY78" s="241">
        <v>-3.0473847999999977E-2</v>
      </c>
      <c r="CZ78" s="241" t="s">
        <v>100</v>
      </c>
      <c r="DE78" s="335"/>
      <c r="DR78" s="335"/>
      <c r="EG78" s="335"/>
      <c r="EK78" t="s">
        <v>186</v>
      </c>
      <c r="EL78">
        <v>-0.41220600000000002</v>
      </c>
      <c r="EM78">
        <v>2.17416E-2</v>
      </c>
      <c r="EN78" t="s">
        <v>380</v>
      </c>
      <c r="EO78" s="327">
        <v>4.5399999999999998E-29</v>
      </c>
      <c r="EP78" t="s">
        <v>247</v>
      </c>
      <c r="ER78" cm="1">
        <f t="array" ref="ER78:ER87">MMULT(EJ87:EP96,EL78:EL84)</f>
        <v>9.3933533000000013E-2</v>
      </c>
      <c r="ES78" s="241" t="s">
        <v>101</v>
      </c>
    </row>
    <row r="79" spans="1:150">
      <c r="A79" s="241">
        <v>-0.21846025088570231</v>
      </c>
      <c r="B79" s="241">
        <v>-0.12475926122937857</v>
      </c>
      <c r="C79" s="241">
        <v>0.29358207216030163</v>
      </c>
      <c r="D79" s="241">
        <v>0.65586877751060157</v>
      </c>
      <c r="E79" s="241">
        <v>-0.17961783505660528</v>
      </c>
      <c r="F79" s="241">
        <v>4.5766253239624879E-3</v>
      </c>
      <c r="G79" s="241">
        <v>5.7703957473521014E-3</v>
      </c>
      <c r="H79" s="241">
        <v>-5.1585609418284391E-2</v>
      </c>
      <c r="J79" s="241">
        <v>-0.40964275530137501</v>
      </c>
      <c r="L79" s="241">
        <v>-2.863333663850582E-2</v>
      </c>
      <c r="M79" s="241">
        <v>0.10787170167400179</v>
      </c>
      <c r="N79" s="241">
        <v>-0.12701714514671616</v>
      </c>
      <c r="O79" s="241">
        <v>-0.3221435654270221</v>
      </c>
      <c r="P79" s="241">
        <v>0.87178423319037068</v>
      </c>
      <c r="Q79" s="241">
        <v>-0.21557767167361541</v>
      </c>
      <c r="R79" s="241">
        <v>0.28298629791216279</v>
      </c>
      <c r="S79" s="241">
        <v>0.49153746515770269</v>
      </c>
      <c r="T79" s="241">
        <v>-1.7897121715386106E-2</v>
      </c>
      <c r="AQ79" s="241"/>
      <c r="AU79" s="241">
        <v>-0.60388103448257424</v>
      </c>
      <c r="AV79" s="241">
        <v>0.12264120770688708</v>
      </c>
      <c r="AW79" s="241">
        <v>0.66865925368311885</v>
      </c>
      <c r="AX79" s="241">
        <v>0.82227428875052344</v>
      </c>
      <c r="AY79" s="241">
        <v>-0.12769888846824068</v>
      </c>
      <c r="AZ79" s="241"/>
      <c r="BA79" s="241">
        <v>0.77930850434405774</v>
      </c>
      <c r="BB79" s="241">
        <v>-7.8041845566941312E-2</v>
      </c>
      <c r="BC79" s="241">
        <v>0.11734336960207933</v>
      </c>
      <c r="BD79" s="241">
        <v>0.22295557713173048</v>
      </c>
      <c r="BE79" s="241">
        <v>-0.64991155848379734</v>
      </c>
      <c r="BF79" s="241">
        <v>6.0007408445462221E-2</v>
      </c>
      <c r="BG79" s="241">
        <v>-0.44065060784183496</v>
      </c>
      <c r="BH79" s="241">
        <v>1.3680162928032077E-2</v>
      </c>
      <c r="BI79" s="241">
        <v>0.6341484490086452</v>
      </c>
      <c r="BJ79" s="241">
        <v>-0.13356259574959181</v>
      </c>
      <c r="CQ79" s="241">
        <v>0.10100000000000001</v>
      </c>
      <c r="CR79" s="241">
        <v>-0.66400000000000003</v>
      </c>
      <c r="CS79" s="241">
        <v>2.4E-2</v>
      </c>
      <c r="CT79" s="241">
        <v>0.23599999999999999</v>
      </c>
      <c r="CU79" s="241">
        <v>-0.46500000000000002</v>
      </c>
      <c r="CV79" s="241">
        <v>-0.254</v>
      </c>
      <c r="CW79" s="241">
        <v>-4.9000000000000002E-2</v>
      </c>
      <c r="CY79" s="241">
        <v>-3.7534609500000024E-2</v>
      </c>
      <c r="CZ79" s="241" t="s">
        <v>95</v>
      </c>
      <c r="DE79" s="335"/>
      <c r="DR79" s="335"/>
      <c r="EG79" s="335"/>
      <c r="EK79" t="s">
        <v>187</v>
      </c>
      <c r="EL79">
        <v>0.17354</v>
      </c>
      <c r="EM79">
        <v>3.9836900000000001E-2</v>
      </c>
      <c r="EN79">
        <v>4.3559999999999999</v>
      </c>
      <c r="EO79" s="327">
        <v>4.5000000000000003E-5</v>
      </c>
      <c r="EP79" t="s">
        <v>247</v>
      </c>
      <c r="ER79">
        <v>0.50698777000000006</v>
      </c>
      <c r="ES79" s="241" t="s">
        <v>103</v>
      </c>
    </row>
    <row r="80" spans="1:150">
      <c r="A80" s="241">
        <v>-0.62615269292363096</v>
      </c>
      <c r="B80" s="241">
        <v>1.0572283019235671</v>
      </c>
      <c r="C80" s="241">
        <v>-0.48252838681838439</v>
      </c>
      <c r="D80" s="241">
        <v>-0.33390950352583959</v>
      </c>
      <c r="E80" s="241">
        <v>-0.332681541963251</v>
      </c>
      <c r="F80" s="241">
        <v>5.6183631075878343E-2</v>
      </c>
      <c r="G80" s="241">
        <v>-4.2740817191419062E-2</v>
      </c>
      <c r="H80" s="241">
        <v>-0.14204235182617936</v>
      </c>
      <c r="J80" s="241">
        <v>5.7143229993272107E-2</v>
      </c>
      <c r="L80" s="241">
        <v>-0.57193320363354261</v>
      </c>
      <c r="M80" s="241">
        <v>-0.59391514241272125</v>
      </c>
      <c r="N80" s="241">
        <v>-0.23072072400350191</v>
      </c>
      <c r="O80" s="241">
        <v>0.41146961998105341</v>
      </c>
      <c r="P80" s="241">
        <v>0.18984046661197787</v>
      </c>
      <c r="Q80" s="241">
        <v>0.46667466608630176</v>
      </c>
      <c r="R80" s="241">
        <v>-0.28331083498613674</v>
      </c>
      <c r="S80" s="241">
        <v>-0.68564796445114484</v>
      </c>
      <c r="T80" s="241">
        <v>-0.36173142315783779</v>
      </c>
      <c r="AQ80" s="241"/>
      <c r="AU80" s="241">
        <v>1.3376221149307028</v>
      </c>
      <c r="AV80" s="241">
        <v>0.27903795142929211</v>
      </c>
      <c r="AW80" s="241">
        <v>0.31870125067005117</v>
      </c>
      <c r="AX80" s="241">
        <v>-0.23961701963447118</v>
      </c>
      <c r="AY80" s="241">
        <v>5.4456419616396606E-2</v>
      </c>
      <c r="AZ80" s="241"/>
      <c r="BA80" s="241">
        <v>-0.3842739517527578</v>
      </c>
      <c r="BB80" s="241">
        <v>-0.45936255280170629</v>
      </c>
      <c r="BC80" s="241">
        <v>-0.68135305421199177</v>
      </c>
      <c r="BD80" s="241">
        <v>-0.29505395723989974</v>
      </c>
      <c r="BE80" s="241">
        <v>-0.90091286521083547</v>
      </c>
      <c r="BF80" s="241">
        <v>-0.69413574141541134</v>
      </c>
      <c r="BG80" s="241">
        <v>0.23456820066281073</v>
      </c>
      <c r="BH80" s="241">
        <v>-0.57634603505168502</v>
      </c>
      <c r="BI80" s="241">
        <v>-0.70485424976604638</v>
      </c>
      <c r="BJ80" s="241">
        <v>-0.33275635248536178</v>
      </c>
      <c r="CQ80" s="241">
        <v>-0.151</v>
      </c>
      <c r="CR80" s="241">
        <v>-0.434</v>
      </c>
      <c r="CS80" s="241">
        <v>-0.249</v>
      </c>
      <c r="CT80" s="241">
        <v>-0.46899999999999997</v>
      </c>
      <c r="CU80" s="241">
        <v>0.32300000000000001</v>
      </c>
      <c r="CV80" s="241">
        <v>-0.28999999999999998</v>
      </c>
      <c r="CW80" s="241">
        <v>-0.03</v>
      </c>
      <c r="CY80" s="241">
        <v>-5.2069879499999999E-2</v>
      </c>
      <c r="CZ80" s="241" t="s">
        <v>94</v>
      </c>
      <c r="DE80" s="335"/>
      <c r="DR80" s="335"/>
      <c r="DU80" t="s">
        <v>186</v>
      </c>
      <c r="DV80">
        <v>-0.42416100000000001</v>
      </c>
      <c r="DW80">
        <v>1.29008E-2</v>
      </c>
      <c r="DX80" t="s">
        <v>359</v>
      </c>
      <c r="DY80" s="327">
        <v>2.6999999999999999E-44</v>
      </c>
      <c r="DZ80" t="s">
        <v>247</v>
      </c>
      <c r="EB80" cm="1">
        <f t="array" ref="EB80:EB89">MMULT(DU88:DZ97,DV80:DV85)</f>
        <v>-8.6530839999999998E-2</v>
      </c>
      <c r="EC80" s="241" t="s">
        <v>101</v>
      </c>
      <c r="EG80" s="335"/>
      <c r="EK80" t="s">
        <v>188</v>
      </c>
      <c r="EL80">
        <v>-0.14644299999999999</v>
      </c>
      <c r="EM80">
        <v>4.1001500000000003E-2</v>
      </c>
      <c r="EN80" t="s">
        <v>381</v>
      </c>
      <c r="EO80">
        <v>6.9999999999999999E-4</v>
      </c>
      <c r="EP80" t="s">
        <v>247</v>
      </c>
      <c r="ER80">
        <v>-0.12142395100000003</v>
      </c>
      <c r="ES80" s="241" t="s">
        <v>99</v>
      </c>
    </row>
    <row r="81" spans="1:149">
      <c r="A81" s="241">
        <v>-0.23793538936185588</v>
      </c>
      <c r="B81" s="241">
        <v>-0.50515831853827853</v>
      </c>
      <c r="C81" s="241">
        <v>-0.37151636896681822</v>
      </c>
      <c r="D81" s="241">
        <v>1.6890137834448631</v>
      </c>
      <c r="E81" s="241">
        <v>-0.41633750171056955</v>
      </c>
      <c r="F81" s="241">
        <v>0.30491762879962098</v>
      </c>
      <c r="G81" s="241">
        <v>-0.23476622196562125</v>
      </c>
      <c r="H81" s="241">
        <v>-5.6490872607270343E-2</v>
      </c>
      <c r="J81" s="241">
        <v>0.84019363286074966</v>
      </c>
      <c r="L81" s="241">
        <v>-0.21312410037382945</v>
      </c>
      <c r="M81" s="241">
        <v>0.11244387535566631</v>
      </c>
      <c r="N81" s="241">
        <v>0.36671090062559686</v>
      </c>
      <c r="O81" s="241">
        <v>-1.8110453445325603</v>
      </c>
      <c r="P81" s="241">
        <v>-0.15315778175627287</v>
      </c>
      <c r="Q81" s="241">
        <v>0.54404348789410606</v>
      </c>
      <c r="R81" s="241">
        <v>0.17090675853450332</v>
      </c>
      <c r="S81" s="241">
        <v>0.64360556941497826</v>
      </c>
      <c r="T81" s="241">
        <v>-0.2180138094152903</v>
      </c>
      <c r="AQ81" s="241"/>
      <c r="AU81" s="241">
        <v>1.3378193986982059</v>
      </c>
      <c r="AV81" s="241">
        <v>0.14077519636004585</v>
      </c>
      <c r="AW81" s="241">
        <v>-1.4864349446054873E-2</v>
      </c>
      <c r="AX81" s="241">
        <v>0.16798009718361237</v>
      </c>
      <c r="AY81" s="241">
        <v>0.16677860761416408</v>
      </c>
      <c r="AZ81" s="241"/>
      <c r="BA81" s="241">
        <v>-0.18639728407349723</v>
      </c>
      <c r="BB81" s="241">
        <v>-0.50304286838930046</v>
      </c>
      <c r="BC81" s="241">
        <v>-0.59527507489983278</v>
      </c>
      <c r="BD81" s="241">
        <v>-0.39613892705973741</v>
      </c>
      <c r="BE81" s="241">
        <v>-0.37018219896390997</v>
      </c>
      <c r="BF81" s="241">
        <v>-0.78476223839717829</v>
      </c>
      <c r="BG81" s="241">
        <v>-3.9739440292218237E-2</v>
      </c>
      <c r="BH81" s="241">
        <v>-0.4793304746877452</v>
      </c>
      <c r="BI81" s="241">
        <v>-0.71307006807161755</v>
      </c>
      <c r="BJ81" s="241">
        <v>-0.61457457126178516</v>
      </c>
      <c r="CQ81" s="241">
        <v>-0.35699999999999998</v>
      </c>
      <c r="CR81" s="241">
        <v>-0.26600000000000001</v>
      </c>
      <c r="CS81" s="241">
        <v>-0.111</v>
      </c>
      <c r="CT81" s="241">
        <v>-0.41099999999999998</v>
      </c>
      <c r="CU81" s="241">
        <v>-0.34799999999999998</v>
      </c>
      <c r="CV81" s="241">
        <v>0.59099999999999997</v>
      </c>
      <c r="CW81" s="241">
        <v>0.219</v>
      </c>
      <c r="CY81" s="241">
        <v>1.3775629500000053E-2</v>
      </c>
      <c r="CZ81" s="241" t="s">
        <v>128</v>
      </c>
      <c r="DE81" s="335"/>
      <c r="DR81" s="335"/>
      <c r="DU81" t="s">
        <v>187</v>
      </c>
      <c r="DV81">
        <v>0.23766499999999999</v>
      </c>
      <c r="DW81">
        <v>2.2237099999999999E-2</v>
      </c>
      <c r="DX81">
        <v>10.69</v>
      </c>
      <c r="DY81" s="327">
        <v>2.3400000000000001E-16</v>
      </c>
      <c r="DZ81" t="s">
        <v>247</v>
      </c>
      <c r="EB81">
        <v>0.91200720000000013</v>
      </c>
      <c r="EC81" s="241" t="s">
        <v>103</v>
      </c>
      <c r="EG81" s="335"/>
      <c r="EK81" t="s">
        <v>189</v>
      </c>
      <c r="EL81">
        <v>-0.113097</v>
      </c>
      <c r="EM81">
        <v>4.49624E-2</v>
      </c>
      <c r="EN81" t="s">
        <v>382</v>
      </c>
      <c r="EO81">
        <v>1.4200000000000001E-2</v>
      </c>
      <c r="EP81" t="s">
        <v>248</v>
      </c>
      <c r="ER81">
        <v>0.13582814700000001</v>
      </c>
      <c r="ES81" s="241" t="s">
        <v>98</v>
      </c>
    </row>
    <row r="82" spans="1:149">
      <c r="A82" s="241">
        <v>-0.20241153873577838</v>
      </c>
      <c r="B82" s="241">
        <v>0.55469712386157866</v>
      </c>
      <c r="C82" s="241">
        <v>0.76104633130737909</v>
      </c>
      <c r="D82" s="241">
        <v>-0.207771149959776</v>
      </c>
      <c r="E82" s="241">
        <v>-0.12091205561924556</v>
      </c>
      <c r="F82" s="241">
        <v>0.12444630167601452</v>
      </c>
      <c r="G82" s="241">
        <v>-0.24039088286171156</v>
      </c>
      <c r="H82" s="241">
        <v>-3.6069668512905981E-2</v>
      </c>
      <c r="J82" s="241">
        <v>-2.7419448502134763E-2</v>
      </c>
      <c r="L82" s="241">
        <v>-3.0422938828648795E-3</v>
      </c>
      <c r="M82" s="241">
        <v>-0.46744893781843894</v>
      </c>
      <c r="N82" s="241">
        <v>-0.29518657676304461</v>
      </c>
      <c r="O82" s="241">
        <v>-0.30693600521094061</v>
      </c>
      <c r="P82" s="241">
        <v>-0.28257692592149997</v>
      </c>
      <c r="Q82" s="241">
        <v>-0.45471766635235195</v>
      </c>
      <c r="R82" s="241">
        <v>-0.6314186322861054</v>
      </c>
      <c r="S82" s="241">
        <v>-0.44644501655229085</v>
      </c>
      <c r="T82" s="241">
        <v>0.13831504451952328</v>
      </c>
      <c r="AQ82" s="241"/>
      <c r="AU82" s="241">
        <v>1.9782886847440564</v>
      </c>
      <c r="AV82" s="241">
        <v>1.7814694518385039</v>
      </c>
      <c r="AW82" s="241">
        <v>1.0906302750173917</v>
      </c>
      <c r="AX82" s="241">
        <v>2.6129194397556704E-2</v>
      </c>
      <c r="AY82" s="241">
        <v>0.20493763328880651</v>
      </c>
      <c r="AZ82" s="241"/>
      <c r="BA82" s="241">
        <v>-1.322919683051784</v>
      </c>
      <c r="BB82" s="241">
        <v>-0.61051348444849574</v>
      </c>
      <c r="BC82" s="241">
        <v>-0.77132599018294368</v>
      </c>
      <c r="BD82" s="241">
        <v>-0.89108167723029308</v>
      </c>
      <c r="BE82" s="241">
        <v>-1.406030841897703</v>
      </c>
      <c r="BF82" s="241">
        <v>1.3440382794363206</v>
      </c>
      <c r="BG82" s="241">
        <v>-1.0314670652834439</v>
      </c>
      <c r="BH82" s="241">
        <v>-0.47211224175436511</v>
      </c>
      <c r="BI82" s="241">
        <v>-0.98345298765912814</v>
      </c>
      <c r="BJ82" s="241">
        <v>-0.54211765282821456</v>
      </c>
      <c r="CQ82" s="241">
        <v>-0.39300000000000002</v>
      </c>
      <c r="CR82" s="241">
        <v>0.35899999999999999</v>
      </c>
      <c r="CS82" s="241">
        <v>-1.2999999999999999E-2</v>
      </c>
      <c r="CT82" s="241">
        <v>-3.9E-2</v>
      </c>
      <c r="CU82" s="241">
        <v>-0.252</v>
      </c>
      <c r="CV82" s="241">
        <v>-0.442</v>
      </c>
      <c r="CW82" s="241">
        <v>0.61799999999999999</v>
      </c>
      <c r="DE82" s="335"/>
      <c r="DR82" s="335"/>
      <c r="DU82" t="s">
        <v>189</v>
      </c>
      <c r="DV82">
        <v>-0.17873600000000001</v>
      </c>
      <c r="DW82">
        <v>2.7111E-2</v>
      </c>
      <c r="DX82" t="s">
        <v>360</v>
      </c>
      <c r="DY82" s="327">
        <v>6.8400000000000004E-9</v>
      </c>
      <c r="DZ82" t="s">
        <v>247</v>
      </c>
      <c r="EB82">
        <v>0.21793707800000001</v>
      </c>
      <c r="EC82" s="241" t="s">
        <v>99</v>
      </c>
      <c r="EG82" s="335"/>
      <c r="EK82" t="s">
        <v>190</v>
      </c>
      <c r="EL82">
        <v>-0.112342</v>
      </c>
      <c r="EM82">
        <v>5.1842300000000001E-2</v>
      </c>
      <c r="EN82" t="s">
        <v>383</v>
      </c>
      <c r="EO82">
        <v>3.3700000000000001E-2</v>
      </c>
      <c r="EP82" t="s">
        <v>248</v>
      </c>
      <c r="ER82">
        <v>6.9717486999999995E-2</v>
      </c>
      <c r="ES82" s="241" t="s">
        <v>97</v>
      </c>
    </row>
    <row r="83" spans="1:149">
      <c r="A83" s="241">
        <v>-0.47941441252946632</v>
      </c>
      <c r="B83" s="241">
        <v>1.3395634655722628</v>
      </c>
      <c r="C83" s="241">
        <v>-0.89328444844475163</v>
      </c>
      <c r="D83" s="241">
        <v>-0.46367224189779888</v>
      </c>
      <c r="E83" s="241">
        <v>-5.8253355453343827E-2</v>
      </c>
      <c r="F83" s="241">
        <v>-0.40805453127101066</v>
      </c>
      <c r="G83" s="241">
        <v>3.742933333663314E-2</v>
      </c>
      <c r="H83" s="241">
        <v>9.3228483398521966E-4</v>
      </c>
      <c r="J83" s="241">
        <v>-0.26757745542909639</v>
      </c>
      <c r="L83" s="241">
        <v>-0.48112805440682282</v>
      </c>
      <c r="M83" s="241">
        <v>-0.59247762523238401</v>
      </c>
      <c r="N83" s="241">
        <v>-0.50710268495861577</v>
      </c>
      <c r="O83" s="241">
        <v>0.30811266066404874</v>
      </c>
      <c r="P83" s="241">
        <v>-1.0998106437295518</v>
      </c>
      <c r="Q83" s="241">
        <v>1.1911281793777568</v>
      </c>
      <c r="R83" s="241">
        <v>-0.51951440371554303</v>
      </c>
      <c r="S83" s="241">
        <v>-0.44561018293760463</v>
      </c>
      <c r="T83" s="241">
        <v>-0.41961599280722034</v>
      </c>
      <c r="AQ83" s="241"/>
      <c r="AU83" s="241">
        <v>-0.96758174775850703</v>
      </c>
      <c r="AV83" s="241">
        <v>-0.91032875240600508</v>
      </c>
      <c r="AW83" s="241">
        <v>0.68850309197716908</v>
      </c>
      <c r="AX83" s="241">
        <v>4.1731120778958172E-2</v>
      </c>
      <c r="AY83" s="241">
        <v>-0.17987374757810037</v>
      </c>
      <c r="AZ83" s="241"/>
      <c r="BA83" s="241">
        <v>7.912952640208161E-2</v>
      </c>
      <c r="BB83" s="241">
        <v>1.1607588686103801E-2</v>
      </c>
      <c r="BC83" s="241">
        <v>0.61813461106034318</v>
      </c>
      <c r="BD83" s="241">
        <v>1.3566564725775537E-2</v>
      </c>
      <c r="BE83" s="241">
        <v>5.2120442473294191E-2</v>
      </c>
      <c r="BF83" s="241">
        <v>-1.5455764671299693E-2</v>
      </c>
      <c r="BG83" s="241">
        <v>0.63547936821246642</v>
      </c>
      <c r="BH83" s="241">
        <v>0.67676939528572266</v>
      </c>
      <c r="BI83" s="241">
        <v>1.5268039222771961</v>
      </c>
      <c r="BJ83" s="241">
        <v>-3.2215526142083513E-2</v>
      </c>
      <c r="DU83" t="s">
        <v>192</v>
      </c>
      <c r="DV83">
        <v>-0.27094000000000001</v>
      </c>
      <c r="DW83">
        <v>4.6806199999999999E-2</v>
      </c>
      <c r="DX83" t="s">
        <v>361</v>
      </c>
      <c r="DY83" s="327">
        <v>1.8400000000000001E-7</v>
      </c>
      <c r="DZ83" t="s">
        <v>247</v>
      </c>
      <c r="EB83">
        <v>7.1086628000000013E-2</v>
      </c>
      <c r="EC83" s="241" t="s">
        <v>98</v>
      </c>
      <c r="EG83" s="335"/>
      <c r="EK83" t="s">
        <v>191</v>
      </c>
      <c r="EL83">
        <v>-0.15376799999999999</v>
      </c>
      <c r="EM83">
        <v>6.2599399999999999E-2</v>
      </c>
      <c r="EN83" t="s">
        <v>384</v>
      </c>
      <c r="EO83">
        <v>1.66E-2</v>
      </c>
      <c r="EP83" t="s">
        <v>248</v>
      </c>
      <c r="ER83">
        <v>4.8120812000000006E-2</v>
      </c>
      <c r="ES83" s="241" t="s">
        <v>96</v>
      </c>
    </row>
    <row r="84" spans="1:149">
      <c r="A84" s="241">
        <v>-0.22279214762302474</v>
      </c>
      <c r="B84" s="241">
        <v>-0.60388103448257424</v>
      </c>
      <c r="C84" s="241">
        <v>0.12264120770688708</v>
      </c>
      <c r="D84" s="241">
        <v>0.66865925368311885</v>
      </c>
      <c r="E84" s="241">
        <v>-1.2569532378186709E-2</v>
      </c>
      <c r="F84" s="241">
        <v>0.82227428875052344</v>
      </c>
      <c r="G84" s="241">
        <v>-0.26405371150454321</v>
      </c>
      <c r="H84" s="241">
        <v>-0.12769888846824068</v>
      </c>
      <c r="J84" s="241">
        <v>0.77930850434405774</v>
      </c>
      <c r="L84" s="241">
        <v>-7.8041845566941312E-2</v>
      </c>
      <c r="M84" s="241">
        <v>0.11734336960207933</v>
      </c>
      <c r="N84" s="241">
        <v>0.22295557713173048</v>
      </c>
      <c r="O84" s="241">
        <v>-0.64991155848379734</v>
      </c>
      <c r="P84" s="241">
        <v>6.0007408445462221E-2</v>
      </c>
      <c r="Q84" s="241">
        <v>-0.44065060784183496</v>
      </c>
      <c r="R84" s="241">
        <v>1.3680162928032077E-2</v>
      </c>
      <c r="S84" s="241">
        <v>0.6341484490086452</v>
      </c>
      <c r="T84" s="241">
        <v>-0.13356259574959181</v>
      </c>
      <c r="AQ84" s="241"/>
      <c r="AU84" s="241">
        <v>-4.8254023354901534</v>
      </c>
      <c r="AV84" s="241">
        <v>2.1094005295591156</v>
      </c>
      <c r="AW84" s="241">
        <v>-0.92227878908847483</v>
      </c>
      <c r="AX84" s="241">
        <v>-1.2721625639678307</v>
      </c>
      <c r="AY84" s="241">
        <v>0.34434345511770692</v>
      </c>
      <c r="AZ84" s="241"/>
      <c r="BA84" s="241">
        <v>0.9349038327756094</v>
      </c>
      <c r="BB84" s="241">
        <v>3.7396065011703117</v>
      </c>
      <c r="BC84" s="241">
        <v>1.7028949871599901</v>
      </c>
      <c r="BD84" s="241">
        <v>0.38589726140914776</v>
      </c>
      <c r="BE84" s="241">
        <v>-0.38995094260335272</v>
      </c>
      <c r="BF84" s="241">
        <v>-1.5408029513787254</v>
      </c>
      <c r="BG84" s="241">
        <v>-0.82749471688098664</v>
      </c>
      <c r="BH84" s="241">
        <v>-0.18810431757918661</v>
      </c>
      <c r="BI84" s="241">
        <v>1.6869018713828006</v>
      </c>
      <c r="BJ84" s="241">
        <v>3.5178872315430549</v>
      </c>
      <c r="DU84" t="s">
        <v>193</v>
      </c>
      <c r="DV84">
        <v>0.209815</v>
      </c>
      <c r="DW84">
        <v>4.8770300000000003E-2</v>
      </c>
      <c r="DX84">
        <v>4.3019999999999996</v>
      </c>
      <c r="DY84" s="327">
        <v>5.3900000000000002E-5</v>
      </c>
      <c r="DZ84" t="s">
        <v>247</v>
      </c>
      <c r="EB84">
        <v>-3.5234204000000005E-2</v>
      </c>
      <c r="EC84" s="241" t="s">
        <v>97</v>
      </c>
      <c r="EG84" s="335"/>
      <c r="EK84" t="s">
        <v>194</v>
      </c>
      <c r="EL84">
        <v>0.42263800000000001</v>
      </c>
      <c r="EM84">
        <v>0.13825200000000001</v>
      </c>
      <c r="EN84">
        <v>3.0569999999999999</v>
      </c>
      <c r="EO84">
        <v>3.2000000000000002E-3</v>
      </c>
      <c r="EP84" t="s">
        <v>247</v>
      </c>
      <c r="ER84">
        <v>-0.13402578399999998</v>
      </c>
      <c r="ES84" s="241" t="s">
        <v>100</v>
      </c>
    </row>
    <row r="85" spans="1:149">
      <c r="A85" s="241">
        <v>-0.50549305126347299</v>
      </c>
      <c r="B85" s="241">
        <v>1.3376221149307028</v>
      </c>
      <c r="C85" s="241">
        <v>0.27903795142929211</v>
      </c>
      <c r="D85" s="241">
        <v>0.31870125067005117</v>
      </c>
      <c r="E85" s="241">
        <v>-6.1545385808869014E-2</v>
      </c>
      <c r="F85" s="241">
        <v>-0.23961701963447118</v>
      </c>
      <c r="G85" s="241">
        <v>-0.10768857456070867</v>
      </c>
      <c r="H85" s="241">
        <v>5.4456419616396606E-2</v>
      </c>
      <c r="J85" s="241">
        <v>-0.3842739517527578</v>
      </c>
      <c r="L85" s="241">
        <v>-0.45936255280170629</v>
      </c>
      <c r="M85" s="241">
        <v>-0.68135305421199177</v>
      </c>
      <c r="N85" s="241">
        <v>-0.29505395723989974</v>
      </c>
      <c r="O85" s="241">
        <v>-0.90091286521083547</v>
      </c>
      <c r="P85" s="241">
        <v>-0.69413574141541134</v>
      </c>
      <c r="Q85" s="241">
        <v>0.23456820066281073</v>
      </c>
      <c r="R85" s="241">
        <v>-0.57634603505168502</v>
      </c>
      <c r="S85" s="241">
        <v>-0.70485424976604638</v>
      </c>
      <c r="T85" s="241">
        <v>-0.33275635248536178</v>
      </c>
      <c r="AQ85" s="241"/>
      <c r="AU85" s="241">
        <v>-6.7972824028259788</v>
      </c>
      <c r="AV85" s="241">
        <v>4.6370664685938108</v>
      </c>
      <c r="AW85" s="241">
        <v>-1.2115987023584829</v>
      </c>
      <c r="AX85" s="241">
        <v>-1.1620289799660042</v>
      </c>
      <c r="AY85" s="241">
        <v>-0.49584497490924484</v>
      </c>
      <c r="AZ85" s="241"/>
      <c r="BA85" s="241">
        <v>1.5268425822434621</v>
      </c>
      <c r="BB85" s="241">
        <v>4.6608230561509369</v>
      </c>
      <c r="BC85" s="241">
        <v>2.0701996995045455</v>
      </c>
      <c r="BD85" s="241">
        <v>0.4903201205814538</v>
      </c>
      <c r="BE85" s="241">
        <v>-0.4932885004698645</v>
      </c>
      <c r="BF85" s="241">
        <v>-7.7204032076500742E-2</v>
      </c>
      <c r="BG85" s="241">
        <v>-2.9727211397343178</v>
      </c>
      <c r="BH85" s="241">
        <v>-0.21201182392720458</v>
      </c>
      <c r="BI85" s="241">
        <v>1.6894257486276176</v>
      </c>
      <c r="BJ85" s="241">
        <v>5.836517602680301</v>
      </c>
      <c r="DU85" t="s">
        <v>195</v>
      </c>
      <c r="DV85">
        <v>-0.74088600000000004</v>
      </c>
      <c r="DW85">
        <v>0.116457</v>
      </c>
      <c r="DX85" t="s">
        <v>362</v>
      </c>
      <c r="DY85" s="327">
        <v>1.7800000000000001E-8</v>
      </c>
      <c r="DZ85" t="s">
        <v>247</v>
      </c>
      <c r="EB85">
        <v>-4.0813330000000009E-2</v>
      </c>
      <c r="EC85" s="241" t="s">
        <v>96</v>
      </c>
      <c r="EG85" s="335"/>
      <c r="ER85">
        <v>-0.11289452999999999</v>
      </c>
      <c r="ES85" s="241" t="s">
        <v>95</v>
      </c>
    </row>
    <row r="86" spans="1:149">
      <c r="A86" s="241">
        <v>-0.47926472997294584</v>
      </c>
      <c r="B86" s="241">
        <v>1.3378193986982059</v>
      </c>
      <c r="C86" s="241">
        <v>0.14077519636004585</v>
      </c>
      <c r="D86" s="241">
        <v>-1.4864349446054873E-2</v>
      </c>
      <c r="E86" s="241">
        <v>0.24977749232889335</v>
      </c>
      <c r="F86" s="241">
        <v>0.16798009718361237</v>
      </c>
      <c r="G86" s="241">
        <v>-9.4911951991075352E-3</v>
      </c>
      <c r="H86" s="241">
        <v>0.16677860761416408</v>
      </c>
      <c r="J86" s="241">
        <v>-0.18639728407349723</v>
      </c>
      <c r="L86" s="241">
        <v>-0.50304286838930046</v>
      </c>
      <c r="M86" s="241">
        <v>-0.59527507489983278</v>
      </c>
      <c r="N86" s="241">
        <v>-0.39613892705973741</v>
      </c>
      <c r="O86" s="241">
        <v>-0.37018219896390997</v>
      </c>
      <c r="P86" s="241">
        <v>-0.78476223839717829</v>
      </c>
      <c r="Q86" s="241">
        <v>-3.9739440292218237E-2</v>
      </c>
      <c r="R86" s="241">
        <v>-0.4793304746877452</v>
      </c>
      <c r="S86" s="241">
        <v>-0.71307006807161755</v>
      </c>
      <c r="T86" s="241">
        <v>-0.61457457126178516</v>
      </c>
      <c r="AQ86" s="241"/>
      <c r="AU86" s="241">
        <v>0.13302717019951027</v>
      </c>
      <c r="AV86" s="241">
        <v>0.41041181549795752</v>
      </c>
      <c r="AW86" s="241">
        <v>0.53807020610914835</v>
      </c>
      <c r="AX86" s="241">
        <v>0.72867453641453894</v>
      </c>
      <c r="AY86" s="241">
        <v>-7.4273571982895678E-2</v>
      </c>
      <c r="AZ86" s="241"/>
      <c r="BA86" s="241">
        <v>0.63893445804168303</v>
      </c>
      <c r="BB86" s="241">
        <v>-0.24539593757951522</v>
      </c>
      <c r="BC86" s="241">
        <v>-0.26592457199477454</v>
      </c>
      <c r="BD86" s="241">
        <v>-9.4208758389185368E-2</v>
      </c>
      <c r="BE86" s="241">
        <v>-0.51309565842073668</v>
      </c>
      <c r="BF86" s="241">
        <v>0.90731989927326839</v>
      </c>
      <c r="BG86" s="241">
        <v>-0.50395237113916136</v>
      </c>
      <c r="BH86" s="241">
        <v>-0.12503929708982528</v>
      </c>
      <c r="BI86" s="241">
        <v>-0.23221049430561608</v>
      </c>
      <c r="BJ86" s="241">
        <v>-0.18771498163892053</v>
      </c>
      <c r="EB86">
        <v>3.5305290000000031E-2</v>
      </c>
      <c r="EC86" s="241" t="s">
        <v>100</v>
      </c>
      <c r="EG86" s="335"/>
      <c r="EJ86" s="241" t="s">
        <v>186</v>
      </c>
      <c r="EK86" s="241" t="s">
        <v>187</v>
      </c>
      <c r="EL86" s="241" t="s">
        <v>188</v>
      </c>
      <c r="EM86" s="241" t="s">
        <v>189</v>
      </c>
      <c r="EN86" s="241" t="s">
        <v>190</v>
      </c>
      <c r="EO86" s="241" t="s">
        <v>191</v>
      </c>
      <c r="EP86" s="241" t="s">
        <v>194</v>
      </c>
      <c r="EQ86" s="241"/>
      <c r="ER86">
        <v>0.23081133799999998</v>
      </c>
      <c r="ES86" s="241" t="s">
        <v>94</v>
      </c>
    </row>
    <row r="87" spans="1:149">
      <c r="A87" s="241">
        <v>-0.69006678117495834</v>
      </c>
      <c r="B87" s="241">
        <v>1.9782886847440564</v>
      </c>
      <c r="C87" s="241">
        <v>1.7814694518385039</v>
      </c>
      <c r="D87" s="241">
        <v>1.0906302750173917</v>
      </c>
      <c r="E87" s="241">
        <v>-0.49283879642568917</v>
      </c>
      <c r="F87" s="241">
        <v>2.6129194397556704E-2</v>
      </c>
      <c r="G87" s="241">
        <v>8.1898398514785989E-2</v>
      </c>
      <c r="H87" s="241">
        <v>0.20493763328880651</v>
      </c>
      <c r="J87" s="241">
        <v>-1.322919683051784</v>
      </c>
      <c r="L87" s="241">
        <v>-0.61051348444849574</v>
      </c>
      <c r="M87" s="241">
        <v>-0.77132599018294368</v>
      </c>
      <c r="N87" s="241">
        <v>-0.89108167723029308</v>
      </c>
      <c r="O87" s="241">
        <v>-1.406030841897703</v>
      </c>
      <c r="P87" s="241">
        <v>1.3440382794363206</v>
      </c>
      <c r="Q87" s="241">
        <v>-1.0314670652834439</v>
      </c>
      <c r="R87" s="241">
        <v>-0.47211224175436511</v>
      </c>
      <c r="S87" s="241">
        <v>-0.98345298765912814</v>
      </c>
      <c r="T87" s="241">
        <v>-0.54211765282821456</v>
      </c>
      <c r="AQ87" s="241"/>
      <c r="AU87" s="241">
        <v>1.8716524619934378</v>
      </c>
      <c r="AV87" s="241">
        <v>-0.35079340856759722</v>
      </c>
      <c r="AW87" s="241">
        <v>-0.3910013744661292</v>
      </c>
      <c r="AX87" s="241">
        <v>-0.78335008809033735</v>
      </c>
      <c r="AY87" s="241">
        <v>6.4707550519727652E-2</v>
      </c>
      <c r="AZ87" s="241"/>
      <c r="BA87" s="241">
        <v>-1.216370708147569</v>
      </c>
      <c r="BB87" s="241">
        <v>-0.62607656470579498</v>
      </c>
      <c r="BC87" s="241">
        <v>-0.80734133918996775</v>
      </c>
      <c r="BD87" s="241">
        <v>-1.1457350025510966</v>
      </c>
      <c r="BE87" s="241">
        <v>1.3994652747116878</v>
      </c>
      <c r="BF87" s="241">
        <v>1.4118728513277821</v>
      </c>
      <c r="BG87" s="241">
        <v>0.41040643204425986</v>
      </c>
      <c r="BH87" s="241">
        <v>0.77191000372985785</v>
      </c>
      <c r="BI87" s="241">
        <v>-1.2285554711710602</v>
      </c>
      <c r="BJ87" s="241">
        <v>-0.40138101140433274</v>
      </c>
      <c r="DT87" s="241"/>
      <c r="DU87" s="241" t="s">
        <v>186</v>
      </c>
      <c r="DV87" s="241" t="s">
        <v>187</v>
      </c>
      <c r="DW87" s="241" t="s">
        <v>189</v>
      </c>
      <c r="DX87" s="241" t="s">
        <v>192</v>
      </c>
      <c r="DY87" s="241" t="s">
        <v>193</v>
      </c>
      <c r="DZ87" s="241" t="s">
        <v>195</v>
      </c>
      <c r="EB87">
        <v>1.5696606000000005E-2</v>
      </c>
      <c r="EC87" s="241" t="s">
        <v>95</v>
      </c>
      <c r="EG87" s="335"/>
      <c r="EJ87" s="241">
        <v>-0.378</v>
      </c>
      <c r="EK87" s="241">
        <v>-0.255</v>
      </c>
      <c r="EL87" s="241">
        <v>-4.2999999999999997E-2</v>
      </c>
      <c r="EM87" s="241">
        <v>0.09</v>
      </c>
      <c r="EN87" s="241">
        <v>-5.0999999999999997E-2</v>
      </c>
      <c r="EO87" s="241">
        <v>0.41799999999999998</v>
      </c>
      <c r="EP87" s="241">
        <v>0.106</v>
      </c>
      <c r="EQ87" s="241"/>
      <c r="ER87">
        <v>0.24303476799999998</v>
      </c>
      <c r="ES87" s="241" t="s">
        <v>128</v>
      </c>
    </row>
    <row r="88" spans="1:149">
      <c r="A88" s="241">
        <v>-0.24373811781072002</v>
      </c>
      <c r="B88" s="241">
        <v>-0.96758174775850703</v>
      </c>
      <c r="C88" s="241">
        <v>-0.91032875240600508</v>
      </c>
      <c r="D88" s="241">
        <v>0.68850309197716908</v>
      </c>
      <c r="E88" s="241">
        <v>0.16555786249473534</v>
      </c>
      <c r="F88" s="241">
        <v>4.1731120778958172E-2</v>
      </c>
      <c r="G88" s="241">
        <v>0.11875664610102679</v>
      </c>
      <c r="H88" s="241">
        <v>-0.17987374757810037</v>
      </c>
      <c r="J88" s="241">
        <v>7.912952640208161E-2</v>
      </c>
      <c r="L88" s="241">
        <v>1.1607588686103801E-2</v>
      </c>
      <c r="M88" s="241">
        <v>0.61813461106034318</v>
      </c>
      <c r="N88" s="241">
        <v>1.3566564725775537E-2</v>
      </c>
      <c r="O88" s="241">
        <v>5.2120442473294191E-2</v>
      </c>
      <c r="P88" s="241">
        <v>-1.5455764671299693E-2</v>
      </c>
      <c r="Q88" s="241">
        <v>0.63547936821246642</v>
      </c>
      <c r="R88" s="241">
        <v>0.67676939528572266</v>
      </c>
      <c r="S88" s="241">
        <v>1.5268039222771961</v>
      </c>
      <c r="T88" s="241">
        <v>-3.2215526142083513E-2</v>
      </c>
      <c r="AQ88" s="241"/>
      <c r="AU88" s="241">
        <v>3.0006264186841825</v>
      </c>
      <c r="AV88" s="241">
        <v>1.8113097334635513</v>
      </c>
      <c r="AW88" s="241">
        <v>-1.7394584808450968</v>
      </c>
      <c r="AX88" s="241">
        <v>-0.73731982604891921</v>
      </c>
      <c r="AY88" s="241">
        <v>7.3240959487526069E-3</v>
      </c>
      <c r="AZ88" s="241"/>
      <c r="BA88" s="241">
        <v>-3.0260120279492999</v>
      </c>
      <c r="BB88" s="241">
        <v>-0.71239952187906996</v>
      </c>
      <c r="BC88" s="241">
        <v>-1.1318935403380175</v>
      </c>
      <c r="BD88" s="241">
        <v>-0.27253649852266765</v>
      </c>
      <c r="BE88" s="241">
        <v>1.463564576568271</v>
      </c>
      <c r="BF88" s="241">
        <v>1.9709236824966763</v>
      </c>
      <c r="BG88" s="241">
        <v>-1.4956799961303868</v>
      </c>
      <c r="BH88" s="241">
        <v>-0.90731082450092326</v>
      </c>
      <c r="BI88" s="241">
        <v>-2.1999680644541355</v>
      </c>
      <c r="BJ88" s="241">
        <v>-0.4189789700962383</v>
      </c>
      <c r="DT88" s="241" t="s">
        <v>114</v>
      </c>
      <c r="DU88" s="241">
        <v>-0.38</v>
      </c>
      <c r="DV88" s="241">
        <v>-0.193</v>
      </c>
      <c r="DW88" s="241">
        <v>7.1999999999999995E-2</v>
      </c>
      <c r="DX88" s="241">
        <v>-0.02</v>
      </c>
      <c r="DY88" s="241">
        <v>-0.75700000000000001</v>
      </c>
      <c r="DZ88" s="241">
        <v>4.8000000000000001E-2</v>
      </c>
      <c r="EB88">
        <v>-0.19515159900000001</v>
      </c>
      <c r="EC88" s="241" t="s">
        <v>94</v>
      </c>
      <c r="EG88" s="335"/>
      <c r="EJ88" s="241">
        <v>-0.435</v>
      </c>
      <c r="EK88" s="241">
        <v>0.158</v>
      </c>
      <c r="EL88" s="241">
        <v>-0.152</v>
      </c>
      <c r="EM88" s="241">
        <v>-0.128</v>
      </c>
      <c r="EN88" s="241">
        <v>-0.127</v>
      </c>
      <c r="EO88" s="241">
        <v>-0.17799999999999999</v>
      </c>
      <c r="EP88" s="241">
        <v>0.52500000000000002</v>
      </c>
      <c r="EQ88" s="241"/>
    </row>
    <row r="89" spans="1:149">
      <c r="A89" s="241">
        <v>4.3108263248111349</v>
      </c>
      <c r="B89" s="241">
        <v>-4.8254023354901534</v>
      </c>
      <c r="C89" s="241">
        <v>2.1094005295591156</v>
      </c>
      <c r="D89" s="241">
        <v>-0.92227878908847483</v>
      </c>
      <c r="E89" s="241">
        <v>-0.18384457585085467</v>
      </c>
      <c r="F89" s="241">
        <v>-1.2721625639678307</v>
      </c>
      <c r="G89" s="241">
        <v>-0.54744197892860658</v>
      </c>
      <c r="H89" s="241">
        <v>0.34434345511770692</v>
      </c>
      <c r="J89" s="241">
        <v>0.9349038327756094</v>
      </c>
      <c r="L89" s="241">
        <v>3.7396065011703117</v>
      </c>
      <c r="M89" s="241">
        <v>1.7028949871599901</v>
      </c>
      <c r="N89" s="241">
        <v>0.38589726140914776</v>
      </c>
      <c r="O89" s="241">
        <v>-0.38995094260335272</v>
      </c>
      <c r="P89" s="241">
        <v>-1.5408029513787254</v>
      </c>
      <c r="Q89" s="241">
        <v>-0.82749471688098664</v>
      </c>
      <c r="R89" s="241">
        <v>-0.18810431757918661</v>
      </c>
      <c r="S89" s="241">
        <v>1.6869018713828006</v>
      </c>
      <c r="T89" s="241">
        <v>3.5178872315430549</v>
      </c>
      <c r="AQ89" s="241"/>
      <c r="AU89" s="241">
        <v>1.4650533517531401</v>
      </c>
      <c r="AV89" s="241">
        <v>-0.19337389186568127</v>
      </c>
      <c r="AW89" s="241">
        <v>-0.8424568311170173</v>
      </c>
      <c r="AX89" s="241">
        <v>-0.29342556606987497</v>
      </c>
      <c r="AY89" s="241">
        <v>-1.8331870716983417E-2</v>
      </c>
      <c r="AZ89" s="241"/>
      <c r="BA89" s="241">
        <v>-0.69039084790613392</v>
      </c>
      <c r="BB89" s="241">
        <v>-0.21860380918564362</v>
      </c>
      <c r="BC89" s="241">
        <v>-0.68712271386251489</v>
      </c>
      <c r="BD89" s="241">
        <v>-1.2008016244433768</v>
      </c>
      <c r="BE89" s="241">
        <v>1.2786002852063987</v>
      </c>
      <c r="BF89" s="241">
        <v>1.2325410374792694</v>
      </c>
      <c r="BG89" s="241">
        <v>0.65657995597821583</v>
      </c>
      <c r="BH89" s="241">
        <v>-0.55099660137664064</v>
      </c>
      <c r="BI89" s="241">
        <v>-0.6088525312790799</v>
      </c>
      <c r="BJ89" s="241">
        <v>-0.13544717858215996</v>
      </c>
      <c r="DT89" s="241" t="s">
        <v>115</v>
      </c>
      <c r="DU89" s="241">
        <v>-0.438</v>
      </c>
      <c r="DV89" s="241">
        <v>0.23699999999999999</v>
      </c>
      <c r="DW89" s="241">
        <v>-0.156</v>
      </c>
      <c r="DX89" s="241">
        <v>-0.22900000000000001</v>
      </c>
      <c r="DY89" s="241">
        <v>7.6999999999999999E-2</v>
      </c>
      <c r="DZ89" s="241">
        <v>-0.76100000000000001</v>
      </c>
      <c r="EB89">
        <v>1.5765019000000047E-2</v>
      </c>
      <c r="EC89" s="241" t="s">
        <v>128</v>
      </c>
      <c r="EG89" s="335"/>
      <c r="EJ89" s="241">
        <v>-0.45500000000000002</v>
      </c>
      <c r="EK89" s="241">
        <v>4.9000000000000002E-2</v>
      </c>
      <c r="EL89" s="241">
        <v>-0.11</v>
      </c>
      <c r="EM89" s="241">
        <v>-5.0000000000000001E-3</v>
      </c>
      <c r="EN89" s="241">
        <v>-0.04</v>
      </c>
      <c r="EO89" s="241">
        <v>8.9999999999999993E-3</v>
      </c>
      <c r="EP89" s="241">
        <v>-0.79800000000000004</v>
      </c>
      <c r="EQ89" s="241"/>
    </row>
    <row r="90" spans="1:149">
      <c r="A90" s="241">
        <v>4.102415001408267</v>
      </c>
      <c r="B90" s="241">
        <v>-6.7972824028259788</v>
      </c>
      <c r="C90" s="241">
        <v>4.6370664685938108</v>
      </c>
      <c r="D90" s="241">
        <v>-1.2115987023584829</v>
      </c>
      <c r="E90" s="241">
        <v>-0.70791749278936256</v>
      </c>
      <c r="F90" s="241">
        <v>-1.1620289799660042</v>
      </c>
      <c r="G90" s="241">
        <v>-0.84642515999963008</v>
      </c>
      <c r="H90" s="241">
        <v>-0.49584497490924484</v>
      </c>
      <c r="J90" s="241">
        <v>1.5268425822434621</v>
      </c>
      <c r="L90" s="241">
        <v>4.6608230561509369</v>
      </c>
      <c r="M90" s="241">
        <v>2.0701996995045455</v>
      </c>
      <c r="N90" s="241">
        <v>0.4903201205814538</v>
      </c>
      <c r="O90" s="241">
        <v>-0.4932885004698645</v>
      </c>
      <c r="P90" s="241">
        <v>-7.7204032076500742E-2</v>
      </c>
      <c r="Q90" s="241">
        <v>-2.9727211397343178</v>
      </c>
      <c r="R90" s="241">
        <v>-0.21201182392720458</v>
      </c>
      <c r="S90" s="241">
        <v>1.6894257486276176</v>
      </c>
      <c r="T90" s="241">
        <v>5.836517602680301</v>
      </c>
      <c r="AQ90" s="241"/>
      <c r="AU90" s="241">
        <v>1.6022987365143138</v>
      </c>
      <c r="AV90" s="241">
        <v>0.55986124409307658</v>
      </c>
      <c r="AW90" s="241">
        <v>0.30476312054503352</v>
      </c>
      <c r="AX90" s="241">
        <v>-2.4110890563495968E-3</v>
      </c>
      <c r="AY90" s="241">
        <v>1.9491520347217905E-2</v>
      </c>
      <c r="AZ90" s="241"/>
      <c r="BA90" s="241">
        <v>-0.73605469429365211</v>
      </c>
      <c r="BB90" s="241">
        <v>-0.60004129319592769</v>
      </c>
      <c r="BC90" s="241">
        <v>-0.70855065374680926</v>
      </c>
      <c r="BD90" s="241">
        <v>-0.78464705182095817</v>
      </c>
      <c r="BE90" s="241">
        <v>-0.32509965545936736</v>
      </c>
      <c r="BF90" s="241">
        <v>0.55753538894992871</v>
      </c>
      <c r="BG90" s="241">
        <v>-0.19447708390786594</v>
      </c>
      <c r="BH90" s="241">
        <v>-0.34535299703586686</v>
      </c>
      <c r="BI90" s="241">
        <v>-0.6864283681435619</v>
      </c>
      <c r="BJ90" s="241">
        <v>-0.45962023195887508</v>
      </c>
      <c r="DT90" s="241" t="s">
        <v>116</v>
      </c>
      <c r="DU90" s="241">
        <v>-0.45600000000000002</v>
      </c>
      <c r="DV90" s="241">
        <v>3.2000000000000001E-2</v>
      </c>
      <c r="DW90" s="241">
        <v>-3.4000000000000002E-2</v>
      </c>
      <c r="DX90" s="241">
        <v>0.186</v>
      </c>
      <c r="DY90" s="241">
        <v>0.14000000000000001</v>
      </c>
      <c r="DZ90" s="241">
        <v>-4.2999999999999997E-2</v>
      </c>
      <c r="EG90" s="335"/>
      <c r="EJ90" s="241">
        <v>-0.377</v>
      </c>
      <c r="EK90" s="241">
        <v>-1.9E-2</v>
      </c>
      <c r="EL90" s="241">
        <v>0.128</v>
      </c>
      <c r="EM90" s="241">
        <v>-0.11700000000000001</v>
      </c>
      <c r="EN90" s="241">
        <v>0.40400000000000003</v>
      </c>
      <c r="EO90" s="241">
        <v>0.41799999999999998</v>
      </c>
      <c r="EP90" s="241">
        <v>0.23400000000000001</v>
      </c>
      <c r="EQ90" s="241"/>
    </row>
    <row r="91" spans="1:149">
      <c r="A91" s="241">
        <v>-0.45302818331069644</v>
      </c>
      <c r="B91" s="241">
        <v>0.13302717019951027</v>
      </c>
      <c r="C91" s="241">
        <v>0.41041181549795752</v>
      </c>
      <c r="D91" s="241">
        <v>0.53807020610914835</v>
      </c>
      <c r="E91" s="241">
        <v>-0.53623880230731347</v>
      </c>
      <c r="F91" s="241">
        <v>0.72867453641453894</v>
      </c>
      <c r="G91" s="241">
        <v>-0.21229578693539986</v>
      </c>
      <c r="H91" s="241">
        <v>-7.4273571982895678E-2</v>
      </c>
      <c r="J91" s="241">
        <v>0.63893445804168303</v>
      </c>
      <c r="L91" s="241">
        <v>-0.24539593757951522</v>
      </c>
      <c r="M91" s="241">
        <v>-0.26592457199477454</v>
      </c>
      <c r="N91" s="241">
        <v>-9.4208758389185368E-2</v>
      </c>
      <c r="O91" s="241">
        <v>-0.51309565842073668</v>
      </c>
      <c r="P91" s="241">
        <v>0.90731989927326839</v>
      </c>
      <c r="Q91" s="241">
        <v>-0.50395237113916136</v>
      </c>
      <c r="R91" s="241">
        <v>-0.12503929708982528</v>
      </c>
      <c r="S91" s="241">
        <v>-0.23221049430561608</v>
      </c>
      <c r="T91" s="241">
        <v>-0.18771498163892053</v>
      </c>
      <c r="AQ91" s="241"/>
      <c r="AU91" s="241">
        <v>-0.51568603962080173</v>
      </c>
      <c r="AV91" s="241">
        <v>0.66411107435227601</v>
      </c>
      <c r="AW91" s="241">
        <v>0.29660376416860185</v>
      </c>
      <c r="AX91" s="241">
        <v>0.4514455745114051</v>
      </c>
      <c r="AY91" s="241">
        <v>0.36234294429716557</v>
      </c>
      <c r="AZ91" s="241"/>
      <c r="BA91" s="241">
        <v>0.25840240481234816</v>
      </c>
      <c r="BB91" s="241">
        <v>0.60049404684814989</v>
      </c>
      <c r="BC91" s="241">
        <v>0.18302182435436398</v>
      </c>
      <c r="BD91" s="241">
        <v>-0.25934683756153665</v>
      </c>
      <c r="BE91" s="241">
        <v>-0.31099697453559516</v>
      </c>
      <c r="BF91" s="241">
        <v>0.80338586073803686</v>
      </c>
      <c r="BG91" s="241">
        <v>-0.52505295890494974</v>
      </c>
      <c r="BH91" s="241">
        <v>-0.18505632507758177</v>
      </c>
      <c r="BI91" s="241">
        <v>0.3462829249860877</v>
      </c>
      <c r="BJ91" s="241">
        <v>2.0195338324132731E-2</v>
      </c>
      <c r="DT91" s="241" t="s">
        <v>117</v>
      </c>
      <c r="DU91" s="241">
        <v>-0.36399999999999999</v>
      </c>
      <c r="DV91" s="241">
        <v>-0.24299999999999999</v>
      </c>
      <c r="DW91" s="241">
        <v>-5.5E-2</v>
      </c>
      <c r="DX91" s="241">
        <v>0.29499999999999998</v>
      </c>
      <c r="DY91" s="241">
        <v>0.46300000000000002</v>
      </c>
      <c r="DZ91" s="241">
        <v>7.0999999999999994E-2</v>
      </c>
      <c r="EG91" s="335"/>
      <c r="EJ91" s="241">
        <v>-8.5999999999999993E-2</v>
      </c>
      <c r="EK91" s="241">
        <v>-7.5999999999999998E-2</v>
      </c>
      <c r="EL91" s="241">
        <v>0.376</v>
      </c>
      <c r="EM91" s="241">
        <v>-0.85499999999999998</v>
      </c>
      <c r="EN91" s="241">
        <v>1.2999999999999999E-2</v>
      </c>
      <c r="EO91" s="241">
        <v>-0.248</v>
      </c>
      <c r="EP91" s="241">
        <v>-7.2999999999999995E-2</v>
      </c>
      <c r="EQ91" s="241"/>
    </row>
    <row r="92" spans="1:149">
      <c r="A92" s="241">
        <v>-0.39144129370047598</v>
      </c>
      <c r="B92" s="241">
        <v>1.8716524619934378</v>
      </c>
      <c r="C92" s="241">
        <v>-0.35079340856759722</v>
      </c>
      <c r="D92" s="241">
        <v>-0.3910013744661292</v>
      </c>
      <c r="E92" s="241">
        <v>-9.5914820669657536E-2</v>
      </c>
      <c r="F92" s="241">
        <v>-0.78335008809033735</v>
      </c>
      <c r="G92" s="241">
        <v>0.37325266076631664</v>
      </c>
      <c r="H92" s="241">
        <v>6.4707550519727652E-2</v>
      </c>
      <c r="J92" s="241">
        <v>-1.216370708147569</v>
      </c>
      <c r="L92" s="241">
        <v>-0.62607656470579498</v>
      </c>
      <c r="M92" s="241">
        <v>-0.80734133918996775</v>
      </c>
      <c r="N92" s="241">
        <v>-1.1457350025510966</v>
      </c>
      <c r="O92" s="241">
        <v>1.3994652747116878</v>
      </c>
      <c r="P92" s="241">
        <v>1.4118728513277821</v>
      </c>
      <c r="Q92" s="241">
        <v>0.41040643204425986</v>
      </c>
      <c r="R92" s="241">
        <v>0.77191000372985785</v>
      </c>
      <c r="S92" s="241">
        <v>-1.2285554711710602</v>
      </c>
      <c r="T92" s="241">
        <v>-0.40138101140433274</v>
      </c>
      <c r="AQ92" s="241"/>
      <c r="AU92" s="241">
        <v>1.0233774382421665</v>
      </c>
      <c r="AV92" s="241">
        <v>-0.22789133130313599</v>
      </c>
      <c r="AW92" s="241">
        <v>0.51870638766132315</v>
      </c>
      <c r="AX92" s="241">
        <v>-0.64418906036543222</v>
      </c>
      <c r="AY92" s="241">
        <v>0.39659913151016934</v>
      </c>
      <c r="AZ92" s="241"/>
      <c r="BA92" s="241">
        <v>-0.32508007680596968</v>
      </c>
      <c r="BB92" s="241">
        <v>2.2981164029353796E-2</v>
      </c>
      <c r="BC92" s="241">
        <v>-0.45866243460366285</v>
      </c>
      <c r="BD92" s="241">
        <v>-0.86977795929577861</v>
      </c>
      <c r="BE92" s="241">
        <v>-0.27190537265770431</v>
      </c>
      <c r="BF92" s="241">
        <v>1.1504970756331301</v>
      </c>
      <c r="BG92" s="241">
        <v>1.0152899479963207</v>
      </c>
      <c r="BH92" s="241">
        <v>4.0652962819006939E-2</v>
      </c>
      <c r="BI92" s="241">
        <v>-0.76523746627637601</v>
      </c>
      <c r="BJ92" s="241">
        <v>-0.21606178793254571</v>
      </c>
      <c r="DT92" s="241" t="s">
        <v>118</v>
      </c>
      <c r="DU92" s="241">
        <v>-6.4000000000000001E-2</v>
      </c>
      <c r="DV92" s="241">
        <v>-0.33700000000000002</v>
      </c>
      <c r="DW92" s="241">
        <v>-0.82399999999999995</v>
      </c>
      <c r="DX92" s="241">
        <v>4.7E-2</v>
      </c>
      <c r="DY92" s="241">
        <v>-0.17899999999999999</v>
      </c>
      <c r="DZ92" s="241">
        <v>0.107</v>
      </c>
      <c r="EG92" s="335"/>
      <c r="EJ92" s="241">
        <v>-0.06</v>
      </c>
      <c r="EK92" s="241">
        <v>0.39100000000000001</v>
      </c>
      <c r="EL92" s="241">
        <v>0.58899999999999997</v>
      </c>
      <c r="EM92" s="241">
        <v>0.16500000000000001</v>
      </c>
      <c r="EN92" s="241">
        <v>-0.63500000000000001</v>
      </c>
      <c r="EO92" s="241">
        <v>0.16700000000000001</v>
      </c>
      <c r="EP92" s="241">
        <v>3.5000000000000003E-2</v>
      </c>
      <c r="EQ92" s="241"/>
    </row>
    <row r="93" spans="1:149">
      <c r="A93" s="241">
        <v>-0.6533831101238502</v>
      </c>
      <c r="B93" s="241">
        <v>3.0006264186841825</v>
      </c>
      <c r="C93" s="241">
        <v>1.8113097334635513</v>
      </c>
      <c r="D93" s="241">
        <v>-1.7394584808450968</v>
      </c>
      <c r="E93" s="241">
        <v>6.8589701033733838E-2</v>
      </c>
      <c r="F93" s="241">
        <v>-0.73731982604891921</v>
      </c>
      <c r="G93" s="241">
        <v>0.26594490548976996</v>
      </c>
      <c r="H93" s="241">
        <v>7.3240959487526069E-3</v>
      </c>
      <c r="J93" s="241">
        <v>-3.0260120279492999</v>
      </c>
      <c r="L93" s="241">
        <v>-0.71239952187906996</v>
      </c>
      <c r="M93" s="241">
        <v>-1.1318935403380175</v>
      </c>
      <c r="N93" s="241">
        <v>-0.27253649852266765</v>
      </c>
      <c r="O93" s="241">
        <v>1.463564576568271</v>
      </c>
      <c r="P93" s="241">
        <v>1.9709236824966763</v>
      </c>
      <c r="Q93" s="241">
        <v>-1.4956799961303868</v>
      </c>
      <c r="R93" s="241">
        <v>-0.90731082450092326</v>
      </c>
      <c r="S93" s="241">
        <v>-2.1999680644541355</v>
      </c>
      <c r="T93" s="241">
        <v>-0.4189789700962383</v>
      </c>
      <c r="AQ93" s="241"/>
      <c r="AU93" s="241">
        <v>0.71405004028207231</v>
      </c>
      <c r="AV93" s="241">
        <v>1.5711285074938766</v>
      </c>
      <c r="AW93" s="241">
        <v>0.86752963434983688</v>
      </c>
      <c r="AX93" s="241">
        <v>8.1164703847574765E-2</v>
      </c>
      <c r="AY93" s="241">
        <v>-5.4558351589743065E-2</v>
      </c>
      <c r="AZ93" s="241"/>
      <c r="BA93" s="241">
        <v>-0.50942671592596345</v>
      </c>
      <c r="BB93" s="241">
        <v>-0.23045672331159109</v>
      </c>
      <c r="BC93" s="241">
        <v>-0.49727614153643973</v>
      </c>
      <c r="BD93" s="241">
        <v>-8.9048114733848938E-2</v>
      </c>
      <c r="BE93" s="241">
        <v>-1.2534616678301447</v>
      </c>
      <c r="BF93" s="241">
        <v>1.3095198819612486</v>
      </c>
      <c r="BG93" s="241">
        <v>-1.0807017700702273</v>
      </c>
      <c r="BH93" s="241">
        <v>-0.2570534368141984</v>
      </c>
      <c r="BI93" s="241">
        <v>-0.70720961786830439</v>
      </c>
      <c r="BJ93" s="241">
        <v>6.9741916522731512E-2</v>
      </c>
      <c r="DT93" s="241" t="s">
        <v>119</v>
      </c>
      <c r="DU93" s="241">
        <v>-5.5E-2</v>
      </c>
      <c r="DV93" s="241">
        <v>-2.4E-2</v>
      </c>
      <c r="DW93" s="241">
        <v>0.21199999999999999</v>
      </c>
      <c r="DX93" s="241">
        <v>9.5000000000000001E-2</v>
      </c>
      <c r="DY93" s="241">
        <v>5.2999999999999999E-2</v>
      </c>
      <c r="DZ93" s="241">
        <v>8.0000000000000002E-3</v>
      </c>
      <c r="EG93" s="335"/>
      <c r="EJ93" s="241">
        <v>-1.7999999999999999E-2</v>
      </c>
      <c r="EK93" s="241">
        <v>-0.77700000000000002</v>
      </c>
      <c r="EL93" s="241">
        <v>0.13200000000000001</v>
      </c>
      <c r="EM93" s="241">
        <v>-2.1999999999999999E-2</v>
      </c>
      <c r="EN93" s="241">
        <v>-0.37</v>
      </c>
      <c r="EO93" s="241">
        <v>0.19</v>
      </c>
      <c r="EP93" s="241">
        <v>-5.0000000000000001E-3</v>
      </c>
      <c r="EQ93" s="241"/>
    </row>
    <row r="94" spans="1:149">
      <c r="A94" s="241">
        <v>-0.43173196110521117</v>
      </c>
      <c r="B94" s="241">
        <v>1.4650533517531401</v>
      </c>
      <c r="C94" s="241">
        <v>-0.19337389186568127</v>
      </c>
      <c r="D94" s="241">
        <v>-0.8424568311170173</v>
      </c>
      <c r="E94" s="241">
        <v>-1.0711908581745606</v>
      </c>
      <c r="F94" s="241">
        <v>-0.29342556606987497</v>
      </c>
      <c r="G94" s="241">
        <v>7.1859017015317786E-2</v>
      </c>
      <c r="H94" s="241">
        <v>-1.8331870716983417E-2</v>
      </c>
      <c r="J94" s="241">
        <v>-0.69039084790613392</v>
      </c>
      <c r="L94" s="241">
        <v>-0.21860380918564362</v>
      </c>
      <c r="M94" s="241">
        <v>-0.68712271386251489</v>
      </c>
      <c r="N94" s="241">
        <v>-1.2008016244433768</v>
      </c>
      <c r="O94" s="241">
        <v>1.2786002852063987</v>
      </c>
      <c r="P94" s="241">
        <v>1.2325410374792694</v>
      </c>
      <c r="Q94" s="241">
        <v>0.65657995597821583</v>
      </c>
      <c r="R94" s="241">
        <v>-0.55099660137664064</v>
      </c>
      <c r="S94" s="241">
        <v>-0.6088525312790799</v>
      </c>
      <c r="T94" s="241">
        <v>-0.13544717858215996</v>
      </c>
      <c r="AQ94" s="241"/>
      <c r="AU94" s="241">
        <v>-0.35721546701242335</v>
      </c>
      <c r="AV94" s="241">
        <v>-0.22557011340962813</v>
      </c>
      <c r="AW94" s="241">
        <v>0.81109923399551032</v>
      </c>
      <c r="AX94" s="241">
        <v>0.10246530446345092</v>
      </c>
      <c r="AY94" s="241">
        <v>-7.1106321929106681E-2</v>
      </c>
      <c r="AZ94" s="241"/>
      <c r="BA94" s="241">
        <v>8.0820779971987028E-2</v>
      </c>
      <c r="BB94" s="241">
        <v>-0.16915839078426889</v>
      </c>
      <c r="BC94" s="241">
        <v>3.9469283884420982E-2</v>
      </c>
      <c r="BD94" s="241">
        <v>0.24547446553613603</v>
      </c>
      <c r="BE94" s="241">
        <v>-0.2677004245251991</v>
      </c>
      <c r="BF94" s="241">
        <v>0.64670171473692672</v>
      </c>
      <c r="BG94" s="241">
        <v>-0.12414179135528108</v>
      </c>
      <c r="BH94" s="241">
        <v>0.83511100132008576</v>
      </c>
      <c r="BI94" s="241">
        <v>0.38839947107794082</v>
      </c>
      <c r="BJ94" s="241">
        <v>-0.17437762423980918</v>
      </c>
      <c r="DT94" s="241" t="s">
        <v>120</v>
      </c>
      <c r="DU94" s="241">
        <v>0.06</v>
      </c>
      <c r="DV94" s="241">
        <v>-0.64400000000000002</v>
      </c>
      <c r="DW94" s="241">
        <v>-6.0000000000000001E-3</v>
      </c>
      <c r="DX94" s="241">
        <v>-0.39100000000000001</v>
      </c>
      <c r="DY94" s="241">
        <v>0.33600000000000002</v>
      </c>
      <c r="DZ94" s="241">
        <v>-4.9000000000000002E-2</v>
      </c>
      <c r="EG94" s="335"/>
      <c r="EJ94" s="241">
        <v>-0.186</v>
      </c>
      <c r="EK94" s="241">
        <v>-3.2000000000000001E-2</v>
      </c>
      <c r="EL94" s="241">
        <v>0.62</v>
      </c>
      <c r="EM94" s="241">
        <v>0.34799999999999998</v>
      </c>
      <c r="EN94" s="241">
        <v>0.48499999999999999</v>
      </c>
      <c r="EO94" s="241">
        <v>-0.14699999999999999</v>
      </c>
      <c r="EP94" s="241">
        <v>-5.1999999999999998E-2</v>
      </c>
      <c r="EQ94" s="241"/>
    </row>
    <row r="95" spans="1:149">
      <c r="A95" s="241">
        <v>-0.6806429581366461</v>
      </c>
      <c r="B95" s="241">
        <v>1.6022987365143138</v>
      </c>
      <c r="C95" s="241">
        <v>0.55986124409307658</v>
      </c>
      <c r="D95" s="241">
        <v>0.30476312054503352</v>
      </c>
      <c r="E95" s="241">
        <v>-0.28986822119102401</v>
      </c>
      <c r="F95" s="241">
        <v>-2.4110890563495968E-3</v>
      </c>
      <c r="G95" s="241">
        <v>4.1635618593692136E-2</v>
      </c>
      <c r="H95" s="241">
        <v>1.9491520347217905E-2</v>
      </c>
      <c r="J95" s="241">
        <v>-0.73605469429365211</v>
      </c>
      <c r="L95" s="241">
        <v>-0.60004129319592769</v>
      </c>
      <c r="M95" s="241">
        <v>-0.70855065374680926</v>
      </c>
      <c r="N95" s="241">
        <v>-0.78464705182095817</v>
      </c>
      <c r="O95" s="241">
        <v>-0.32509965545936736</v>
      </c>
      <c r="P95" s="241">
        <v>0.55753538894992871</v>
      </c>
      <c r="Q95" s="241">
        <v>-0.19447708390786594</v>
      </c>
      <c r="R95" s="241">
        <v>-0.34535299703586686</v>
      </c>
      <c r="S95" s="241">
        <v>-0.6864283681435619</v>
      </c>
      <c r="T95" s="241">
        <v>-0.45962023195887508</v>
      </c>
      <c r="AQ95" s="241"/>
      <c r="AU95" s="241">
        <v>0.2870280438442725</v>
      </c>
      <c r="AV95" s="241">
        <v>0.41933135977689528</v>
      </c>
      <c r="AW95" s="241">
        <v>0.45387420034769227</v>
      </c>
      <c r="AX95" s="241">
        <v>0.67110557861025921</v>
      </c>
      <c r="AY95" s="241">
        <v>8.474252137919594E-2</v>
      </c>
      <c r="AZ95" s="241"/>
      <c r="BA95" s="241">
        <v>0.19244351558592435</v>
      </c>
      <c r="BB95" s="241">
        <v>-0.30662133330755287</v>
      </c>
      <c r="BC95" s="241">
        <v>-0.22631116339022059</v>
      </c>
      <c r="BD95" s="241">
        <v>7.4361023794873124E-2</v>
      </c>
      <c r="BE95" s="241">
        <v>-0.54993272377020319</v>
      </c>
      <c r="BF95" s="241">
        <v>-0.21814073829246228</v>
      </c>
      <c r="BG95" s="241">
        <v>-0.79936059985996577</v>
      </c>
      <c r="BH95" s="241">
        <v>4.984524349200898E-2</v>
      </c>
      <c r="BI95" s="241">
        <v>-4.3134873371533593E-2</v>
      </c>
      <c r="BJ95" s="241">
        <v>-0.50827094341858747</v>
      </c>
      <c r="DT95" s="241" t="s">
        <v>121</v>
      </c>
      <c r="DU95" s="241">
        <v>-0.183</v>
      </c>
      <c r="DV95" s="241">
        <v>-0.39700000000000002</v>
      </c>
      <c r="DW95" s="241">
        <v>0.42299999999999999</v>
      </c>
      <c r="DX95" s="241">
        <v>-0.378</v>
      </c>
      <c r="DY95" s="241">
        <v>-0.11799999999999999</v>
      </c>
      <c r="DZ95" s="241">
        <v>-4.1000000000000002E-2</v>
      </c>
      <c r="EG95" s="335"/>
      <c r="EJ95" s="241">
        <v>-0.34399999999999997</v>
      </c>
      <c r="EK95" s="241">
        <v>-0.26500000000000001</v>
      </c>
      <c r="EL95" s="241">
        <v>-2.3E-2</v>
      </c>
      <c r="EM95" s="241">
        <v>0.27900000000000003</v>
      </c>
      <c r="EN95" s="241">
        <v>-0.13400000000000001</v>
      </c>
      <c r="EO95" s="241">
        <v>-0.68300000000000005</v>
      </c>
      <c r="EP95" s="241">
        <v>0.10199999999999999</v>
      </c>
      <c r="EQ95" s="241"/>
    </row>
    <row r="96" spans="1:149">
      <c r="A96" s="241">
        <v>0.41796773694834483</v>
      </c>
      <c r="B96" s="241">
        <v>-0.51568603962080173</v>
      </c>
      <c r="C96" s="241">
        <v>0.66411107435227601</v>
      </c>
      <c r="D96" s="241">
        <v>0.29660376416860185</v>
      </c>
      <c r="E96" s="241">
        <v>-0.54609941354905378</v>
      </c>
      <c r="F96" s="241">
        <v>0.4514455745114051</v>
      </c>
      <c r="G96" s="241">
        <v>-0.17684378318082145</v>
      </c>
      <c r="H96" s="241">
        <v>0.36234294429716557</v>
      </c>
      <c r="J96" s="241">
        <v>0.25840240481234816</v>
      </c>
      <c r="L96" s="241">
        <v>0.60049404684814989</v>
      </c>
      <c r="M96" s="241">
        <v>0.18302182435436398</v>
      </c>
      <c r="N96" s="241">
        <v>-0.25934683756153665</v>
      </c>
      <c r="O96" s="241">
        <v>-0.31099697453559516</v>
      </c>
      <c r="P96" s="241">
        <v>0.80338586073803686</v>
      </c>
      <c r="Q96" s="241">
        <v>-0.52505295890494974</v>
      </c>
      <c r="R96" s="241">
        <v>-0.18505632507758177</v>
      </c>
      <c r="S96" s="241">
        <v>0.3462829249860877</v>
      </c>
      <c r="T96" s="241">
        <v>2.0195338324132731E-2</v>
      </c>
      <c r="AQ96" s="241"/>
      <c r="AU96" s="241">
        <v>-0.38608539202448</v>
      </c>
      <c r="AV96" s="241">
        <v>1.0603309993723593</v>
      </c>
      <c r="AW96" s="241">
        <v>-0.21161003518703567</v>
      </c>
      <c r="AX96" s="241">
        <v>-0.29685215406618959</v>
      </c>
      <c r="AY96" s="241">
        <v>-0.20094887237225217</v>
      </c>
      <c r="AZ96" s="241"/>
      <c r="BA96" s="241">
        <v>-0.74281970857328627</v>
      </c>
      <c r="BB96" s="241">
        <v>1.0565312250192478E-2</v>
      </c>
      <c r="BC96" s="241">
        <v>-0.22291434447621883</v>
      </c>
      <c r="BD96" s="241">
        <v>2.304930410935818</v>
      </c>
      <c r="BE96" s="241">
        <v>-0.50058591667695118</v>
      </c>
      <c r="BF96" s="241">
        <v>0.81881910982932837</v>
      </c>
      <c r="BG96" s="241">
        <v>-1.4816129376198699</v>
      </c>
      <c r="BH96" s="241">
        <v>0.10911303833244795</v>
      </c>
      <c r="BI96" s="241">
        <v>-0.75419493397345105</v>
      </c>
      <c r="BJ96" s="241">
        <v>0.19660685774773484</v>
      </c>
      <c r="DT96" s="241" t="s">
        <v>122</v>
      </c>
      <c r="DU96" s="241">
        <v>-0.35699999999999998</v>
      </c>
      <c r="DV96" s="241">
        <v>-0.13100000000000001</v>
      </c>
      <c r="DW96" s="241">
        <v>0.22700000000000001</v>
      </c>
      <c r="DX96" s="241">
        <v>0.46700000000000003</v>
      </c>
      <c r="DY96" s="241">
        <v>3.1E-2</v>
      </c>
      <c r="DZ96" s="241">
        <v>0.20899999999999999</v>
      </c>
      <c r="EG96" s="335"/>
      <c r="EJ96" s="241">
        <v>-0.39400000000000002</v>
      </c>
      <c r="EK96" s="241">
        <v>0.27100000000000002</v>
      </c>
      <c r="EL96" s="241">
        <v>-0.23699999999999999</v>
      </c>
      <c r="EM96" s="241">
        <v>-7.2999999999999995E-2</v>
      </c>
      <c r="EN96" s="241">
        <v>-0.153</v>
      </c>
      <c r="EO96" s="241">
        <v>7.0999999999999994E-2</v>
      </c>
      <c r="EP96" s="241">
        <v>-3.6999999999999998E-2</v>
      </c>
      <c r="EQ96" s="241"/>
    </row>
    <row r="97" spans="1:137">
      <c r="A97" s="241">
        <v>4.9327118943566679E-2</v>
      </c>
      <c r="B97" s="241">
        <v>1.0233774382421665</v>
      </c>
      <c r="C97" s="241">
        <v>-0.22789133130313599</v>
      </c>
      <c r="D97" s="241">
        <v>0.51870638766132315</v>
      </c>
      <c r="E97" s="241">
        <v>-1.200336990204786</v>
      </c>
      <c r="F97" s="241">
        <v>-0.64418906036543222</v>
      </c>
      <c r="G97" s="241">
        <v>0.10691211963255361</v>
      </c>
      <c r="H97" s="241">
        <v>0.39659913151016934</v>
      </c>
      <c r="J97" s="241">
        <v>-0.32508007680596968</v>
      </c>
      <c r="L97" s="241">
        <v>2.2981164029353796E-2</v>
      </c>
      <c r="M97" s="241">
        <v>-0.45866243460366285</v>
      </c>
      <c r="N97" s="241">
        <v>-0.86977795929577861</v>
      </c>
      <c r="O97" s="241">
        <v>-0.27190537265770431</v>
      </c>
      <c r="P97" s="241">
        <v>1.1504970756331301</v>
      </c>
      <c r="Q97" s="241">
        <v>1.0152899479963207</v>
      </c>
      <c r="R97" s="241">
        <v>4.0652962819006939E-2</v>
      </c>
      <c r="S97" s="241">
        <v>-0.76523746627637601</v>
      </c>
      <c r="T97" s="241">
        <v>-0.21606178793254571</v>
      </c>
      <c r="AQ97" s="241"/>
      <c r="AU97" s="241">
        <v>1.2522890474947552</v>
      </c>
      <c r="AV97" s="241">
        <v>1.2677706508956021</v>
      </c>
      <c r="AW97" s="241">
        <v>0.87611907543126244</v>
      </c>
      <c r="AX97" s="241">
        <v>2.1869560871836086E-2</v>
      </c>
      <c r="AY97" s="241">
        <v>-0.1361755848988396</v>
      </c>
      <c r="AZ97" s="241"/>
      <c r="BA97" s="241">
        <v>-1.4125561222569181</v>
      </c>
      <c r="BB97" s="241">
        <v>-0.60056529095221078</v>
      </c>
      <c r="BC97" s="241">
        <v>-0.48090761016858213</v>
      </c>
      <c r="BD97" s="241">
        <v>-0.41047550126376825</v>
      </c>
      <c r="BE97" s="241">
        <v>-0.71439527574511086</v>
      </c>
      <c r="BF97" s="241">
        <v>1.803568014122382</v>
      </c>
      <c r="BG97" s="241">
        <v>-0.90486353868880409</v>
      </c>
      <c r="BH97" s="241">
        <v>-0.13957115881398185</v>
      </c>
      <c r="BI97" s="241">
        <v>-0.19118131450587295</v>
      </c>
      <c r="BJ97" s="241">
        <v>-0.35388941380509287</v>
      </c>
      <c r="DT97" s="241" t="s">
        <v>123</v>
      </c>
      <c r="DU97" s="241">
        <v>-0.39</v>
      </c>
      <c r="DV97" s="241">
        <v>0.378</v>
      </c>
      <c r="DW97" s="241">
        <v>-0.107</v>
      </c>
      <c r="DX97" s="241">
        <v>-0.54700000000000004</v>
      </c>
      <c r="DY97" s="241">
        <v>0.155</v>
      </c>
      <c r="DZ97" s="241">
        <v>0.59299999999999997</v>
      </c>
      <c r="EG97" s="335"/>
    </row>
    <row r="98" spans="1:137">
      <c r="A98" s="241">
        <v>-0.21025245147323232</v>
      </c>
      <c r="B98" s="241">
        <v>0.71405004028207231</v>
      </c>
      <c r="C98" s="241">
        <v>1.5711285074938766</v>
      </c>
      <c r="D98" s="241">
        <v>0.86752963434983688</v>
      </c>
      <c r="E98" s="241">
        <v>-0.50365017041751803</v>
      </c>
      <c r="F98" s="241">
        <v>8.1164703847574765E-2</v>
      </c>
      <c r="G98" s="241">
        <v>-0.19438705133163381</v>
      </c>
      <c r="H98" s="241">
        <v>-5.4558351589743065E-2</v>
      </c>
      <c r="J98" s="241">
        <v>-0.50942671592596345</v>
      </c>
      <c r="L98" s="241">
        <v>-0.23045672331159109</v>
      </c>
      <c r="M98" s="241">
        <v>-0.49727614153643973</v>
      </c>
      <c r="N98" s="241">
        <v>-8.9048114733848938E-2</v>
      </c>
      <c r="O98" s="241">
        <v>-1.2534616678301447</v>
      </c>
      <c r="P98" s="241">
        <v>1.3095198819612486</v>
      </c>
      <c r="Q98" s="241">
        <v>-1.0807017700702273</v>
      </c>
      <c r="R98" s="241">
        <v>-0.2570534368141984</v>
      </c>
      <c r="S98" s="241">
        <v>-0.70720961786830439</v>
      </c>
      <c r="T98" s="241">
        <v>6.9741916522731512E-2</v>
      </c>
      <c r="AQ98" s="241"/>
      <c r="AU98" s="241">
        <v>-4.0318531809692226</v>
      </c>
      <c r="AV98" s="241">
        <v>-2.590425005720467</v>
      </c>
      <c r="AW98" s="241">
        <v>-0.68677863473497069</v>
      </c>
      <c r="AX98" s="241">
        <v>-1.8163904959660364</v>
      </c>
      <c r="AY98" s="241">
        <v>-5.0055002213116873E-3</v>
      </c>
      <c r="AZ98" s="241"/>
      <c r="BA98" s="241">
        <v>0.23810736197344878</v>
      </c>
      <c r="BB98" s="241">
        <v>0.99573752624937972</v>
      </c>
      <c r="BC98" s="241">
        <v>1.1211745370362449</v>
      </c>
      <c r="BD98" s="241">
        <v>5.0965306401841115</v>
      </c>
      <c r="BE98" s="241">
        <v>1.6117179166490412</v>
      </c>
      <c r="BF98" s="241">
        <v>-0.74460503037026993</v>
      </c>
      <c r="BG98" s="241">
        <v>9.3897615557679989E-2</v>
      </c>
      <c r="BH98" s="241">
        <v>3.9611655957492911</v>
      </c>
      <c r="BI98" s="241">
        <v>0.37625147902753353</v>
      </c>
      <c r="BJ98" s="241">
        <v>0.59425276433154639</v>
      </c>
      <c r="EG98" s="335"/>
    </row>
    <row r="99" spans="1:137">
      <c r="A99" s="241">
        <v>-0.34002937288369783</v>
      </c>
      <c r="B99" s="241">
        <v>-0.35721546701242335</v>
      </c>
      <c r="C99" s="241">
        <v>-0.22557011340962813</v>
      </c>
      <c r="D99" s="241">
        <v>0.81109923399551032</v>
      </c>
      <c r="E99" s="241">
        <v>0.21730238368703642</v>
      </c>
      <c r="F99" s="241">
        <v>0.10246530446345092</v>
      </c>
      <c r="G99" s="241">
        <v>-9.9700802915992703E-2</v>
      </c>
      <c r="H99" s="241">
        <v>-7.1106321929106681E-2</v>
      </c>
      <c r="J99" s="241">
        <v>8.0820779971987028E-2</v>
      </c>
      <c r="L99" s="241">
        <v>-0.16915839078426889</v>
      </c>
      <c r="M99" s="241">
        <v>3.9469283884420982E-2</v>
      </c>
      <c r="N99" s="241">
        <v>0.24547446553613603</v>
      </c>
      <c r="O99" s="241">
        <v>-0.2677004245251991</v>
      </c>
      <c r="P99" s="241">
        <v>0.64670171473692672</v>
      </c>
      <c r="Q99" s="241">
        <v>-0.12414179135528108</v>
      </c>
      <c r="R99" s="241">
        <v>0.83511100132008576</v>
      </c>
      <c r="S99" s="241">
        <v>0.38839947107794082</v>
      </c>
      <c r="T99" s="241">
        <v>-0.17437762423980918</v>
      </c>
      <c r="AQ99" s="241"/>
      <c r="AU99" s="241">
        <v>1.1731990179539669</v>
      </c>
      <c r="AV99" s="241">
        <v>0.37253956177024783</v>
      </c>
      <c r="AW99" s="241">
        <v>0.61857867308342818</v>
      </c>
      <c r="AX99" s="241">
        <v>-0.26309406057303342</v>
      </c>
      <c r="AY99" s="241">
        <v>-9.4240572471127021E-2</v>
      </c>
      <c r="AZ99" s="241"/>
      <c r="BA99" s="241">
        <v>-1.0083465190488652</v>
      </c>
      <c r="BB99" s="241">
        <v>-0.40348083121365613</v>
      </c>
      <c r="BC99" s="241">
        <v>-0.52167170452275113</v>
      </c>
      <c r="BD99" s="241">
        <v>-0.6076923587238573</v>
      </c>
      <c r="BE99" s="241">
        <v>-7.7432639519160934E-2</v>
      </c>
      <c r="BF99" s="241">
        <v>2.8295879206850598</v>
      </c>
      <c r="BG99" s="241">
        <v>0.26270231768381869</v>
      </c>
      <c r="BH99" s="241">
        <v>-0.1872920533378557</v>
      </c>
      <c r="BI99" s="241">
        <v>-0.35002436026808686</v>
      </c>
      <c r="BJ99" s="241">
        <v>-0.22915755662341428</v>
      </c>
      <c r="EG99" s="335"/>
    </row>
    <row r="100" spans="1:137">
      <c r="A100" s="241">
        <v>-0.44829400857708451</v>
      </c>
      <c r="B100" s="241">
        <v>0.2870280438442725</v>
      </c>
      <c r="C100" s="241">
        <v>0.41933135977689528</v>
      </c>
      <c r="D100" s="241">
        <v>0.45387420034769227</v>
      </c>
      <c r="E100" s="241">
        <v>0.5206254787401452</v>
      </c>
      <c r="F100" s="241">
        <v>0.67110557861025921</v>
      </c>
      <c r="G100" s="241">
        <v>-0.16986293713012307</v>
      </c>
      <c r="H100" s="241">
        <v>8.474252137919594E-2</v>
      </c>
      <c r="J100" s="241">
        <v>0.19244351558592435</v>
      </c>
      <c r="L100" s="241">
        <v>-0.30662133330755287</v>
      </c>
      <c r="M100" s="241">
        <v>-0.22631116339022059</v>
      </c>
      <c r="N100" s="241">
        <v>7.4361023794873124E-2</v>
      </c>
      <c r="O100" s="241">
        <v>-0.54993272377020319</v>
      </c>
      <c r="P100" s="241">
        <v>-0.21814073829246228</v>
      </c>
      <c r="Q100" s="241">
        <v>-0.79936059985996577</v>
      </c>
      <c r="R100" s="241">
        <v>4.984524349200898E-2</v>
      </c>
      <c r="S100" s="241">
        <v>-4.3134873371533593E-2</v>
      </c>
      <c r="T100" s="241">
        <v>-0.50827094341858747</v>
      </c>
      <c r="AQ100" s="241"/>
      <c r="AU100" s="241">
        <v>-2.4441360643446193</v>
      </c>
      <c r="AV100" s="241">
        <v>-0.99978494606319102</v>
      </c>
      <c r="AW100" s="241">
        <v>-1.5143633702249994</v>
      </c>
      <c r="AX100" s="241">
        <v>0.74354534754903756</v>
      </c>
      <c r="AY100" s="241">
        <v>3.1420182913602768E-2</v>
      </c>
      <c r="AZ100" s="241"/>
      <c r="BA100" s="241">
        <v>1.3813947752313587</v>
      </c>
      <c r="BB100" s="241">
        <v>0.56858917001380049</v>
      </c>
      <c r="BC100" s="241">
        <v>1.8449137378256095</v>
      </c>
      <c r="BD100" s="241">
        <v>1.3328790792799845</v>
      </c>
      <c r="BE100" s="241">
        <v>1.937981944230289</v>
      </c>
      <c r="BF100" s="241">
        <v>0.51934543421579016</v>
      </c>
      <c r="BG100" s="241">
        <v>-0.23667825943940385</v>
      </c>
      <c r="BH100" s="241">
        <v>0.4679395059303264</v>
      </c>
      <c r="BI100" s="241">
        <v>0.20862660207768838</v>
      </c>
      <c r="BJ100" s="241">
        <v>0.33110309132558163</v>
      </c>
      <c r="EB100" s="241" cm="1">
        <f t="array" ref="EB100:EB109">MMULT(DU108:DY117,DV101:DV105)</f>
        <v>7.2299114999999997E-2</v>
      </c>
      <c r="EC100" s="241" t="s">
        <v>101</v>
      </c>
      <c r="EG100" s="335"/>
    </row>
    <row r="101" spans="1:137">
      <c r="A101" s="241">
        <v>-0.12159609492355203</v>
      </c>
      <c r="B101" s="241">
        <v>-0.38608539202448</v>
      </c>
      <c r="C101" s="241">
        <v>1.0603309993723593</v>
      </c>
      <c r="D101" s="241">
        <v>-0.21161003518703567</v>
      </c>
      <c r="E101" s="241">
        <v>0.68913818645580349</v>
      </c>
      <c r="F101" s="241">
        <v>-0.29685215406618959</v>
      </c>
      <c r="G101" s="241">
        <v>-0.55180811895413673</v>
      </c>
      <c r="H101" s="241">
        <v>-0.20094887237225217</v>
      </c>
      <c r="J101" s="241">
        <v>-0.74281970857328627</v>
      </c>
      <c r="L101" s="241">
        <v>1.0565312250192478E-2</v>
      </c>
      <c r="M101" s="241">
        <v>-0.22291434447621883</v>
      </c>
      <c r="N101" s="241">
        <v>2.304930410935818</v>
      </c>
      <c r="O101" s="241">
        <v>-0.50058591667695118</v>
      </c>
      <c r="P101" s="241">
        <v>0.81881910982932837</v>
      </c>
      <c r="Q101" s="241">
        <v>-1.4816129376198699</v>
      </c>
      <c r="R101" s="241">
        <v>0.10911303833244795</v>
      </c>
      <c r="S101" s="241">
        <v>-0.75419493397345105</v>
      </c>
      <c r="T101" s="241">
        <v>0.19660685774773484</v>
      </c>
      <c r="AQ101" s="241"/>
      <c r="AU101" s="241">
        <v>-1.2711954970730619</v>
      </c>
      <c r="AV101" s="241">
        <v>-0.27101378166592716</v>
      </c>
      <c r="AW101" s="241">
        <v>1.7145197772218093</v>
      </c>
      <c r="AX101" s="241">
        <v>-0.38139305778807153</v>
      </c>
      <c r="AY101" s="241">
        <v>-6.2984550245642937E-2</v>
      </c>
      <c r="AZ101" s="241"/>
      <c r="BA101" s="241">
        <v>0.21442981199473229</v>
      </c>
      <c r="BB101" s="241">
        <v>-4.0623140128160026E-2</v>
      </c>
      <c r="BC101" s="241">
        <v>0.34415602241344889</v>
      </c>
      <c r="BD101" s="241">
        <v>0.33869818923077333</v>
      </c>
      <c r="BE101" s="241">
        <v>-0.27846564007015789</v>
      </c>
      <c r="BF101" s="241">
        <v>1.2696689506351679</v>
      </c>
      <c r="BG101" s="241">
        <v>-0.53208648816019533</v>
      </c>
      <c r="BH101" s="241">
        <v>2.82996707998486</v>
      </c>
      <c r="BI101" s="241">
        <v>0.3035388433762089</v>
      </c>
      <c r="BJ101" s="241">
        <v>0.21030087797472244</v>
      </c>
      <c r="DU101" t="s">
        <v>186</v>
      </c>
      <c r="DV101">
        <v>-0.42416100000000001</v>
      </c>
      <c r="DW101">
        <v>1.44038E-2</v>
      </c>
      <c r="DX101" t="s">
        <v>363</v>
      </c>
      <c r="DY101" s="327">
        <v>1.5699999999999999E-41</v>
      </c>
      <c r="DZ101" t="s">
        <v>247</v>
      </c>
      <c r="EB101" s="241">
        <v>0.89585144500000014</v>
      </c>
      <c r="EC101" s="241" t="s">
        <v>103</v>
      </c>
      <c r="EG101" s="335"/>
    </row>
    <row r="102" spans="1:137">
      <c r="A102" s="241">
        <v>-0.58715990059021883</v>
      </c>
      <c r="B102" s="241">
        <v>1.2522890474947552</v>
      </c>
      <c r="C102" s="241">
        <v>1.2677706508956021</v>
      </c>
      <c r="D102" s="241">
        <v>0.87611907543126244</v>
      </c>
      <c r="E102" s="241">
        <v>-0.38842173570056049</v>
      </c>
      <c r="F102" s="241">
        <v>2.1869560871836086E-2</v>
      </c>
      <c r="G102" s="241">
        <v>8.1876096682093336E-3</v>
      </c>
      <c r="H102" s="241">
        <v>-0.1361755848988396</v>
      </c>
      <c r="J102" s="241">
        <v>-1.4125561222569181</v>
      </c>
      <c r="L102" s="241">
        <v>-0.60056529095221078</v>
      </c>
      <c r="M102" s="241">
        <v>-0.48090761016858213</v>
      </c>
      <c r="N102" s="241">
        <v>-0.41047550126376825</v>
      </c>
      <c r="O102" s="241">
        <v>-0.71439527574511086</v>
      </c>
      <c r="P102" s="241">
        <v>1.803568014122382</v>
      </c>
      <c r="Q102" s="241">
        <v>-0.90486353868880409</v>
      </c>
      <c r="R102" s="241">
        <v>-0.13957115881398185</v>
      </c>
      <c r="S102" s="241">
        <v>-0.19118131450587295</v>
      </c>
      <c r="T102" s="241">
        <v>-0.35388941380509287</v>
      </c>
      <c r="AQ102" s="241"/>
      <c r="AU102" s="241">
        <v>-1.3917708232822119</v>
      </c>
      <c r="AV102" s="241">
        <v>0.10012245047396501</v>
      </c>
      <c r="AW102" s="241">
        <v>1.4762129903397547</v>
      </c>
      <c r="AX102" s="241">
        <v>0.65061863062993908</v>
      </c>
      <c r="AY102" s="241">
        <v>5.9768447594189755E-2</v>
      </c>
      <c r="AZ102" s="241"/>
      <c r="BA102" s="241">
        <v>0.72180588296717973</v>
      </c>
      <c r="BB102" s="241">
        <v>6.15502155487695E-2</v>
      </c>
      <c r="BC102" s="241">
        <v>0.71006160612600999</v>
      </c>
      <c r="BD102" s="241">
        <v>0.19766454400060246</v>
      </c>
      <c r="BE102" s="241">
        <v>-0.63823670616821127</v>
      </c>
      <c r="BF102" s="241">
        <v>0.89587236812449922</v>
      </c>
      <c r="BG102" s="241">
        <v>-0.80639412911522423</v>
      </c>
      <c r="BH102" s="241">
        <v>1.4969567049912054</v>
      </c>
      <c r="BI102" s="241">
        <v>0.81685658872636435</v>
      </c>
      <c r="BJ102" s="241">
        <v>-9.1365535793051497E-2</v>
      </c>
      <c r="DU102" t="s">
        <v>187</v>
      </c>
      <c r="DV102">
        <v>0.23766499999999999</v>
      </c>
      <c r="DW102">
        <v>2.48279E-2</v>
      </c>
      <c r="DX102">
        <v>9.5719999999999992</v>
      </c>
      <c r="DY102" s="327">
        <v>2.07E-14</v>
      </c>
      <c r="DZ102" t="s">
        <v>247</v>
      </c>
      <c r="EB102" s="241">
        <v>0.18856297799999999</v>
      </c>
      <c r="EC102" s="241" t="s">
        <v>99</v>
      </c>
      <c r="EG102" s="335"/>
    </row>
    <row r="103" spans="1:137">
      <c r="A103" s="241">
        <v>1.5498433591408201</v>
      </c>
      <c r="B103" s="241">
        <v>-4.0318531809692226</v>
      </c>
      <c r="C103" s="241">
        <v>-2.590425005720467</v>
      </c>
      <c r="D103" s="241">
        <v>-0.68677863473497069</v>
      </c>
      <c r="E103" s="241">
        <v>3.43904357827601</v>
      </c>
      <c r="F103" s="241">
        <v>-1.8163904959660364</v>
      </c>
      <c r="G103" s="241">
        <v>-0.55209191450226625</v>
      </c>
      <c r="H103" s="241">
        <v>-5.0055002213116873E-3</v>
      </c>
      <c r="J103" s="241">
        <v>0.23810736197344878</v>
      </c>
      <c r="L103" s="241">
        <v>0.99573752624937972</v>
      </c>
      <c r="M103" s="241">
        <v>1.1211745370362449</v>
      </c>
      <c r="N103" s="241">
        <v>5.0965306401841115</v>
      </c>
      <c r="O103" s="241">
        <v>1.6117179166490412</v>
      </c>
      <c r="P103" s="241">
        <v>-0.74460503037026993</v>
      </c>
      <c r="Q103" s="241">
        <v>9.3897615557679989E-2</v>
      </c>
      <c r="R103" s="241">
        <v>3.9611655957492911</v>
      </c>
      <c r="S103" s="241">
        <v>0.37625147902753353</v>
      </c>
      <c r="T103" s="241">
        <v>0.59425276433154639</v>
      </c>
      <c r="AQ103" s="241"/>
      <c r="AU103" s="241">
        <v>-0.21129704121828313</v>
      </c>
      <c r="AV103" s="241">
        <v>-0.60906402800151527</v>
      </c>
      <c r="AW103" s="241">
        <v>1.9309251555549138</v>
      </c>
      <c r="AX103" s="241">
        <v>-0.40344373038997872</v>
      </c>
      <c r="AY103" s="241">
        <v>0.19338292095315857</v>
      </c>
      <c r="AZ103" s="241"/>
      <c r="BA103" s="241">
        <v>3.0231157562096468E-3</v>
      </c>
      <c r="BB103" s="241">
        <v>-0.19777248845173845</v>
      </c>
      <c r="BC103" s="241">
        <v>1.2148987632217254E-2</v>
      </c>
      <c r="BD103" s="241">
        <v>-0.70804942663941028</v>
      </c>
      <c r="BE103" s="241">
        <v>-0.39609606175005396</v>
      </c>
      <c r="BF103" s="241">
        <v>1.5190965679647086</v>
      </c>
      <c r="BG103" s="241">
        <v>0.38227231502319992</v>
      </c>
      <c r="BH103" s="241">
        <v>2.2447442568461407</v>
      </c>
      <c r="BI103" s="241">
        <v>0.2703269299432578</v>
      </c>
      <c r="BJ103" s="241">
        <v>-0.2638325361006848</v>
      </c>
      <c r="DU103" t="s">
        <v>189</v>
      </c>
      <c r="DV103">
        <v>-0.17873600000000001</v>
      </c>
      <c r="DW103">
        <v>3.02697E-2</v>
      </c>
      <c r="DX103" t="s">
        <v>364</v>
      </c>
      <c r="DY103" s="327">
        <v>1.11E-7</v>
      </c>
      <c r="DZ103" t="s">
        <v>247</v>
      </c>
      <c r="EB103" s="241">
        <v>-2.6057717000000001E-2</v>
      </c>
      <c r="EC103" s="241" t="s">
        <v>98</v>
      </c>
      <c r="EG103" s="335"/>
    </row>
    <row r="104" spans="1:137">
      <c r="A104" s="241">
        <v>-0.22343063505685495</v>
      </c>
      <c r="B104" s="241">
        <v>1.1731990179539669</v>
      </c>
      <c r="C104" s="241">
        <v>0.37253956177024783</v>
      </c>
      <c r="D104" s="241">
        <v>0.61857867308342818</v>
      </c>
      <c r="E104" s="241">
        <v>-1.5894482262424232</v>
      </c>
      <c r="F104" s="241">
        <v>-0.26309406057303342</v>
      </c>
      <c r="G104" s="241">
        <v>2.7041440434623287E-3</v>
      </c>
      <c r="H104" s="241">
        <v>-9.4240572471127021E-2</v>
      </c>
      <c r="J104" s="241">
        <v>-1.0083465190488652</v>
      </c>
      <c r="L104" s="241">
        <v>-0.40348083121365613</v>
      </c>
      <c r="M104" s="241">
        <v>-0.52167170452275113</v>
      </c>
      <c r="N104" s="241">
        <v>-0.6076923587238573</v>
      </c>
      <c r="O104" s="241">
        <v>-7.7432639519160934E-2</v>
      </c>
      <c r="P104" s="241">
        <v>2.8295879206850598</v>
      </c>
      <c r="Q104" s="241">
        <v>0.26270231768381869</v>
      </c>
      <c r="R104" s="241">
        <v>-0.1872920533378557</v>
      </c>
      <c r="S104" s="241">
        <v>-0.35002436026808686</v>
      </c>
      <c r="T104" s="241">
        <v>-0.22915755662341428</v>
      </c>
      <c r="AQ104" s="241"/>
      <c r="AU104" s="241">
        <v>-3.6964476591930078</v>
      </c>
      <c r="AV104" s="241">
        <v>-2.0009012742468832</v>
      </c>
      <c r="AW104" s="241">
        <v>-1.0224589363862568</v>
      </c>
      <c r="AX104" s="241">
        <v>0.10600253481843908</v>
      </c>
      <c r="AY104" s="241">
        <v>0.33469036166560173</v>
      </c>
      <c r="AZ104" s="241"/>
      <c r="BA104" s="241">
        <v>2.3115842386808483</v>
      </c>
      <c r="BB104" s="241">
        <v>1.4438767519049094</v>
      </c>
      <c r="BC104" s="241">
        <v>2.3138967214684922</v>
      </c>
      <c r="BD104" s="241">
        <v>2.6148235883745903</v>
      </c>
      <c r="BE104" s="241">
        <v>0.70447062172010189</v>
      </c>
      <c r="BF104" s="241">
        <v>1.0811113791888032</v>
      </c>
      <c r="BG104" s="241">
        <v>1.7045758150115093</v>
      </c>
      <c r="BH104" s="241">
        <v>-0.30988033102155821</v>
      </c>
      <c r="BI104" s="241">
        <v>0.41724315210493046</v>
      </c>
      <c r="BJ104" s="241">
        <v>0.71803802096545877</v>
      </c>
      <c r="DU104" t="s">
        <v>192</v>
      </c>
      <c r="DV104">
        <v>-0.27094000000000001</v>
      </c>
      <c r="DW104">
        <v>5.2259600000000003E-2</v>
      </c>
      <c r="DX104" t="s">
        <v>365</v>
      </c>
      <c r="DY104" s="327">
        <v>1.95E-6</v>
      </c>
      <c r="DZ104" t="s">
        <v>247</v>
      </c>
      <c r="EB104" s="241">
        <v>2.3226809999999931E-3</v>
      </c>
      <c r="EC104" s="241" t="s">
        <v>97</v>
      </c>
      <c r="EG104" s="335"/>
    </row>
    <row r="105" spans="1:137">
      <c r="A105" s="241">
        <v>0.31030763951395673</v>
      </c>
      <c r="B105" s="241">
        <v>-2.4441360643446193</v>
      </c>
      <c r="C105" s="241">
        <v>-0.99978494606319102</v>
      </c>
      <c r="D105" s="241">
        <v>-1.5143633702249994</v>
      </c>
      <c r="E105" s="241">
        <v>0.14219336732419521</v>
      </c>
      <c r="F105" s="241">
        <v>0.74354534754903756</v>
      </c>
      <c r="G105" s="241">
        <v>0.85581978052614027</v>
      </c>
      <c r="H105" s="241">
        <v>3.1420182913602768E-2</v>
      </c>
      <c r="J105" s="241">
        <v>1.3813947752313587</v>
      </c>
      <c r="L105" s="241">
        <v>0.56858917001380049</v>
      </c>
      <c r="M105" s="241">
        <v>1.8449137378256095</v>
      </c>
      <c r="N105" s="241">
        <v>1.3328790792799845</v>
      </c>
      <c r="O105" s="241">
        <v>1.937981944230289</v>
      </c>
      <c r="P105" s="241">
        <v>0.51934543421579016</v>
      </c>
      <c r="Q105" s="241">
        <v>-0.23667825943940385</v>
      </c>
      <c r="R105" s="241">
        <v>0.4679395059303264</v>
      </c>
      <c r="S105" s="241">
        <v>0.20862660207768838</v>
      </c>
      <c r="T105" s="241">
        <v>0.33110309132558163</v>
      </c>
      <c r="AQ105" s="241"/>
      <c r="AU105" s="241">
        <v>-4.9023892840362633</v>
      </c>
      <c r="AV105" s="241">
        <v>-0.10875242623874432</v>
      </c>
      <c r="AW105" s="241">
        <v>-2.2928885207228547</v>
      </c>
      <c r="AX105" s="241">
        <v>0.77072135458901248</v>
      </c>
      <c r="AY105" s="241">
        <v>1.2292567707692017</v>
      </c>
      <c r="AZ105" s="241"/>
      <c r="BA105" s="241">
        <v>1.0194665112710211</v>
      </c>
      <c r="BB105" s="241">
        <v>3.576797150182351</v>
      </c>
      <c r="BC105" s="241">
        <v>2.2387969507324299</v>
      </c>
      <c r="BD105" s="241">
        <v>1.5316469841155897</v>
      </c>
      <c r="BE105" s="241">
        <v>2.5639339091900837</v>
      </c>
      <c r="BF105" s="241">
        <v>1.2650402875731892</v>
      </c>
      <c r="BG105" s="241">
        <v>-0.7501258950731563</v>
      </c>
      <c r="BH105" s="241">
        <v>-0.25323206926375608</v>
      </c>
      <c r="BI105" s="241">
        <v>2.713240655664225</v>
      </c>
      <c r="BJ105" s="241">
        <v>0.8771280619157884</v>
      </c>
      <c r="DU105" t="s">
        <v>195</v>
      </c>
      <c r="DV105">
        <v>-0.74088600000000004</v>
      </c>
      <c r="DW105">
        <v>0.130026</v>
      </c>
      <c r="DX105" t="s">
        <v>366</v>
      </c>
      <c r="DY105" s="327">
        <v>2.5600000000000002E-7</v>
      </c>
      <c r="DZ105" t="s">
        <v>247</v>
      </c>
      <c r="EB105" s="241">
        <v>-5.1933525000000008E-2</v>
      </c>
      <c r="EC105" s="241" t="s">
        <v>96</v>
      </c>
      <c r="EG105" s="335"/>
    </row>
    <row r="106" spans="1:137">
      <c r="A106" s="241">
        <v>-5.3695549428278394E-2</v>
      </c>
      <c r="B106" s="241">
        <v>-1.2711954970730619</v>
      </c>
      <c r="C106" s="241">
        <v>-0.27101378166592716</v>
      </c>
      <c r="D106" s="241">
        <v>1.7145197772218093</v>
      </c>
      <c r="E106" s="241">
        <v>1.0568923201009919</v>
      </c>
      <c r="F106" s="241">
        <v>-0.38139305778807153</v>
      </c>
      <c r="G106" s="241">
        <v>0.12089026115282787</v>
      </c>
      <c r="H106" s="241">
        <v>-6.2984550245642937E-2</v>
      </c>
      <c r="J106" s="241">
        <v>0.21442981199473229</v>
      </c>
      <c r="L106" s="241">
        <v>-4.0623140128160026E-2</v>
      </c>
      <c r="M106" s="241">
        <v>0.34415602241344889</v>
      </c>
      <c r="N106" s="241">
        <v>0.33869818923077333</v>
      </c>
      <c r="O106" s="241">
        <v>-0.27846564007015789</v>
      </c>
      <c r="P106" s="241">
        <v>1.2696689506351679</v>
      </c>
      <c r="Q106" s="241">
        <v>-0.53208648816019533</v>
      </c>
      <c r="R106" s="241">
        <v>2.82996707998486</v>
      </c>
      <c r="S106" s="241">
        <v>0.3035388433762089</v>
      </c>
      <c r="T106" s="241">
        <v>0.21030087797472244</v>
      </c>
      <c r="AQ106" s="241"/>
      <c r="AU106" s="241">
        <v>1.2331402224036789</v>
      </c>
      <c r="AV106" s="241">
        <v>0.39554045280599981</v>
      </c>
      <c r="AW106" s="241">
        <v>0.4814178188186663</v>
      </c>
      <c r="AX106" s="241">
        <v>-0.6181276459563505</v>
      </c>
      <c r="AY106" s="241">
        <v>-0.10568949650590209</v>
      </c>
      <c r="AZ106" s="241"/>
      <c r="BA106" s="241">
        <v>-0.73605469429365211</v>
      </c>
      <c r="BB106" s="241">
        <v>-0.41594358078349325</v>
      </c>
      <c r="BC106" s="241">
        <v>-0.4588719493272207</v>
      </c>
      <c r="BD106" s="241">
        <v>-0.80906500538862514</v>
      </c>
      <c r="BE106" s="241">
        <v>-0.36386027700395218</v>
      </c>
      <c r="BF106" s="241">
        <v>1.3121987310215593</v>
      </c>
      <c r="BG106" s="241">
        <v>0.42447349055475087</v>
      </c>
      <c r="BH106" s="241">
        <v>-0.12777004781106022</v>
      </c>
      <c r="BI106" s="241">
        <v>-0.84366784513388893</v>
      </c>
      <c r="BJ106" s="241">
        <v>0.1006254281777504</v>
      </c>
      <c r="EB106" s="241">
        <v>-3.5192549999999975E-2</v>
      </c>
      <c r="EC106" s="241" t="s">
        <v>100</v>
      </c>
      <c r="EG106" s="335"/>
    </row>
    <row r="107" spans="1:137">
      <c r="A107" s="241">
        <v>0.17861444023232484</v>
      </c>
      <c r="B107" s="241">
        <v>-1.3917708232822119</v>
      </c>
      <c r="C107" s="241">
        <v>0.10012245047396501</v>
      </c>
      <c r="D107" s="241">
        <v>1.4762129903397547</v>
      </c>
      <c r="E107" s="241">
        <v>0.49201117069823008</v>
      </c>
      <c r="F107" s="241">
        <v>0.65061863062993908</v>
      </c>
      <c r="G107" s="241">
        <v>0.16115111536606547</v>
      </c>
      <c r="H107" s="241">
        <v>5.9768447594189755E-2</v>
      </c>
      <c r="J107" s="241">
        <v>0.72180588296717973</v>
      </c>
      <c r="L107" s="241">
        <v>6.15502155487695E-2</v>
      </c>
      <c r="M107" s="241">
        <v>0.71006160612600999</v>
      </c>
      <c r="N107" s="241">
        <v>0.19766454400060246</v>
      </c>
      <c r="O107" s="241">
        <v>-0.63823670616821127</v>
      </c>
      <c r="P107" s="241">
        <v>0.89587236812449922</v>
      </c>
      <c r="Q107" s="241">
        <v>-0.80639412911522423</v>
      </c>
      <c r="R107" s="241">
        <v>1.4969567049912054</v>
      </c>
      <c r="S107" s="241">
        <v>0.81685658872636435</v>
      </c>
      <c r="T107" s="241">
        <v>-9.1365535793051497E-2</v>
      </c>
      <c r="AQ107" s="241"/>
      <c r="AU107" s="241">
        <v>-7.2197305489748933</v>
      </c>
      <c r="AV107" s="241">
        <v>1.3844452013925244</v>
      </c>
      <c r="AW107" s="241">
        <v>-2.3276668054052627</v>
      </c>
      <c r="AX107" s="241">
        <v>0.27206012424623838</v>
      </c>
      <c r="AY107" s="241">
        <v>-0.20520210510293824</v>
      </c>
      <c r="AZ107" s="241"/>
      <c r="BA107" s="241">
        <v>3.2434649557002433</v>
      </c>
      <c r="BB107" s="241">
        <v>3.0239920960036049</v>
      </c>
      <c r="BC107" s="241">
        <v>4.635148148075924</v>
      </c>
      <c r="BD107" s="241">
        <v>3.4704911429222562</v>
      </c>
      <c r="BE107" s="241">
        <v>0.25639465519471932</v>
      </c>
      <c r="BF107" s="241">
        <v>3.6202788759488715E-2</v>
      </c>
      <c r="BG107" s="241">
        <v>-1.2987411769832014</v>
      </c>
      <c r="BH107" s="241">
        <v>-0.97890517031613622</v>
      </c>
      <c r="BI107" s="241">
        <v>0.16563466296942395</v>
      </c>
      <c r="BJ107" s="241">
        <v>3.7268109663471916</v>
      </c>
      <c r="DT107" s="241"/>
      <c r="DU107" s="241" t="s">
        <v>186</v>
      </c>
      <c r="DV107" s="241" t="s">
        <v>187</v>
      </c>
      <c r="DW107" s="241" t="s">
        <v>189</v>
      </c>
      <c r="DX107" s="241" t="s">
        <v>192</v>
      </c>
      <c r="DY107" s="241" t="s">
        <v>195</v>
      </c>
      <c r="EB107" s="241">
        <v>4.0454776000000005E-2</v>
      </c>
      <c r="EC107" s="241" t="s">
        <v>95</v>
      </c>
      <c r="EG107" s="335"/>
    </row>
    <row r="108" spans="1:137">
      <c r="A108" s="241">
        <v>1.2165869887487597</v>
      </c>
      <c r="B108" s="241">
        <v>-0.21129704121828313</v>
      </c>
      <c r="C108" s="241">
        <v>-0.60906402800151527</v>
      </c>
      <c r="D108" s="241">
        <v>1.9309251555549138</v>
      </c>
      <c r="E108" s="241">
        <v>0.13378334604771752</v>
      </c>
      <c r="F108" s="241">
        <v>-0.40344373038997872</v>
      </c>
      <c r="G108" s="241">
        <v>0.21240319608326363</v>
      </c>
      <c r="H108" s="241">
        <v>0.19338292095315857</v>
      </c>
      <c r="J108" s="241">
        <v>3.0231157562096468E-3</v>
      </c>
      <c r="L108" s="241">
        <v>-0.19777248845173845</v>
      </c>
      <c r="M108" s="241">
        <v>1.2148987632217254E-2</v>
      </c>
      <c r="N108" s="241">
        <v>-0.70804942663941028</v>
      </c>
      <c r="O108" s="241">
        <v>-0.39609606175005396</v>
      </c>
      <c r="P108" s="241">
        <v>1.5190965679647086</v>
      </c>
      <c r="Q108" s="241">
        <v>0.38227231502319992</v>
      </c>
      <c r="R108" s="241">
        <v>2.2447442568461407</v>
      </c>
      <c r="S108" s="241">
        <v>0.2703269299432578</v>
      </c>
      <c r="T108" s="241">
        <v>-0.2638325361006848</v>
      </c>
      <c r="AQ108" s="241"/>
      <c r="DT108" s="241" t="s">
        <v>114</v>
      </c>
      <c r="DU108" s="241">
        <v>-0.38</v>
      </c>
      <c r="DV108" s="241">
        <v>-0.193</v>
      </c>
      <c r="DW108" s="241">
        <v>7.1999999999999995E-2</v>
      </c>
      <c r="DX108" s="241">
        <v>-0.02</v>
      </c>
      <c r="DY108" s="241">
        <v>4.8000000000000001E-2</v>
      </c>
      <c r="EB108" s="241">
        <v>-0.20165586400000002</v>
      </c>
      <c r="EC108" s="241" t="s">
        <v>94</v>
      </c>
      <c r="EG108" s="335"/>
    </row>
    <row r="109" spans="1:137">
      <c r="A109" s="241">
        <v>1.6968251810060029</v>
      </c>
      <c r="B109" s="241">
        <v>-3.6964476591930078</v>
      </c>
      <c r="C109" s="241">
        <v>-2.0009012742468832</v>
      </c>
      <c r="D109" s="241">
        <v>-1.0224589363862568</v>
      </c>
      <c r="E109" s="241">
        <v>-1.8994611818121432</v>
      </c>
      <c r="F109" s="241">
        <v>0.10600253481843908</v>
      </c>
      <c r="G109" s="241">
        <v>0.50565918799037513</v>
      </c>
      <c r="H109" s="241">
        <v>0.33469036166560173</v>
      </c>
      <c r="J109" s="241">
        <v>2.3115842386808483</v>
      </c>
      <c r="L109" s="241">
        <v>1.4438767519049094</v>
      </c>
      <c r="M109" s="241">
        <v>2.3138967214684922</v>
      </c>
      <c r="N109" s="241">
        <v>2.6148235883745903</v>
      </c>
      <c r="O109" s="241">
        <v>0.70447062172010189</v>
      </c>
      <c r="P109" s="241">
        <v>1.0811113791888032</v>
      </c>
      <c r="Q109" s="241">
        <v>1.7045758150115093</v>
      </c>
      <c r="R109" s="241">
        <v>-0.30988033102155821</v>
      </c>
      <c r="S109" s="241">
        <v>0.41724315210493046</v>
      </c>
      <c r="T109" s="241">
        <v>0.71803802096545877</v>
      </c>
      <c r="AQ109" s="241"/>
      <c r="DT109" s="241" t="s">
        <v>115</v>
      </c>
      <c r="DU109" s="241">
        <v>-0.438</v>
      </c>
      <c r="DV109" s="241">
        <v>0.23699999999999999</v>
      </c>
      <c r="DW109" s="241">
        <v>-0.156</v>
      </c>
      <c r="DX109" s="241">
        <v>-0.22900000000000001</v>
      </c>
      <c r="DY109" s="241">
        <v>-0.76100000000000001</v>
      </c>
      <c r="EB109" s="241">
        <v>-1.6756305999999943E-2</v>
      </c>
      <c r="EC109" s="241" t="s">
        <v>128</v>
      </c>
      <c r="EG109" s="335"/>
    </row>
    <row r="110" spans="1:137">
      <c r="A110" s="241">
        <v>3.2910239327357513</v>
      </c>
      <c r="B110" s="241">
        <v>-4.9023892840362633</v>
      </c>
      <c r="C110" s="241">
        <v>-0.10875242623874432</v>
      </c>
      <c r="D110" s="241">
        <v>-2.2928885207228547</v>
      </c>
      <c r="E110" s="241">
        <v>-0.59862267654694989</v>
      </c>
      <c r="F110" s="241">
        <v>0.77072135458901248</v>
      </c>
      <c r="G110" s="241">
        <v>-0.57295249915942836</v>
      </c>
      <c r="H110" s="241">
        <v>1.2292567707692017</v>
      </c>
      <c r="J110" s="241">
        <v>1.0194665112710211</v>
      </c>
      <c r="L110" s="241">
        <v>3.576797150182351</v>
      </c>
      <c r="M110" s="241">
        <v>2.2387969507324299</v>
      </c>
      <c r="N110" s="241">
        <v>1.5316469841155897</v>
      </c>
      <c r="O110" s="241">
        <v>2.5639339091900837</v>
      </c>
      <c r="P110" s="241">
        <v>1.2650402875731892</v>
      </c>
      <c r="Q110" s="241">
        <v>-0.7501258950731563</v>
      </c>
      <c r="R110" s="241">
        <v>-0.25323206926375608</v>
      </c>
      <c r="S110" s="241">
        <v>2.713240655664225</v>
      </c>
      <c r="T110" s="241">
        <v>0.8771280619157884</v>
      </c>
      <c r="AQ110" s="241"/>
      <c r="DT110" s="241" t="s">
        <v>116</v>
      </c>
      <c r="DU110" s="241">
        <v>-0.45600000000000002</v>
      </c>
      <c r="DV110" s="241">
        <v>3.2000000000000001E-2</v>
      </c>
      <c r="DW110" s="241">
        <v>-3.4000000000000002E-2</v>
      </c>
      <c r="DX110" s="241">
        <v>0.186</v>
      </c>
      <c r="DY110" s="241">
        <v>-4.2999999999999997E-2</v>
      </c>
      <c r="EG110" s="335"/>
    </row>
    <row r="111" spans="1:137">
      <c r="A111" s="241">
        <v>-8.7304311179390401E-2</v>
      </c>
      <c r="B111" s="241">
        <v>1.2331402224036789</v>
      </c>
      <c r="C111" s="241">
        <v>0.39554045280599981</v>
      </c>
      <c r="D111" s="241">
        <v>0.4814178188186663</v>
      </c>
      <c r="E111" s="241">
        <v>-1.0216576505702992</v>
      </c>
      <c r="F111" s="241">
        <v>-0.6181276459563505</v>
      </c>
      <c r="G111" s="241">
        <v>0.25758456470732816</v>
      </c>
      <c r="H111" s="241">
        <v>-0.10568949650590209</v>
      </c>
      <c r="J111" s="241">
        <v>-0.73605469429365211</v>
      </c>
      <c r="L111" s="241">
        <v>-0.41594358078349325</v>
      </c>
      <c r="M111" s="241">
        <v>-0.4588719493272207</v>
      </c>
      <c r="N111" s="241">
        <v>-0.80906500538862514</v>
      </c>
      <c r="O111" s="241">
        <v>-0.36386027700395218</v>
      </c>
      <c r="P111" s="241">
        <v>1.3121987310215593</v>
      </c>
      <c r="Q111" s="241">
        <v>0.42447349055475087</v>
      </c>
      <c r="R111" s="241">
        <v>-0.12777004781106022</v>
      </c>
      <c r="S111" s="241">
        <v>-0.84366784513388893</v>
      </c>
      <c r="T111" s="241">
        <v>0.1006254281777504</v>
      </c>
      <c r="AQ111" s="241"/>
      <c r="DT111" s="241" t="s">
        <v>117</v>
      </c>
      <c r="DU111" s="241">
        <v>-0.36399999999999999</v>
      </c>
      <c r="DV111" s="241">
        <v>-0.24299999999999999</v>
      </c>
      <c r="DW111" s="241">
        <v>-5.5E-2</v>
      </c>
      <c r="DX111" s="241">
        <v>0.29499999999999998</v>
      </c>
      <c r="DY111" s="241">
        <v>7.0999999999999994E-2</v>
      </c>
      <c r="EG111" s="335"/>
    </row>
    <row r="112" spans="1:137">
      <c r="A112" s="241">
        <v>3.3706912185582416</v>
      </c>
      <c r="B112" s="241">
        <v>-7.2197305489748933</v>
      </c>
      <c r="C112" s="241">
        <v>1.3844452013925244</v>
      </c>
      <c r="D112" s="241">
        <v>-2.3276668054052627</v>
      </c>
      <c r="E112" s="241">
        <v>-1.3118407364918692</v>
      </c>
      <c r="F112" s="241">
        <v>0.27206012424623838</v>
      </c>
      <c r="G112" s="241">
        <v>1.4872239420157936</v>
      </c>
      <c r="H112" s="241">
        <v>-0.20520210510293824</v>
      </c>
      <c r="J112" s="241">
        <v>3.2434649557002433</v>
      </c>
      <c r="L112" s="241">
        <v>3.0239920960036049</v>
      </c>
      <c r="M112" s="241">
        <v>4.635148148075924</v>
      </c>
      <c r="N112" s="241">
        <v>3.4704911429222562</v>
      </c>
      <c r="O112" s="241">
        <v>0.25639465519471932</v>
      </c>
      <c r="P112" s="241">
        <v>3.6202788759488715E-2</v>
      </c>
      <c r="Q112" s="241">
        <v>-1.2987411769832014</v>
      </c>
      <c r="R112" s="241">
        <v>-0.97890517031613622</v>
      </c>
      <c r="S112" s="241">
        <v>0.16563466296942395</v>
      </c>
      <c r="T112" s="241">
        <v>3.7268109663471916</v>
      </c>
      <c r="AQ112" s="241"/>
      <c r="DT112" s="241" t="s">
        <v>118</v>
      </c>
      <c r="DU112" s="241">
        <v>-6.4000000000000001E-2</v>
      </c>
      <c r="DV112" s="241">
        <v>-0.33700000000000002</v>
      </c>
      <c r="DW112" s="241">
        <v>-0.82399999999999995</v>
      </c>
      <c r="DX112" s="241">
        <v>4.7E-2</v>
      </c>
      <c r="DY112" s="241">
        <v>0.107</v>
      </c>
      <c r="EG112" s="335"/>
    </row>
    <row r="113" spans="43:137">
      <c r="AQ113" s="241"/>
      <c r="DT113" s="241" t="s">
        <v>119</v>
      </c>
      <c r="DU113" s="241">
        <v>-5.5E-2</v>
      </c>
      <c r="DV113" s="241">
        <v>-2.4E-2</v>
      </c>
      <c r="DW113" s="241">
        <v>0.21199999999999999</v>
      </c>
      <c r="DX113" s="241">
        <v>9.5000000000000001E-2</v>
      </c>
      <c r="DY113" s="241">
        <v>8.0000000000000002E-3</v>
      </c>
      <c r="EG113" s="335"/>
    </row>
    <row r="114" spans="43:137">
      <c r="AQ114" s="241"/>
      <c r="DT114" s="241" t="s">
        <v>120</v>
      </c>
      <c r="DU114" s="241">
        <v>0.06</v>
      </c>
      <c r="DV114" s="241">
        <v>-0.64400000000000002</v>
      </c>
      <c r="DW114" s="241">
        <v>-6.0000000000000001E-3</v>
      </c>
      <c r="DX114" s="241">
        <v>-0.39100000000000001</v>
      </c>
      <c r="DY114" s="241">
        <v>-4.9000000000000002E-2</v>
      </c>
      <c r="EG114" s="335"/>
    </row>
    <row r="115" spans="43:137">
      <c r="AQ115" s="241"/>
      <c r="DT115" s="241" t="s">
        <v>121</v>
      </c>
      <c r="DU115" s="241">
        <v>-0.183</v>
      </c>
      <c r="DV115" s="241">
        <v>-0.39700000000000002</v>
      </c>
      <c r="DW115" s="241">
        <v>0.42299999999999999</v>
      </c>
      <c r="DX115" s="241">
        <v>-0.378</v>
      </c>
      <c r="DY115" s="241">
        <v>-4.1000000000000002E-2</v>
      </c>
      <c r="EG115" s="335"/>
    </row>
    <row r="116" spans="43:137">
      <c r="AQ116" s="241"/>
      <c r="DT116" s="241" t="s">
        <v>122</v>
      </c>
      <c r="DU116" s="241">
        <v>-0.35699999999999998</v>
      </c>
      <c r="DV116" s="241">
        <v>-0.13100000000000001</v>
      </c>
      <c r="DW116" s="241">
        <v>0.22700000000000001</v>
      </c>
      <c r="DX116" s="241">
        <v>0.46700000000000003</v>
      </c>
      <c r="DY116" s="241">
        <v>0.20899999999999999</v>
      </c>
      <c r="EG116" s="335"/>
    </row>
    <row r="117" spans="43:137">
      <c r="AQ117" s="241"/>
      <c r="DT117" s="241" t="s">
        <v>123</v>
      </c>
      <c r="DU117" s="241">
        <v>-0.39</v>
      </c>
      <c r="DV117" s="241">
        <v>0.378</v>
      </c>
      <c r="DW117" s="241">
        <v>-0.107</v>
      </c>
      <c r="DX117" s="241">
        <v>-0.54700000000000004</v>
      </c>
      <c r="DY117" s="241">
        <v>0.59299999999999997</v>
      </c>
      <c r="EG117" s="335"/>
    </row>
    <row r="118" spans="43:137">
      <c r="AQ118" s="241"/>
      <c r="EG118" s="335"/>
    </row>
    <row r="119" spans="43:137">
      <c r="AQ119" s="241"/>
      <c r="DV119" t="s">
        <v>186</v>
      </c>
      <c r="DW119">
        <v>-0.42416100000000001</v>
      </c>
      <c r="DX119">
        <v>1.6794099999999999E-2</v>
      </c>
      <c r="DY119">
        <v>-25.26</v>
      </c>
      <c r="DZ119" s="327">
        <v>1.6399999999999999E-37</v>
      </c>
      <c r="EA119" t="s">
        <v>247</v>
      </c>
      <c r="EB119" cm="1">
        <f t="array" ref="EB119:EB128">MMULT(DV125:DY134,DW119:DW122)</f>
        <v>6.6880314999999996E-2</v>
      </c>
      <c r="EC119" s="241" t="s">
        <v>101</v>
      </c>
      <c r="EG119" s="335"/>
    </row>
    <row r="120" spans="43:137">
      <c r="AQ120" s="241"/>
      <c r="DV120" t="s">
        <v>187</v>
      </c>
      <c r="DW120">
        <v>0.23766499999999999</v>
      </c>
      <c r="DX120">
        <v>2.8948100000000001E-2</v>
      </c>
      <c r="DY120">
        <v>8.2100000000000009</v>
      </c>
      <c r="DZ120" s="327">
        <v>6.2100000000000004E-12</v>
      </c>
      <c r="EA120" t="s">
        <v>247</v>
      </c>
      <c r="EB120">
        <v>0.83380618500000003</v>
      </c>
      <c r="EC120" s="241" t="s">
        <v>103</v>
      </c>
      <c r="EG120" s="335"/>
    </row>
    <row r="121" spans="43:137">
      <c r="AQ121" s="241"/>
      <c r="DV121" t="s">
        <v>189</v>
      </c>
      <c r="DW121">
        <v>-0.17873600000000001</v>
      </c>
      <c r="DX121">
        <v>3.5292900000000002E-2</v>
      </c>
      <c r="DY121">
        <v>-5.0640000000000001</v>
      </c>
      <c r="DZ121" s="327">
        <v>3.0400000000000001E-6</v>
      </c>
      <c r="EA121" t="s">
        <v>247</v>
      </c>
      <c r="EB121">
        <v>0.23895781799999999</v>
      </c>
      <c r="EC121" s="241" t="s">
        <v>99</v>
      </c>
      <c r="EG121" s="335"/>
    </row>
    <row r="122" spans="43:137">
      <c r="DV122" t="s">
        <v>195</v>
      </c>
      <c r="DW122">
        <v>-0.74088600000000004</v>
      </c>
      <c r="DX122">
        <v>0.15160299999999999</v>
      </c>
      <c r="DY122">
        <v>-4.8869999999999996</v>
      </c>
      <c r="DZ122" s="327">
        <v>6.0100000000000001E-6</v>
      </c>
      <c r="EA122" t="s">
        <v>247</v>
      </c>
      <c r="EB122">
        <v>5.3869583000000006E-2</v>
      </c>
      <c r="EC122" s="241" t="s">
        <v>98</v>
      </c>
      <c r="EG122" s="335"/>
    </row>
    <row r="123" spans="43:137">
      <c r="EB123">
        <v>1.5056860999999991E-2</v>
      </c>
      <c r="EC123" s="241" t="s">
        <v>97</v>
      </c>
      <c r="EG123" s="335"/>
    </row>
    <row r="124" spans="43:137">
      <c r="DU124" s="241"/>
      <c r="DV124" s="241" t="s">
        <v>186</v>
      </c>
      <c r="DW124" s="241" t="s">
        <v>187</v>
      </c>
      <c r="DX124" s="241" t="s">
        <v>189</v>
      </c>
      <c r="DY124" s="241" t="s">
        <v>195</v>
      </c>
      <c r="EB124">
        <v>-2.6194225000000002E-2</v>
      </c>
      <c r="EC124" s="241" t="s">
        <v>96</v>
      </c>
      <c r="EG124" s="335"/>
    </row>
    <row r="125" spans="43:137">
      <c r="DU125" s="241" t="s">
        <v>114</v>
      </c>
      <c r="DV125" s="241">
        <v>-0.38</v>
      </c>
      <c r="DW125" s="241">
        <v>-0.193</v>
      </c>
      <c r="DX125" s="241">
        <v>7.1999999999999995E-2</v>
      </c>
      <c r="DY125" s="241">
        <v>4.8000000000000001E-2</v>
      </c>
      <c r="EB125">
        <v>-0.14113008999999999</v>
      </c>
      <c r="EC125" s="241" t="s">
        <v>100</v>
      </c>
      <c r="EG125" s="335"/>
    </row>
    <row r="126" spans="43:137">
      <c r="DU126" s="241" t="s">
        <v>115</v>
      </c>
      <c r="DV126" s="241">
        <v>-0.438</v>
      </c>
      <c r="DW126" s="241">
        <v>0.23699999999999999</v>
      </c>
      <c r="DX126" s="241">
        <v>-0.156</v>
      </c>
      <c r="DY126" s="241">
        <v>-0.76100000000000001</v>
      </c>
      <c r="EB126">
        <v>-6.1960543999999999E-2</v>
      </c>
      <c r="EC126" s="241" t="s">
        <v>95</v>
      </c>
      <c r="EG126" s="335"/>
    </row>
    <row r="127" spans="43:137">
      <c r="DU127" s="241" t="s">
        <v>116</v>
      </c>
      <c r="DV127" s="241">
        <v>-0.45600000000000002</v>
      </c>
      <c r="DW127" s="241">
        <v>3.2000000000000001E-2</v>
      </c>
      <c r="DX127" s="241">
        <v>-3.4000000000000002E-2</v>
      </c>
      <c r="DY127" s="241">
        <v>-4.2999999999999997E-2</v>
      </c>
      <c r="EB127">
        <v>-7.5126884000000005E-2</v>
      </c>
      <c r="EC127" s="241" t="s">
        <v>94</v>
      </c>
      <c r="EG127" s="335"/>
    </row>
    <row r="128" spans="43:137">
      <c r="DU128" s="241" t="s">
        <v>117</v>
      </c>
      <c r="DV128" s="241">
        <v>-0.36399999999999999</v>
      </c>
      <c r="DW128" s="241">
        <v>-0.24299999999999999</v>
      </c>
      <c r="DX128" s="241">
        <v>-5.5E-2</v>
      </c>
      <c r="DY128" s="241">
        <v>7.0999999999999994E-2</v>
      </c>
      <c r="EB128">
        <v>-0.16496048599999996</v>
      </c>
      <c r="EC128" s="241" t="s">
        <v>128</v>
      </c>
      <c r="EG128" s="335"/>
    </row>
    <row r="129" spans="125:137">
      <c r="DU129" s="241" t="s">
        <v>118</v>
      </c>
      <c r="DV129" s="241">
        <v>-6.4000000000000001E-2</v>
      </c>
      <c r="DW129" s="241">
        <v>-0.33700000000000002</v>
      </c>
      <c r="DX129" s="241">
        <v>-0.82399999999999995</v>
      </c>
      <c r="DY129" s="241">
        <v>0.107</v>
      </c>
      <c r="EG129" s="335"/>
    </row>
    <row r="130" spans="125:137">
      <c r="DU130" s="241" t="s">
        <v>119</v>
      </c>
      <c r="DV130" s="241">
        <v>-5.5E-2</v>
      </c>
      <c r="DW130" s="241">
        <v>-2.4E-2</v>
      </c>
      <c r="DX130" s="241">
        <v>0.21199999999999999</v>
      </c>
      <c r="DY130" s="241">
        <v>8.0000000000000002E-3</v>
      </c>
      <c r="EG130" s="335"/>
    </row>
    <row r="131" spans="125:137">
      <c r="DU131" s="241" t="s">
        <v>120</v>
      </c>
      <c r="DV131" s="241">
        <v>0.06</v>
      </c>
      <c r="DW131" s="241">
        <v>-0.64400000000000002</v>
      </c>
      <c r="DX131" s="241">
        <v>-6.0000000000000001E-3</v>
      </c>
      <c r="DY131" s="241">
        <v>-4.9000000000000002E-2</v>
      </c>
      <c r="EG131" s="335"/>
    </row>
    <row r="132" spans="125:137">
      <c r="DU132" s="241" t="s">
        <v>121</v>
      </c>
      <c r="DV132" s="241">
        <v>-0.183</v>
      </c>
      <c r="DW132" s="241">
        <v>-0.39700000000000002</v>
      </c>
      <c r="DX132" s="241">
        <v>0.42299999999999999</v>
      </c>
      <c r="DY132" s="241">
        <v>-4.1000000000000002E-2</v>
      </c>
      <c r="EG132" s="335"/>
    </row>
    <row r="133" spans="125:137">
      <c r="DU133" s="241" t="s">
        <v>122</v>
      </c>
      <c r="DV133" s="241">
        <v>-0.35699999999999998</v>
      </c>
      <c r="DW133" s="241">
        <v>-0.13100000000000001</v>
      </c>
      <c r="DX133" s="241">
        <v>0.22700000000000001</v>
      </c>
      <c r="DY133" s="241">
        <v>0.20899999999999999</v>
      </c>
      <c r="EG133" s="335"/>
    </row>
    <row r="134" spans="125:137">
      <c r="DU134" s="241" t="s">
        <v>123</v>
      </c>
      <c r="DV134" s="241">
        <v>-0.39</v>
      </c>
      <c r="DW134" s="241">
        <v>0.378</v>
      </c>
      <c r="DX134" s="241">
        <v>-0.107</v>
      </c>
      <c r="DY134" s="241">
        <v>0.59299999999999997</v>
      </c>
      <c r="EG134" s="335"/>
    </row>
  </sheetData>
  <phoneticPr fontId="3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7887-075C-4D45-A7DA-6C5A2A9F2BBD}">
  <dimension ref="A1:BS92"/>
  <sheetViews>
    <sheetView topLeftCell="B1" zoomScale="40" zoomScaleNormal="40" workbookViewId="0">
      <selection activeCell="K70" sqref="K70"/>
    </sheetView>
  </sheetViews>
  <sheetFormatPr defaultRowHeight="15"/>
  <cols>
    <col min="12" max="12" width="10.140625" bestFit="1" customWidth="1"/>
    <col min="30" max="33" width="9.140625" style="241"/>
    <col min="38" max="38" width="9.140625" style="241"/>
    <col min="44" max="45" width="12.5703125" bestFit="1" customWidth="1"/>
    <col min="46" max="48" width="9.28515625" bestFit="1" customWidth="1"/>
    <col min="49" max="49" width="12.7109375" bestFit="1" customWidth="1"/>
    <col min="50" max="52" width="9.28515625" bestFit="1" customWidth="1"/>
    <col min="53" max="53" width="12.7109375" bestFit="1" customWidth="1"/>
    <col min="56" max="56" width="11.7109375" bestFit="1" customWidth="1"/>
    <col min="57" max="57" width="12.5703125" bestFit="1" customWidth="1"/>
    <col min="58" max="59" width="9.42578125" bestFit="1" customWidth="1"/>
  </cols>
  <sheetData>
    <row r="1" spans="1:71">
      <c r="A1" s="241" t="s">
        <v>282</v>
      </c>
      <c r="B1" s="241" t="s">
        <v>283</v>
      </c>
      <c r="C1" s="241" t="s">
        <v>258</v>
      </c>
      <c r="D1" s="241" t="s">
        <v>284</v>
      </c>
      <c r="E1" s="241" t="s">
        <v>285</v>
      </c>
      <c r="F1" s="241"/>
      <c r="G1" s="241"/>
      <c r="H1" s="241"/>
      <c r="I1" s="241"/>
      <c r="J1" s="241"/>
      <c r="K1" s="241"/>
      <c r="L1" s="191" t="s">
        <v>113</v>
      </c>
      <c r="M1" s="241" t="s">
        <v>118</v>
      </c>
      <c r="N1" s="241" t="s">
        <v>122</v>
      </c>
      <c r="O1" s="241" t="s">
        <v>123</v>
      </c>
      <c r="P1" t="s">
        <v>275</v>
      </c>
      <c r="Q1" t="s">
        <v>182</v>
      </c>
      <c r="R1" s="241" t="s">
        <v>113</v>
      </c>
      <c r="AB1" t="s">
        <v>182</v>
      </c>
      <c r="AC1" s="241" t="s">
        <v>118</v>
      </c>
      <c r="AF1" s="241" t="s">
        <v>290</v>
      </c>
      <c r="AH1" s="241" t="s">
        <v>182</v>
      </c>
      <c r="AI1" s="241" t="s">
        <v>122</v>
      </c>
      <c r="AJ1" s="241" t="s">
        <v>290</v>
      </c>
      <c r="AL1" s="241" t="s">
        <v>182</v>
      </c>
      <c r="AM1" s="241" t="s">
        <v>123</v>
      </c>
      <c r="AN1" s="241" t="s">
        <v>290</v>
      </c>
      <c r="AQ1" s="241" t="s">
        <v>182</v>
      </c>
      <c r="AR1" t="s">
        <v>292</v>
      </c>
      <c r="AS1" s="241" t="s">
        <v>118</v>
      </c>
      <c r="AT1" t="s">
        <v>439</v>
      </c>
      <c r="AU1" s="241" t="s">
        <v>122</v>
      </c>
      <c r="AV1" t="s">
        <v>440</v>
      </c>
      <c r="AW1" t="s">
        <v>441</v>
      </c>
      <c r="AX1" s="241" t="s">
        <v>123</v>
      </c>
      <c r="AY1" t="s">
        <v>291</v>
      </c>
      <c r="AZ1" t="s">
        <v>443</v>
      </c>
      <c r="BA1" t="s">
        <v>442</v>
      </c>
      <c r="BD1" s="241" t="s">
        <v>182</v>
      </c>
      <c r="BE1" s="241" t="s">
        <v>118</v>
      </c>
      <c r="BF1" s="241" t="s">
        <v>122</v>
      </c>
      <c r="BG1" s="241" t="s">
        <v>123</v>
      </c>
      <c r="BJ1" s="241" t="s">
        <v>182</v>
      </c>
      <c r="BK1" s="241" t="s">
        <v>118</v>
      </c>
      <c r="BL1" s="241" t="s">
        <v>122</v>
      </c>
      <c r="BM1" s="241" t="s">
        <v>123</v>
      </c>
      <c r="BP1" s="241" t="s">
        <v>182</v>
      </c>
      <c r="BQ1" s="241" t="s">
        <v>118</v>
      </c>
      <c r="BR1" s="241" t="s">
        <v>122</v>
      </c>
      <c r="BS1" s="241" t="s">
        <v>123</v>
      </c>
    </row>
    <row r="2" spans="1:71">
      <c r="A2" s="241" t="s">
        <v>293</v>
      </c>
      <c r="B2" s="241"/>
      <c r="C2" s="241"/>
      <c r="D2" s="241"/>
      <c r="E2" s="241"/>
      <c r="F2" s="241"/>
      <c r="G2" s="241"/>
      <c r="H2" s="241"/>
      <c r="I2" s="241"/>
      <c r="J2" s="241"/>
      <c r="K2" s="241" t="s">
        <v>2</v>
      </c>
      <c r="L2" s="191">
        <v>64066.741067357245</v>
      </c>
      <c r="M2" s="241">
        <v>2243.1683638982777</v>
      </c>
      <c r="N2" s="241">
        <v>124099.60996774054</v>
      </c>
      <c r="O2" s="241">
        <v>2722.2804522499546</v>
      </c>
      <c r="P2" cm="1">
        <f t="array" ref="P2">MMULT(M2:O2,$B$4:$B$6)+$B$3</f>
        <v>68216.559562093025</v>
      </c>
      <c r="Q2">
        <f>L2-P2</f>
        <v>-4149.8184947357804</v>
      </c>
      <c r="R2" s="241">
        <v>64066.741067357245</v>
      </c>
      <c r="AB2">
        <v>-4149.8184947357804</v>
      </c>
      <c r="AC2" s="241">
        <v>2243.1683638982777</v>
      </c>
      <c r="AD2" s="241" cm="1">
        <f t="array" ref="AD2:AD78">_xlfn.RANK.AVG(AC2:AC78,AC2:AC78,1)</f>
        <v>68</v>
      </c>
      <c r="AE2" s="241" cm="1">
        <f t="array" ref="AE2:AE78">_xlfn.RANK.AVG(AB2:AB78,AB2:AB78,1)</f>
        <v>38</v>
      </c>
      <c r="AF2" s="241" cm="1">
        <f t="array" ref="AF2">1-6*SUMSQ(_xlfn.RANK.AVG(AC2:AC78,AC2:AC78,1)-_xlfn.RANK.AVG(AB2:AB78,AB2:AB78,1))/77/(77^2-1)</f>
        <v>-0.1017666543982334</v>
      </c>
      <c r="AH2" s="241">
        <v>-4149.8184947357804</v>
      </c>
      <c r="AI2" s="241">
        <v>124099.60996774054</v>
      </c>
      <c r="AJ2" s="241" cm="1">
        <f t="array" ref="AJ2">1-6*SUMSQ(_xlfn.RANK.AVG(AI2:AI78,AI2:AI78,1)-_xlfn.RANK.AVG(AH2:AH78,AH2:AH78,1))/77/(77^2-1)</f>
        <v>-0.22627372627372622</v>
      </c>
      <c r="AL2" s="241">
        <v>-4149.8184947357804</v>
      </c>
      <c r="AM2" s="241">
        <v>2722.2804522499546</v>
      </c>
      <c r="AN2" s="241" cm="1">
        <f t="array" ref="AN2">1-6*SUMSQ(_xlfn.RANK.AVG(AM2:AM78,AM2:AM78,1)-_xlfn.RANK.AVG(AL2:AL78,AL2:AL78,1))/77/(77^2-1)</f>
        <v>-0.16701719333298293</v>
      </c>
      <c r="AQ2" s="241">
        <f>AL2-AP2</f>
        <v>-4149.8184947357804</v>
      </c>
      <c r="AR2">
        <f>AQ2^2</f>
        <v>17220993.539251138</v>
      </c>
      <c r="AS2" s="241">
        <v>2243.1683638982777</v>
      </c>
      <c r="AT2">
        <f>AS2^2</f>
        <v>5031804.3087940756</v>
      </c>
      <c r="AU2" s="241">
        <v>124099.60996774054</v>
      </c>
      <c r="AV2" s="241">
        <f>AU2^2</f>
        <v>15400713194.145329</v>
      </c>
      <c r="AW2">
        <f>AS2*AU2</f>
        <v>278376319.05175096</v>
      </c>
      <c r="AX2" s="241">
        <v>2722.2804522499546</v>
      </c>
      <c r="AY2" s="241">
        <f>AX2^2</f>
        <v>7410810.8607022176</v>
      </c>
      <c r="AZ2">
        <f>AX2*AS2</f>
        <v>6106533.3881457942</v>
      </c>
      <c r="BA2">
        <f>AU2*AX2</f>
        <v>337833942.34702373</v>
      </c>
      <c r="BD2" s="307">
        <v>20596.551522431291</v>
      </c>
      <c r="BE2" s="307">
        <v>1094.397788931321</v>
      </c>
      <c r="BF2" s="307">
        <v>117817.36436898053</v>
      </c>
      <c r="BG2" s="307">
        <v>1418.0507652330566</v>
      </c>
      <c r="BJ2" s="241">
        <v>12055.739148628207</v>
      </c>
      <c r="BK2" s="241">
        <v>2557.679314411454</v>
      </c>
      <c r="BL2" s="241">
        <v>43526.664085662822</v>
      </c>
      <c r="BM2" s="241">
        <v>1931.4923554685734</v>
      </c>
      <c r="BP2" s="241">
        <v>2410.1785262274534</v>
      </c>
      <c r="BQ2" s="241">
        <v>1921.4173414320699</v>
      </c>
      <c r="BR2" s="241">
        <v>86592.756803994285</v>
      </c>
      <c r="BS2" s="241">
        <v>1070.6630372006734</v>
      </c>
    </row>
    <row r="3" spans="1:71">
      <c r="A3" s="241" t="s">
        <v>158</v>
      </c>
      <c r="B3" s="241">
        <v>-79525.5</v>
      </c>
      <c r="C3" s="241">
        <v>20322.599999999999</v>
      </c>
      <c r="D3" s="241" t="s">
        <v>435</v>
      </c>
      <c r="E3" s="241">
        <v>2.0000000000000001E-4</v>
      </c>
      <c r="F3" s="241" t="s">
        <v>247</v>
      </c>
      <c r="G3" s="241"/>
      <c r="H3" s="241"/>
      <c r="I3" s="241"/>
      <c r="J3" s="241"/>
      <c r="K3" s="241" t="s">
        <v>3</v>
      </c>
      <c r="L3" s="191">
        <v>32815.012098261548</v>
      </c>
      <c r="M3" s="241">
        <v>1673.840719780585</v>
      </c>
      <c r="N3" s="241">
        <v>111645.16916255264</v>
      </c>
      <c r="O3" s="241">
        <v>2341.2631902935018</v>
      </c>
      <c r="P3" s="241" cm="1">
        <f t="array" ref="P3">MMULT(M3:O3,$B$4:$B$6)+$B$3</f>
        <v>44265.051687949599</v>
      </c>
      <c r="Q3" s="241">
        <f t="shared" ref="Q3:Q66" si="0">L3-P3</f>
        <v>-11450.039589688051</v>
      </c>
      <c r="R3" s="241">
        <v>32815.012098261548</v>
      </c>
      <c r="AB3">
        <v>-11450.039589688051</v>
      </c>
      <c r="AC3" s="241">
        <v>1673.840719780585</v>
      </c>
      <c r="AD3" s="241">
        <v>21</v>
      </c>
      <c r="AE3" s="241">
        <v>21</v>
      </c>
      <c r="AF3" s="241" t="s">
        <v>438</v>
      </c>
      <c r="AH3" s="241">
        <v>-11450.039589688051</v>
      </c>
      <c r="AI3" s="241">
        <v>111645.16916255264</v>
      </c>
      <c r="AJ3" s="241" t="s">
        <v>438</v>
      </c>
      <c r="AL3" s="241">
        <v>-11450.039589688051</v>
      </c>
      <c r="AM3" s="241">
        <v>2341.2631902935018</v>
      </c>
      <c r="AN3" t="s">
        <v>438</v>
      </c>
      <c r="AQ3" s="241">
        <f t="shared" ref="AQ3:AQ66" si="1">AL3-AP3</f>
        <v>-11450.039589688051</v>
      </c>
      <c r="AR3" s="241">
        <f t="shared" ref="AR3:AR66" si="2">AQ3^2</f>
        <v>131103406.6054237</v>
      </c>
      <c r="AS3" s="241">
        <v>1673.840719780585</v>
      </c>
      <c r="AT3" s="241">
        <f t="shared" ref="AT3:AV66" si="3">AS3^2</f>
        <v>2801742.7551955869</v>
      </c>
      <c r="AU3" s="241">
        <v>111645.16916255264</v>
      </c>
      <c r="AV3" s="241">
        <f t="shared" si="3"/>
        <v>12464643797.334995</v>
      </c>
      <c r="AW3" s="241">
        <f t="shared" ref="AW3:AW66" si="4">AS3*AU3</f>
        <v>186876230.31107229</v>
      </c>
      <c r="AX3" s="241">
        <v>2341.2631902935018</v>
      </c>
      <c r="AY3" s="241">
        <f t="shared" ref="AY3" si="5">AX3^2</f>
        <v>5481513.3262233064</v>
      </c>
      <c r="AZ3" s="241">
        <f t="shared" ref="AZ3:AZ66" si="6">AX3*AS3</f>
        <v>3918901.6636366639</v>
      </c>
      <c r="BA3" s="241">
        <f t="shared" ref="BA3:BA66" si="7">AU3*AX3</f>
        <v>261390724.9343757</v>
      </c>
      <c r="BD3" s="307">
        <v>252.40881436218478</v>
      </c>
      <c r="BE3" s="307">
        <v>1239.3777852998801</v>
      </c>
      <c r="BF3" s="307">
        <v>129155.98859234316</v>
      </c>
      <c r="BG3" s="307">
        <v>3506.6292268032234</v>
      </c>
      <c r="BJ3" s="241">
        <v>2346.6033971604775</v>
      </c>
      <c r="BK3" s="241">
        <v>2325.6977562466423</v>
      </c>
      <c r="BL3" s="241">
        <v>44208.09555975582</v>
      </c>
      <c r="BM3" s="241">
        <v>2555.509551749712</v>
      </c>
      <c r="BP3" s="241">
        <v>-4670.9511764681884</v>
      </c>
      <c r="BQ3" s="241">
        <v>1876.4630862212798</v>
      </c>
      <c r="BR3" s="241">
        <v>92466.159631538263</v>
      </c>
      <c r="BS3" s="241">
        <v>1301.3101856131882</v>
      </c>
    </row>
    <row r="4" spans="1:71">
      <c r="A4" s="241" t="s">
        <v>118</v>
      </c>
      <c r="B4" s="241">
        <v>22.834099999999999</v>
      </c>
      <c r="C4" s="241">
        <v>9.0405899999999999</v>
      </c>
      <c r="D4" s="241">
        <v>2.5259999999999998</v>
      </c>
      <c r="E4" s="241">
        <v>1.38E-2</v>
      </c>
      <c r="F4" s="241" t="s">
        <v>248</v>
      </c>
      <c r="G4" s="241"/>
      <c r="H4" s="241"/>
      <c r="I4" s="241"/>
      <c r="J4" s="241"/>
      <c r="K4" s="241" t="s">
        <v>4</v>
      </c>
      <c r="L4" s="191">
        <v>37569.698393850362</v>
      </c>
      <c r="M4" s="241">
        <v>2104.4357475643069</v>
      </c>
      <c r="N4" s="241">
        <v>91538.788060490275</v>
      </c>
      <c r="O4" s="241">
        <v>2594.1319247465021</v>
      </c>
      <c r="P4" s="241" cm="1">
        <f t="array" ref="P4">MMULT(M4:O4,$B$4:$B$6)+$B$3</f>
        <v>46599.146757162787</v>
      </c>
      <c r="Q4" s="241">
        <f t="shared" si="0"/>
        <v>-9029.4483633124255</v>
      </c>
      <c r="R4" s="241">
        <v>37569.698393850362</v>
      </c>
      <c r="AB4">
        <v>-9029.4483633124255</v>
      </c>
      <c r="AC4" s="241">
        <v>2104.4357475643069</v>
      </c>
      <c r="AD4" s="241">
        <v>66</v>
      </c>
      <c r="AE4" s="241">
        <v>24</v>
      </c>
      <c r="AF4" s="241">
        <f>AF2/SQRT(1-AF2^2)*SQRT(77-2)</f>
        <v>-0.88592453662341686</v>
      </c>
      <c r="AH4" s="241">
        <v>-9029.4483633124255</v>
      </c>
      <c r="AI4" s="241">
        <v>91538.788060490275</v>
      </c>
      <c r="AJ4" s="296">
        <f>AJ2/SQRT(1-AJ2^2)*SQRT(77-2)</f>
        <v>-2.0117655949137641</v>
      </c>
      <c r="AL4" s="241">
        <v>-9029.4483633124255</v>
      </c>
      <c r="AM4" s="241">
        <v>2594.1319247465021</v>
      </c>
      <c r="AN4" s="241">
        <f>AN2/SQRT(1-AN2^2)*SQRT(77-2)</f>
        <v>-1.4670170692453539</v>
      </c>
      <c r="AQ4" s="241">
        <f t="shared" si="1"/>
        <v>-9029.4483633124255</v>
      </c>
      <c r="AR4" s="241">
        <f t="shared" si="2"/>
        <v>81530937.745725438</v>
      </c>
      <c r="AS4" s="241">
        <v>2104.4357475643069</v>
      </c>
      <c r="AT4" s="241">
        <f t="shared" si="3"/>
        <v>4428649.815626543</v>
      </c>
      <c r="AU4" s="241">
        <v>91538.788060490275</v>
      </c>
      <c r="AV4" s="241">
        <f t="shared" si="3"/>
        <v>8379349719.5833569</v>
      </c>
      <c r="AW4" s="241">
        <f t="shared" si="4"/>
        <v>192637497.88320851</v>
      </c>
      <c r="AX4" s="241">
        <v>2594.1319247465021</v>
      </c>
      <c r="AY4" s="241">
        <f t="shared" ref="AY4" si="8">AX4^2</f>
        <v>6729520.4429889917</v>
      </c>
      <c r="AZ4" s="241">
        <f t="shared" si="6"/>
        <v>5459183.9563343395</v>
      </c>
      <c r="BA4" s="241">
        <f t="shared" si="7"/>
        <v>237463692.46032175</v>
      </c>
      <c r="BD4" s="307">
        <v>9492.1571192416523</v>
      </c>
      <c r="BE4" s="307">
        <v>1373.7374047159869</v>
      </c>
      <c r="BF4" s="307">
        <v>80549.828154702467</v>
      </c>
      <c r="BG4" s="307">
        <v>1972.723841481783</v>
      </c>
      <c r="BJ4" s="241">
        <v>16644.705482130707</v>
      </c>
      <c r="BK4" s="241">
        <v>1669.5992135936942</v>
      </c>
      <c r="BL4" s="241">
        <v>52856.448309412641</v>
      </c>
      <c r="BM4" s="241">
        <v>2329.6089712829089</v>
      </c>
      <c r="BP4" s="241">
        <v>20596.551522431291</v>
      </c>
      <c r="BQ4" s="241">
        <v>1094.397788931321</v>
      </c>
      <c r="BR4" s="241">
        <v>117817.36436898053</v>
      </c>
      <c r="BS4" s="241">
        <v>1418.0507652330566</v>
      </c>
    </row>
    <row r="5" spans="1:71">
      <c r="A5" s="241" t="s">
        <v>122</v>
      </c>
      <c r="B5" s="241">
        <v>0.52045200000000003</v>
      </c>
      <c r="C5" s="241">
        <v>0.119211</v>
      </c>
      <c r="D5" s="241">
        <v>4.3659999999999997</v>
      </c>
      <c r="E5" s="327">
        <v>4.35E-5</v>
      </c>
      <c r="F5" s="241" t="s">
        <v>247</v>
      </c>
      <c r="G5" s="241"/>
      <c r="H5" s="241"/>
      <c r="I5" s="241"/>
      <c r="J5" s="241"/>
      <c r="K5" s="241" t="s">
        <v>5</v>
      </c>
      <c r="L5" s="191">
        <v>68726.694506975298</v>
      </c>
      <c r="M5" s="241">
        <v>1851.8985100711423</v>
      </c>
      <c r="N5" s="241">
        <v>130100.59197881901</v>
      </c>
      <c r="O5" s="241">
        <v>2326.3342383216582</v>
      </c>
      <c r="P5" s="241" cm="1">
        <f t="array" ref="P5">MMULT(M5:O5,$B$4:$B$6)+$B$3</f>
        <v>57760.880214584176</v>
      </c>
      <c r="Q5" s="241">
        <f t="shared" si="0"/>
        <v>10965.814292391122</v>
      </c>
      <c r="R5" s="241">
        <v>68726.694506975298</v>
      </c>
      <c r="AB5">
        <v>10965.814292391122</v>
      </c>
      <c r="AC5" s="241">
        <v>1851.8985100711423</v>
      </c>
      <c r="AD5" s="241">
        <v>48</v>
      </c>
      <c r="AE5" s="241">
        <v>58</v>
      </c>
      <c r="AF5" s="241">
        <f>-_xlfn.T.INV.2T(0.05,77-2)</f>
        <v>-1.9921021540022406</v>
      </c>
      <c r="AH5" s="241">
        <v>10965.814292391122</v>
      </c>
      <c r="AI5" s="241">
        <v>130100.59197881901</v>
      </c>
      <c r="AJ5" s="241">
        <f>-_xlfn.T.INV.2T(0.05,77-2)</f>
        <v>-1.9921021540022406</v>
      </c>
      <c r="AL5" s="241">
        <v>10965.814292391122</v>
      </c>
      <c r="AM5" s="241">
        <v>2326.3342383216582</v>
      </c>
      <c r="AN5" s="241">
        <f>-_xlfn.T.INV.2T(0.05,77-2)</f>
        <v>-1.9921021540022406</v>
      </c>
      <c r="AQ5" s="241">
        <f t="shared" si="1"/>
        <v>10965.814292391122</v>
      </c>
      <c r="AR5" s="241">
        <f t="shared" si="2"/>
        <v>120249083.0952094</v>
      </c>
      <c r="AS5" s="241">
        <v>1851.8985100711423</v>
      </c>
      <c r="AT5" s="241">
        <f t="shared" si="3"/>
        <v>3429528.0916037164</v>
      </c>
      <c r="AU5" s="241">
        <v>130100.59197881901</v>
      </c>
      <c r="AV5" s="241">
        <f t="shared" si="3"/>
        <v>16926164033.239145</v>
      </c>
      <c r="AW5" s="241">
        <f t="shared" si="4"/>
        <v>240933092.44494852</v>
      </c>
      <c r="AX5" s="241">
        <v>2326.3342383216582</v>
      </c>
      <c r="AY5" s="241">
        <f t="shared" ref="AY5" si="9">AX5^2</f>
        <v>5411830.9883876098</v>
      </c>
      <c r="AZ5" s="241">
        <f t="shared" si="6"/>
        <v>4308134.909875364</v>
      </c>
      <c r="BA5" s="241">
        <f t="shared" si="7"/>
        <v>302657461.54624277</v>
      </c>
      <c r="BD5" s="307">
        <v>-17225.478912130391</v>
      </c>
      <c r="BE5" s="307">
        <v>1406.0180542967116</v>
      </c>
      <c r="BF5" s="307">
        <v>137356.77489863633</v>
      </c>
      <c r="BG5" s="307">
        <v>8440.7165033156944</v>
      </c>
      <c r="BJ5" s="241">
        <v>24461.241628823787</v>
      </c>
      <c r="BK5" s="241">
        <v>1423.1804856480974</v>
      </c>
      <c r="BL5" s="241">
        <v>64317.848267406218</v>
      </c>
      <c r="BM5" s="241">
        <v>1716.8544291537205</v>
      </c>
      <c r="BP5" s="241">
        <v>15909.784327570138</v>
      </c>
      <c r="BQ5" s="241">
        <v>1717.3701105372652</v>
      </c>
      <c r="BR5" s="241">
        <v>88627.149964620374</v>
      </c>
      <c r="BS5" s="241">
        <v>1629.8027078763118</v>
      </c>
    </row>
    <row r="6" spans="1:71">
      <c r="A6" s="241" t="s">
        <v>123</v>
      </c>
      <c r="B6" s="241">
        <v>11.730399999999999</v>
      </c>
      <c r="C6" s="241">
        <v>0.68675399999999998</v>
      </c>
      <c r="D6" s="241">
        <v>17.079999999999998</v>
      </c>
      <c r="E6" s="327">
        <v>1.7499999999999999E-26</v>
      </c>
      <c r="F6" s="241" t="s">
        <v>247</v>
      </c>
      <c r="G6" s="241"/>
      <c r="H6" s="241"/>
      <c r="I6" s="241"/>
      <c r="J6" s="241"/>
      <c r="K6" s="241" t="s">
        <v>6</v>
      </c>
      <c r="L6" s="191">
        <v>22039.981294487436</v>
      </c>
      <c r="M6" s="241">
        <v>1876.4630862212798</v>
      </c>
      <c r="N6" s="241">
        <v>92466.159631538263</v>
      </c>
      <c r="O6" s="241">
        <v>1301.3101856131882</v>
      </c>
      <c r="P6" s="241" cm="1">
        <f t="array" ref="P6">MMULT(M6:O6,$B$4:$B$6)+$B$3</f>
        <v>26710.932470955624</v>
      </c>
      <c r="Q6" s="241">
        <f t="shared" si="0"/>
        <v>-4670.9511764681884</v>
      </c>
      <c r="R6" s="241">
        <v>22039.981294487436</v>
      </c>
      <c r="AB6">
        <v>-4670.9511764681884</v>
      </c>
      <c r="AC6" s="241">
        <v>1876.4630862212798</v>
      </c>
      <c r="AD6" s="241">
        <v>50</v>
      </c>
      <c r="AE6" s="241">
        <v>36</v>
      </c>
      <c r="AH6" s="241">
        <v>-4670.9511764681884</v>
      </c>
      <c r="AI6" s="241">
        <v>92466.159631538263</v>
      </c>
      <c r="AL6" s="241">
        <v>-4670.9511764681884</v>
      </c>
      <c r="AM6" s="241">
        <v>1301.3101856131882</v>
      </c>
      <c r="AQ6" s="241">
        <f t="shared" si="1"/>
        <v>-4670.9511764681884</v>
      </c>
      <c r="AR6" s="241">
        <f t="shared" si="2"/>
        <v>21817784.892949551</v>
      </c>
      <c r="AS6" s="241">
        <v>1876.4630862212798</v>
      </c>
      <c r="AT6" s="241">
        <f t="shared" si="3"/>
        <v>3521113.7139510904</v>
      </c>
      <c r="AU6" s="241">
        <v>92466.159631538263</v>
      </c>
      <c r="AV6" s="241">
        <f t="shared" si="3"/>
        <v>8549990677.0051165</v>
      </c>
      <c r="AW6" s="241">
        <f t="shared" si="4"/>
        <v>173509335.27322581</v>
      </c>
      <c r="AX6" s="241">
        <v>1301.3101856131882</v>
      </c>
      <c r="AY6" s="241">
        <f t="shared" ref="AY6" si="10">AX6^2</f>
        <v>1693408.1991806303</v>
      </c>
      <c r="AZ6" s="241">
        <f t="shared" si="6"/>
        <v>2441860.5270269094</v>
      </c>
      <c r="BA6" s="241">
        <f t="shared" si="7"/>
        <v>120327155.35305575</v>
      </c>
      <c r="BD6" s="307">
        <v>24461.241628823787</v>
      </c>
      <c r="BE6" s="307">
        <v>1423.1804856480974</v>
      </c>
      <c r="BF6" s="307">
        <v>64317.848267406218</v>
      </c>
      <c r="BG6" s="307">
        <v>1716.8544291537205</v>
      </c>
      <c r="BJ6" s="241">
        <v>23124.383553084721</v>
      </c>
      <c r="BK6" s="241">
        <v>1704.2675531327359</v>
      </c>
      <c r="BL6" s="241">
        <v>69869.751934927874</v>
      </c>
      <c r="BM6" s="241">
        <v>2221.6101751718811</v>
      </c>
      <c r="BP6" s="241">
        <v>20766.33190097638</v>
      </c>
      <c r="BQ6" s="241">
        <v>1502.5374807266626</v>
      </c>
      <c r="BR6" s="241">
        <v>73905.264649367949</v>
      </c>
      <c r="BS6" s="241">
        <v>1648.6091860962858</v>
      </c>
    </row>
    <row r="7" spans="1:71">
      <c r="A7" s="241"/>
      <c r="B7" s="241"/>
      <c r="C7" s="241"/>
      <c r="D7" s="241"/>
      <c r="E7" s="241"/>
      <c r="F7" s="241"/>
      <c r="G7" s="241"/>
      <c r="H7" s="241"/>
      <c r="I7" s="241"/>
      <c r="J7" s="241"/>
      <c r="K7" s="241" t="s">
        <v>7</v>
      </c>
      <c r="L7" s="191">
        <v>62530.274788649665</v>
      </c>
      <c r="M7" s="241">
        <v>1739.122202189129</v>
      </c>
      <c r="N7" s="241">
        <v>107761.10138517573</v>
      </c>
      <c r="O7" s="241">
        <v>2787.6540080111376</v>
      </c>
      <c r="P7" s="241" cm="1">
        <f t="array" ref="P7">MMULT(M7:O7,$B$4:$B$6)+$B$3</f>
        <v>48970.567590698134</v>
      </c>
      <c r="Q7" s="241">
        <f t="shared" si="0"/>
        <v>13559.707197951531</v>
      </c>
      <c r="R7" s="241">
        <v>62530.274788649665</v>
      </c>
      <c r="AB7">
        <v>13559.707197951531</v>
      </c>
      <c r="AC7" s="241">
        <v>1739.122202189129</v>
      </c>
      <c r="AD7" s="241">
        <v>37</v>
      </c>
      <c r="AE7" s="241">
        <v>61</v>
      </c>
      <c r="AH7" s="241">
        <v>13559.707197951531</v>
      </c>
      <c r="AI7" s="241">
        <v>107761.10138517573</v>
      </c>
      <c r="AL7" s="241">
        <v>13559.707197951531</v>
      </c>
      <c r="AM7" s="241">
        <v>2787.6540080111376</v>
      </c>
      <c r="AQ7" s="241">
        <f t="shared" si="1"/>
        <v>13559.707197951531</v>
      </c>
      <c r="AR7" s="241">
        <f t="shared" si="2"/>
        <v>183865659.29417858</v>
      </c>
      <c r="AS7" s="241">
        <v>1739.122202189129</v>
      </c>
      <c r="AT7" s="241">
        <f t="shared" si="3"/>
        <v>3024546.0341471657</v>
      </c>
      <c r="AU7" s="241">
        <v>107761.10138517573</v>
      </c>
      <c r="AV7" s="241">
        <f t="shared" si="3"/>
        <v>11612454971.746122</v>
      </c>
      <c r="AW7" s="241">
        <f t="shared" si="4"/>
        <v>187409723.95131281</v>
      </c>
      <c r="AX7" s="241">
        <v>2787.6540080111376</v>
      </c>
      <c r="AY7" s="241">
        <f t="shared" ref="AY7" si="11">AX7^2</f>
        <v>7771014.8683805596</v>
      </c>
      <c r="AZ7" s="241">
        <f t="shared" si="6"/>
        <v>4848070.9773536818</v>
      </c>
      <c r="BA7" s="241">
        <f t="shared" si="7"/>
        <v>300400666.18407971</v>
      </c>
      <c r="BD7" s="307">
        <v>2952.5379643977358</v>
      </c>
      <c r="BE7" s="307">
        <v>1424.3507433223529</v>
      </c>
      <c r="BF7" s="307">
        <v>88802.222940070802</v>
      </c>
      <c r="BG7" s="307">
        <v>4868.507731622617</v>
      </c>
      <c r="BJ7" s="241">
        <v>4701.6741264757729</v>
      </c>
      <c r="BK7" s="241">
        <v>2304.4334367068227</v>
      </c>
      <c r="BL7" s="241">
        <v>73227.724973198754</v>
      </c>
      <c r="BM7" s="241">
        <v>2638.796449319103</v>
      </c>
      <c r="BP7" s="241">
        <v>24461.241628823787</v>
      </c>
      <c r="BQ7" s="241">
        <v>1423.1804856480974</v>
      </c>
      <c r="BR7" s="241">
        <v>64317.848267406218</v>
      </c>
      <c r="BS7" s="241">
        <v>1716.8544291537205</v>
      </c>
    </row>
    <row r="8" spans="1:71">
      <c r="A8" s="241"/>
      <c r="B8" s="241"/>
      <c r="C8" s="241"/>
      <c r="D8" s="241"/>
      <c r="E8" s="241"/>
      <c r="F8" s="241"/>
      <c r="G8" s="241"/>
      <c r="H8" s="241"/>
      <c r="I8" s="241"/>
      <c r="J8" s="241"/>
      <c r="K8" s="241" t="s">
        <v>8</v>
      </c>
      <c r="L8" s="191">
        <v>25957.763640872479</v>
      </c>
      <c r="M8" s="241">
        <v>1929.664772382263</v>
      </c>
      <c r="N8" s="241">
        <v>90833.752947947636</v>
      </c>
      <c r="O8" s="241">
        <v>1943.3453246963288</v>
      </c>
      <c r="P8" s="241" cm="1">
        <f t="array" ref="P8">MMULT(M8:O8,$B$4:$B$6)+$B$3</f>
        <v>34607.484765136876</v>
      </c>
      <c r="Q8" s="241">
        <f t="shared" si="0"/>
        <v>-8649.7211242643971</v>
      </c>
      <c r="R8" s="241">
        <v>25957.763640872479</v>
      </c>
      <c r="AB8">
        <v>-8649.7211242643971</v>
      </c>
      <c r="AC8" s="241">
        <v>1929.664772382263</v>
      </c>
      <c r="AD8" s="241">
        <v>54</v>
      </c>
      <c r="AE8" s="241">
        <v>28</v>
      </c>
      <c r="AH8" s="241">
        <v>-8649.7211242643971</v>
      </c>
      <c r="AI8" s="241">
        <v>90833.752947947636</v>
      </c>
      <c r="AL8" s="241">
        <v>-8649.7211242643971</v>
      </c>
      <c r="AM8" s="241">
        <v>1943.3453246963288</v>
      </c>
      <c r="AQ8" s="241">
        <f t="shared" si="1"/>
        <v>-8649.7211242643971</v>
      </c>
      <c r="AR8" s="241">
        <f t="shared" si="2"/>
        <v>74817675.52754575</v>
      </c>
      <c r="AS8" s="241">
        <v>1929.664772382263</v>
      </c>
      <c r="AT8" s="241">
        <f t="shared" si="3"/>
        <v>3723606.1337730908</v>
      </c>
      <c r="AU8" s="241">
        <v>90833.752947947636</v>
      </c>
      <c r="AV8" s="241">
        <f t="shared" si="3"/>
        <v>8250770674.6087856</v>
      </c>
      <c r="AW8" s="241">
        <f t="shared" si="4"/>
        <v>175278693.20692807</v>
      </c>
      <c r="AX8" s="241">
        <v>1943.3453246963288</v>
      </c>
      <c r="AY8" s="241">
        <f t="shared" ref="AY8" si="12">AX8^2</f>
        <v>3776591.0510190795</v>
      </c>
      <c r="AZ8" s="241">
        <f t="shared" si="6"/>
        <v>3750005.0136402762</v>
      </c>
      <c r="BA8" s="241">
        <f t="shared" si="7"/>
        <v>176521349.1160154</v>
      </c>
      <c r="BD8" s="307">
        <v>20766.33190097638</v>
      </c>
      <c r="BE8" s="307">
        <v>1502.5374807266626</v>
      </c>
      <c r="BF8" s="307">
        <v>73905.264649367949</v>
      </c>
      <c r="BG8" s="307">
        <v>1648.6091860962858</v>
      </c>
      <c r="BJ8" s="241">
        <v>20766.33190097638</v>
      </c>
      <c r="BK8" s="241">
        <v>1502.5374807266626</v>
      </c>
      <c r="BL8" s="241">
        <v>73905.264649367949</v>
      </c>
      <c r="BM8" s="241">
        <v>1648.6091860962858</v>
      </c>
      <c r="BP8" s="241">
        <v>-1683.4045573808107</v>
      </c>
      <c r="BQ8" s="241">
        <v>1673.0121402572113</v>
      </c>
      <c r="BR8" s="241">
        <v>96051.125846767885</v>
      </c>
      <c r="BS8" s="241">
        <v>1726.3122656269647</v>
      </c>
    </row>
    <row r="9" spans="1:71">
      <c r="A9" s="241"/>
      <c r="B9" s="241"/>
      <c r="C9" s="241"/>
      <c r="D9" s="241"/>
      <c r="E9" s="241"/>
      <c r="F9" s="241"/>
      <c r="G9" s="241"/>
      <c r="H9" s="241"/>
      <c r="I9" s="241"/>
      <c r="J9" s="241"/>
      <c r="K9" s="241" t="s">
        <v>9</v>
      </c>
      <c r="L9" s="191">
        <v>59457.349948268668</v>
      </c>
      <c r="M9" s="241">
        <v>1940.7793368160551</v>
      </c>
      <c r="N9" s="241">
        <v>108331.69145125292</v>
      </c>
      <c r="O9" s="241">
        <v>2233.2424070509919</v>
      </c>
      <c r="P9" s="241" cm="1">
        <f t="array" ref="P9">MMULT(M9:O9,$B$4:$B$6)+$B$3</f>
        <v>47368.721665649922</v>
      </c>
      <c r="Q9" s="241">
        <f t="shared" si="0"/>
        <v>12088.628282618745</v>
      </c>
      <c r="R9" s="241">
        <v>59457.349948268668</v>
      </c>
      <c r="AB9">
        <v>12088.628282618745</v>
      </c>
      <c r="AC9" s="241">
        <v>1940.7793368160551</v>
      </c>
      <c r="AD9" s="241">
        <v>55</v>
      </c>
      <c r="AE9" s="241">
        <v>60</v>
      </c>
      <c r="AH9" s="241">
        <v>12088.628282618745</v>
      </c>
      <c r="AI9" s="241">
        <v>108331.69145125292</v>
      </c>
      <c r="AL9" s="241">
        <v>12088.628282618745</v>
      </c>
      <c r="AM9" s="241">
        <v>2233.2424070509919</v>
      </c>
      <c r="AQ9" s="241">
        <f t="shared" si="1"/>
        <v>12088.628282618745</v>
      </c>
      <c r="AR9" s="241">
        <f t="shared" si="2"/>
        <v>146134933.75532985</v>
      </c>
      <c r="AS9" s="241">
        <v>1940.7793368160551</v>
      </c>
      <c r="AT9" s="241">
        <f t="shared" si="3"/>
        <v>3766624.4342121668</v>
      </c>
      <c r="AU9" s="241">
        <v>108331.69145125292</v>
      </c>
      <c r="AV9" s="241">
        <f t="shared" si="3"/>
        <v>11735755372.689465</v>
      </c>
      <c r="AW9" s="241">
        <f t="shared" si="4"/>
        <v>210247908.29092413</v>
      </c>
      <c r="AX9" s="241">
        <v>2233.2424070509919</v>
      </c>
      <c r="AY9" s="241">
        <f t="shared" ref="AY9" si="13">AX9^2</f>
        <v>4987371.6486509079</v>
      </c>
      <c r="AZ9" s="241">
        <f t="shared" si="6"/>
        <v>4334230.7177059148</v>
      </c>
      <c r="BA9" s="241">
        <f t="shared" si="7"/>
        <v>241930927.37650144</v>
      </c>
      <c r="BD9" s="307">
        <v>-6030.9220622419671</v>
      </c>
      <c r="BE9" s="307">
        <v>1534.0562222934827</v>
      </c>
      <c r="BF9" s="307">
        <v>97136.250040867511</v>
      </c>
      <c r="BG9" s="307">
        <v>3105.9386694524865</v>
      </c>
      <c r="BJ9" s="241">
        <v>9.9344325490383198</v>
      </c>
      <c r="BK9" s="241">
        <v>2055.2479180134969</v>
      </c>
      <c r="BL9" s="241">
        <v>77893.167156172014</v>
      </c>
      <c r="BM9" s="241">
        <v>2166.8017698720187</v>
      </c>
      <c r="BP9" s="241">
        <v>-20597.43291840866</v>
      </c>
      <c r="BQ9" s="241">
        <v>2486.8676664846544</v>
      </c>
      <c r="BR9" s="241">
        <v>111843.74824634194</v>
      </c>
      <c r="BS9" s="241">
        <v>1911.5371547069979</v>
      </c>
    </row>
    <row r="10" spans="1:71">
      <c r="A10" s="241"/>
      <c r="B10" s="241"/>
      <c r="C10" s="241"/>
      <c r="D10" s="328"/>
      <c r="E10" s="241"/>
      <c r="F10" s="241"/>
      <c r="G10" s="241"/>
      <c r="H10" s="241"/>
      <c r="I10" s="241"/>
      <c r="J10" s="241"/>
      <c r="K10" s="241" t="s">
        <v>10</v>
      </c>
      <c r="L10" s="191">
        <v>75538.304871461849</v>
      </c>
      <c r="M10" s="241">
        <v>1960.2674769236203</v>
      </c>
      <c r="N10" s="241">
        <v>126172.6037213435</v>
      </c>
      <c r="O10" s="241">
        <v>3800.061581639492</v>
      </c>
      <c r="P10" s="241" cm="1">
        <f t="array" ref="P10">MMULT(M10:O10,$B$4:$B$6)+$B$3</f>
        <v>75478.469924066216</v>
      </c>
      <c r="Q10" s="241">
        <f t="shared" si="0"/>
        <v>59.834947395633208</v>
      </c>
      <c r="R10" s="241">
        <v>75538.304871461849</v>
      </c>
      <c r="AB10">
        <v>59.834947395633208</v>
      </c>
      <c r="AC10" s="241">
        <v>1960.2674769236203</v>
      </c>
      <c r="AD10" s="241">
        <v>58</v>
      </c>
      <c r="AE10" s="241">
        <v>43</v>
      </c>
      <c r="AH10" s="241">
        <v>59.834947395633208</v>
      </c>
      <c r="AI10" s="241">
        <v>126172.6037213435</v>
      </c>
      <c r="AL10" s="241">
        <v>59.834947395633208</v>
      </c>
      <c r="AM10" s="241">
        <v>3800.061581639492</v>
      </c>
      <c r="AQ10" s="241">
        <f t="shared" si="1"/>
        <v>59.834947395633208</v>
      </c>
      <c r="AR10" s="241">
        <f t="shared" si="2"/>
        <v>3580.2209298381931</v>
      </c>
      <c r="AS10" s="241">
        <v>1960.2674769236203</v>
      </c>
      <c r="AT10" s="241">
        <f t="shared" si="3"/>
        <v>3842648.5810844963</v>
      </c>
      <c r="AU10" s="241">
        <v>126172.6037213435</v>
      </c>
      <c r="AV10" s="241">
        <f t="shared" si="3"/>
        <v>15919525929.823185</v>
      </c>
      <c r="AW10" s="241">
        <f t="shared" si="4"/>
        <v>247332051.55372182</v>
      </c>
      <c r="AX10" s="241">
        <v>3800.061581639492</v>
      </c>
      <c r="AY10" s="241">
        <f t="shared" ref="AY10" si="14">AX10^2</f>
        <v>14440468.024252437</v>
      </c>
      <c r="AZ10" s="241">
        <f t="shared" si="6"/>
        <v>7449137.1287948294</v>
      </c>
      <c r="BA10" s="241">
        <f t="shared" si="7"/>
        <v>479463664.05690145</v>
      </c>
      <c r="BD10" s="307">
        <v>2359.2574431025278</v>
      </c>
      <c r="BE10" s="307">
        <v>1541.3053773845304</v>
      </c>
      <c r="BF10" s="307">
        <v>88872.586357152686</v>
      </c>
      <c r="BG10" s="307">
        <v>2963.5804221754365</v>
      </c>
      <c r="BJ10" s="241">
        <v>9492.1571192416523</v>
      </c>
      <c r="BK10" s="241">
        <v>1373.7374047159869</v>
      </c>
      <c r="BL10" s="241">
        <v>80549.828154702467</v>
      </c>
      <c r="BM10" s="241">
        <v>1972.723841481783</v>
      </c>
      <c r="BP10" s="241">
        <v>12055.739148628207</v>
      </c>
      <c r="BQ10" s="241">
        <v>2557.679314411454</v>
      </c>
      <c r="BR10" s="241">
        <v>43526.664085662822</v>
      </c>
      <c r="BS10" s="241">
        <v>1931.4923554685734</v>
      </c>
    </row>
    <row r="11" spans="1:71">
      <c r="A11" s="241"/>
      <c r="B11" s="241"/>
      <c r="C11" s="241"/>
      <c r="D11" s="241"/>
      <c r="E11" s="241"/>
      <c r="F11" s="241"/>
      <c r="G11" s="241"/>
      <c r="H11" s="241"/>
      <c r="I11" s="241"/>
      <c r="J11" s="241"/>
      <c r="K11" s="241" t="s">
        <v>11</v>
      </c>
      <c r="L11" s="191">
        <v>65092.729494182073</v>
      </c>
      <c r="M11" s="241">
        <v>1600.6180310533016</v>
      </c>
      <c r="N11" s="241">
        <v>167973.91386936785</v>
      </c>
      <c r="O11" s="241">
        <v>4985.4492970560786</v>
      </c>
      <c r="P11" s="241" cm="1">
        <f t="array" ref="P11">MMULT(M11:O11,$B$4:$B$6)+$B$3</f>
        <v>102926.84603820104</v>
      </c>
      <c r="Q11" s="241">
        <f t="shared" si="0"/>
        <v>-37834.116544018965</v>
      </c>
      <c r="R11" s="241">
        <v>65092.729494182073</v>
      </c>
      <c r="AB11">
        <v>-37834.116544018965</v>
      </c>
      <c r="AC11" s="241">
        <v>1600.6180310533016</v>
      </c>
      <c r="AD11" s="241">
        <v>11</v>
      </c>
      <c r="AE11" s="241">
        <v>3</v>
      </c>
      <c r="AH11" s="241">
        <v>-37834.116544018965</v>
      </c>
      <c r="AI11" s="241">
        <v>167973.91386936785</v>
      </c>
      <c r="AL11" s="241">
        <v>-37834.116544018965</v>
      </c>
      <c r="AM11" s="241">
        <v>4985.4492970560786</v>
      </c>
      <c r="AQ11" s="241">
        <f t="shared" si="1"/>
        <v>-37834.116544018965</v>
      </c>
      <c r="AR11" s="241">
        <f t="shared" si="2"/>
        <v>1431420374.6664095</v>
      </c>
      <c r="AS11" s="241">
        <v>1600.6180310533016</v>
      </c>
      <c r="AT11" s="241">
        <f t="shared" si="3"/>
        <v>2561978.0813329481</v>
      </c>
      <c r="AU11" s="241">
        <v>167973.91386936785</v>
      </c>
      <c r="AV11" s="241">
        <f t="shared" si="3"/>
        <v>28215235740.593811</v>
      </c>
      <c r="AW11" s="241">
        <f t="shared" si="4"/>
        <v>268862075.28590447</v>
      </c>
      <c r="AX11" s="241">
        <v>4985.4492970560786</v>
      </c>
      <c r="AY11" s="241">
        <f t="shared" ref="AY11" si="15">AX11^2</f>
        <v>24854704.693516947</v>
      </c>
      <c r="AZ11" s="241">
        <f t="shared" si="6"/>
        <v>7979800.0377699668</v>
      </c>
      <c r="BA11" s="241">
        <f t="shared" si="7"/>
        <v>837425430.8237983</v>
      </c>
      <c r="BD11" s="307">
        <v>-8935.0599162009385</v>
      </c>
      <c r="BE11" s="307">
        <v>1543.2228177959166</v>
      </c>
      <c r="BF11" s="307">
        <v>133455.06778659759</v>
      </c>
      <c r="BG11" s="307">
        <v>2872.3203773377531</v>
      </c>
      <c r="BJ11" s="241">
        <v>5046.0233277229127</v>
      </c>
      <c r="BK11" s="241">
        <v>1719.4673466189174</v>
      </c>
      <c r="BL11" s="241">
        <v>84725.719080594194</v>
      </c>
      <c r="BM11" s="241">
        <v>5014.671949690578</v>
      </c>
      <c r="BP11" s="241">
        <v>-8649.7211242643971</v>
      </c>
      <c r="BQ11" s="241">
        <v>1929.664772382263</v>
      </c>
      <c r="BR11" s="241">
        <v>90833.752947947636</v>
      </c>
      <c r="BS11" s="241">
        <v>1943.3453246963288</v>
      </c>
    </row>
    <row r="12" spans="1:71">
      <c r="A12" s="241"/>
      <c r="B12" s="241"/>
      <c r="C12" s="241"/>
      <c r="D12" s="241"/>
      <c r="E12" s="241"/>
      <c r="F12" s="241"/>
      <c r="G12" s="241"/>
      <c r="H12" s="241"/>
      <c r="I12" s="241"/>
      <c r="J12" s="241"/>
      <c r="K12" s="241" t="s">
        <v>12</v>
      </c>
      <c r="L12" s="191">
        <v>39423.183600470729</v>
      </c>
      <c r="M12" s="241">
        <v>2030.3382392691251</v>
      </c>
      <c r="N12" s="241">
        <v>97941.976820354321</v>
      </c>
      <c r="O12" s="241">
        <v>2567.4712247482553</v>
      </c>
      <c r="P12" s="241" cm="1">
        <f t="array" ref="P12">MMULT(M12:O12,$B$4:$B$6)+$B$3</f>
        <v>47927.008564189106</v>
      </c>
      <c r="Q12" s="241">
        <f t="shared" si="0"/>
        <v>-8503.8249637183762</v>
      </c>
      <c r="R12" s="241">
        <v>39423.183600470729</v>
      </c>
      <c r="AB12">
        <v>-8503.8249637183762</v>
      </c>
      <c r="AC12" s="241">
        <v>2030.3382392691251</v>
      </c>
      <c r="AD12" s="241">
        <v>62</v>
      </c>
      <c r="AE12" s="241">
        <v>29</v>
      </c>
      <c r="AH12" s="241">
        <v>-8503.8249637183762</v>
      </c>
      <c r="AI12" s="241">
        <v>97941.976820354321</v>
      </c>
      <c r="AL12" s="241">
        <v>-8503.8249637183762</v>
      </c>
      <c r="AM12" s="241">
        <v>2567.4712247482553</v>
      </c>
      <c r="AQ12" s="241">
        <f t="shared" si="1"/>
        <v>-8503.8249637183762</v>
      </c>
      <c r="AR12" s="241">
        <f t="shared" si="2"/>
        <v>72315039.013559848</v>
      </c>
      <c r="AS12" s="241">
        <v>2030.3382392691251</v>
      </c>
      <c r="AT12" s="241">
        <f t="shared" si="3"/>
        <v>4122273.3658384508</v>
      </c>
      <c r="AU12" s="241">
        <v>97941.976820354321</v>
      </c>
      <c r="AV12" s="241">
        <f t="shared" si="3"/>
        <v>9592630823.4788227</v>
      </c>
      <c r="AW12" s="241">
        <f t="shared" si="4"/>
        <v>198855340.76797566</v>
      </c>
      <c r="AX12" s="241">
        <v>2567.4712247482553</v>
      </c>
      <c r="AY12" s="241">
        <f t="shared" ref="AY12" si="16">AX12^2</f>
        <v>6591908.4899103064</v>
      </c>
      <c r="AZ12" s="241">
        <f t="shared" si="6"/>
        <v>5212835.0058295168</v>
      </c>
      <c r="BA12" s="241">
        <f t="shared" si="7"/>
        <v>251463207.18122032</v>
      </c>
      <c r="BD12" s="307">
        <v>-37834.116544018965</v>
      </c>
      <c r="BE12" s="307">
        <v>1600.6180310533016</v>
      </c>
      <c r="BF12" s="307">
        <v>167973.91386936785</v>
      </c>
      <c r="BG12" s="307">
        <v>4985.4492970560786</v>
      </c>
      <c r="BJ12" s="241">
        <v>2410.1785262274534</v>
      </c>
      <c r="BK12" s="241">
        <v>1921.4173414320699</v>
      </c>
      <c r="BL12" s="241">
        <v>86592.756803994285</v>
      </c>
      <c r="BM12" s="241">
        <v>1070.6630372006734</v>
      </c>
      <c r="BP12" s="241">
        <v>9492.1571192416523</v>
      </c>
      <c r="BQ12" s="241">
        <v>1373.7374047159869</v>
      </c>
      <c r="BR12" s="241">
        <v>80549.828154702467</v>
      </c>
      <c r="BS12" s="241">
        <v>1972.723841481783</v>
      </c>
    </row>
    <row r="13" spans="1:71">
      <c r="A13" s="241"/>
      <c r="B13" s="241"/>
      <c r="C13" s="241"/>
      <c r="D13" s="241"/>
      <c r="E13" s="241"/>
      <c r="F13" s="241"/>
      <c r="G13" s="241"/>
      <c r="H13" s="241"/>
      <c r="I13" s="241"/>
      <c r="J13" s="241"/>
      <c r="K13" s="241" t="s">
        <v>13</v>
      </c>
      <c r="L13" s="191">
        <v>36461.02969764467</v>
      </c>
      <c r="M13" s="241">
        <v>1534.0562222934827</v>
      </c>
      <c r="N13" s="241">
        <v>97136.250040867511</v>
      </c>
      <c r="O13" s="241">
        <v>3105.9386694524865</v>
      </c>
      <c r="P13" s="241" cm="1">
        <f t="array" ref="P13">MMULT(M13:O13,$B$4:$B$6)+$B$3</f>
        <v>42491.951759886637</v>
      </c>
      <c r="Q13" s="241">
        <f t="shared" si="0"/>
        <v>-6030.9220622419671</v>
      </c>
      <c r="R13" s="241">
        <v>36461.02969764467</v>
      </c>
      <c r="AB13">
        <v>-6030.9220622419671</v>
      </c>
      <c r="AC13" s="241">
        <v>1534.0562222934827</v>
      </c>
      <c r="AD13" s="241">
        <v>8</v>
      </c>
      <c r="AE13" s="241">
        <v>34</v>
      </c>
      <c r="AH13" s="241">
        <v>-6030.9220622419671</v>
      </c>
      <c r="AI13" s="241">
        <v>97136.250040867511</v>
      </c>
      <c r="AL13" s="241">
        <v>-6030.9220622419671</v>
      </c>
      <c r="AM13" s="241">
        <v>3105.9386694524865</v>
      </c>
      <c r="AQ13" s="241">
        <f t="shared" si="1"/>
        <v>-6030.9220622419671</v>
      </c>
      <c r="AR13" s="241">
        <f t="shared" si="2"/>
        <v>36372020.920836903</v>
      </c>
      <c r="AS13" s="241">
        <v>1534.0562222934827</v>
      </c>
      <c r="AT13" s="241">
        <f t="shared" si="3"/>
        <v>2353328.4931573514</v>
      </c>
      <c r="AU13" s="241">
        <v>97136.250040867511</v>
      </c>
      <c r="AV13" s="241">
        <f t="shared" si="3"/>
        <v>9435451072.0019341</v>
      </c>
      <c r="AW13" s="241">
        <f t="shared" si="4"/>
        <v>149012468.78544837</v>
      </c>
      <c r="AX13" s="241">
        <v>3105.9386694524865</v>
      </c>
      <c r="AY13" s="241">
        <f t="shared" ref="AY13" si="17">AX13^2</f>
        <v>9646855.0184002817</v>
      </c>
      <c r="AZ13" s="241">
        <f t="shared" si="6"/>
        <v>4764684.5419355277</v>
      </c>
      <c r="BA13" s="241">
        <f t="shared" si="7"/>
        <v>301699235.2075361</v>
      </c>
      <c r="BD13" s="307">
        <v>-11463.150404561005</v>
      </c>
      <c r="BE13" s="307">
        <v>1603.1807723938241</v>
      </c>
      <c r="BF13" s="307">
        <v>104217.86633811936</v>
      </c>
      <c r="BG13" s="307">
        <v>2863.562735790385</v>
      </c>
      <c r="BJ13" s="241">
        <v>30074.429040712712</v>
      </c>
      <c r="BK13" s="241">
        <v>1749.9724911780127</v>
      </c>
      <c r="BL13" s="241">
        <v>87068.719927956801</v>
      </c>
      <c r="BM13" s="241">
        <v>3515.8676740648016</v>
      </c>
      <c r="BP13" s="241">
        <v>3076.0029135739169</v>
      </c>
      <c r="BQ13" s="241">
        <v>1657.7396233677905</v>
      </c>
      <c r="BR13" s="241">
        <v>108640.55231872582</v>
      </c>
      <c r="BS13" s="241">
        <v>2132.912160423411</v>
      </c>
    </row>
    <row r="14" spans="1:71">
      <c r="A14" s="241"/>
      <c r="B14" s="241"/>
      <c r="C14" s="241"/>
      <c r="D14" s="241"/>
      <c r="E14" s="241"/>
      <c r="F14" s="241"/>
      <c r="G14" s="241"/>
      <c r="H14" s="241"/>
      <c r="I14" s="241"/>
      <c r="J14" s="241"/>
      <c r="K14" s="241" t="s">
        <v>14</v>
      </c>
      <c r="L14" s="191">
        <v>42597.964676423864</v>
      </c>
      <c r="M14" s="241">
        <v>1784.4509435203267</v>
      </c>
      <c r="N14" s="241">
        <v>105074.22275338043</v>
      </c>
      <c r="O14" s="241">
        <v>2805.4694572381245</v>
      </c>
      <c r="P14" s="241" cm="1">
        <f t="array" ref="P14">MMULT(M14:O14,$B$4:$B$6)+$B$3</f>
        <v>48816.199591065946</v>
      </c>
      <c r="Q14" s="241">
        <f t="shared" si="0"/>
        <v>-6218.234914642082</v>
      </c>
      <c r="R14" s="241">
        <v>42597.964676423864</v>
      </c>
      <c r="AB14">
        <v>-6218.234914642082</v>
      </c>
      <c r="AC14" s="241">
        <v>1784.4509435203267</v>
      </c>
      <c r="AD14" s="241">
        <v>43</v>
      </c>
      <c r="AE14" s="241">
        <v>33</v>
      </c>
      <c r="AH14" s="241">
        <v>-6218.234914642082</v>
      </c>
      <c r="AI14" s="241">
        <v>105074.22275338043</v>
      </c>
      <c r="AL14" s="241">
        <v>-6218.234914642082</v>
      </c>
      <c r="AM14" s="241">
        <v>2805.4694572381245</v>
      </c>
      <c r="AQ14" s="241">
        <f t="shared" si="1"/>
        <v>-6218.234914642082</v>
      </c>
      <c r="AR14" s="241">
        <f t="shared" si="2"/>
        <v>38666445.453673817</v>
      </c>
      <c r="AS14" s="241">
        <v>1784.4509435203267</v>
      </c>
      <c r="AT14" s="241">
        <f t="shared" si="3"/>
        <v>3184265.1698305844</v>
      </c>
      <c r="AU14" s="241">
        <v>105074.22275338043</v>
      </c>
      <c r="AV14" s="241">
        <f t="shared" si="3"/>
        <v>11040592287.227009</v>
      </c>
      <c r="AW14" s="241">
        <f t="shared" si="4"/>
        <v>187499795.93193468</v>
      </c>
      <c r="AX14" s="241">
        <v>2805.4694572381245</v>
      </c>
      <c r="AY14" s="241">
        <f t="shared" ref="AY14" si="18">AX14^2</f>
        <v>7870658.8754959768</v>
      </c>
      <c r="AZ14" s="241">
        <f t="shared" si="6"/>
        <v>5006222.6199860303</v>
      </c>
      <c r="BA14" s="241">
        <f t="shared" si="7"/>
        <v>294782522.67764395</v>
      </c>
      <c r="BD14" s="307">
        <v>-12046.916182857472</v>
      </c>
      <c r="BE14" s="307">
        <v>1624.5726180028121</v>
      </c>
      <c r="BF14" s="307">
        <v>128873.46998860284</v>
      </c>
      <c r="BG14" s="307">
        <v>3906.3164692457822</v>
      </c>
      <c r="BJ14" s="241">
        <v>-2987.883485512808</v>
      </c>
      <c r="BK14" s="241">
        <v>1674.1099463495996</v>
      </c>
      <c r="BL14" s="241">
        <v>87398.600554821882</v>
      </c>
      <c r="BM14" s="241">
        <v>5468.9289253496909</v>
      </c>
      <c r="BP14" s="241">
        <v>9.9344325490383198</v>
      </c>
      <c r="BQ14" s="241">
        <v>2055.2479180134969</v>
      </c>
      <c r="BR14" s="241">
        <v>77893.167156172014</v>
      </c>
      <c r="BS14" s="241">
        <v>2166.8017698720187</v>
      </c>
    </row>
    <row r="15" spans="1:71">
      <c r="A15" s="241"/>
      <c r="B15" s="241"/>
      <c r="C15" s="241"/>
      <c r="D15" s="241"/>
      <c r="E15" s="241"/>
      <c r="F15" s="241"/>
      <c r="G15" s="241"/>
      <c r="H15" s="241"/>
      <c r="I15" s="241"/>
      <c r="J15" s="241"/>
      <c r="K15" s="241" t="s">
        <v>15</v>
      </c>
      <c r="L15" s="191">
        <v>57950.905212377111</v>
      </c>
      <c r="M15" s="241">
        <v>1819.6025873559106</v>
      </c>
      <c r="N15" s="241">
        <v>109070.62396316198</v>
      </c>
      <c r="O15" s="241">
        <v>3239.8623712566337</v>
      </c>
      <c r="P15" s="241" cm="1">
        <f t="array" ref="P15">MMULT(M15:O15,$B$4:$B$6)+$B$3</f>
        <v>56794.393382608017</v>
      </c>
      <c r="Q15" s="241">
        <f t="shared" si="0"/>
        <v>1156.5118297690933</v>
      </c>
      <c r="R15" s="241">
        <v>57950.905212377111</v>
      </c>
      <c r="AB15">
        <v>1156.5118297690933</v>
      </c>
      <c r="AC15" s="241">
        <v>1819.6025873559106</v>
      </c>
      <c r="AD15" s="241">
        <v>47</v>
      </c>
      <c r="AE15" s="241">
        <v>45</v>
      </c>
      <c r="AH15" s="241">
        <v>1156.5118297690933</v>
      </c>
      <c r="AI15" s="241">
        <v>109070.62396316198</v>
      </c>
      <c r="AL15" s="241">
        <v>1156.5118297690933</v>
      </c>
      <c r="AM15" s="241">
        <v>3239.8623712566337</v>
      </c>
      <c r="AQ15" s="241">
        <f t="shared" si="1"/>
        <v>1156.5118297690933</v>
      </c>
      <c r="AR15" s="241">
        <f t="shared" si="2"/>
        <v>1337519.6123958563</v>
      </c>
      <c r="AS15" s="241">
        <v>1819.6025873559106</v>
      </c>
      <c r="AT15" s="241">
        <f t="shared" si="3"/>
        <v>3310953.5759123242</v>
      </c>
      <c r="AU15" s="241">
        <v>109070.62396316198</v>
      </c>
      <c r="AV15" s="241">
        <f t="shared" si="3"/>
        <v>11896401011.713486</v>
      </c>
      <c r="AW15" s="241">
        <f t="shared" si="4"/>
        <v>198465189.56789312</v>
      </c>
      <c r="AX15" s="241">
        <v>3239.8623712566337</v>
      </c>
      <c r="AY15" s="241">
        <f t="shared" ref="AY15" si="19">AX15^2</f>
        <v>10496708.184684657</v>
      </c>
      <c r="AZ15" s="241">
        <f t="shared" si="6"/>
        <v>5895261.9534156267</v>
      </c>
      <c r="BA15" s="241">
        <f t="shared" si="7"/>
        <v>353373810.3877306</v>
      </c>
      <c r="BD15" s="307">
        <v>10188.075970807462</v>
      </c>
      <c r="BE15" s="307">
        <v>1628.4456366321613</v>
      </c>
      <c r="BF15" s="307">
        <v>134331.62704986578</v>
      </c>
      <c r="BG15" s="307">
        <v>4106.0249849809825</v>
      </c>
      <c r="BJ15" s="241">
        <v>15909.784327570138</v>
      </c>
      <c r="BK15" s="241">
        <v>1717.3701105372652</v>
      </c>
      <c r="BL15" s="241">
        <v>88627.149964620374</v>
      </c>
      <c r="BM15" s="241">
        <v>1629.8027078763118</v>
      </c>
      <c r="BP15" s="241">
        <v>23124.383553084721</v>
      </c>
      <c r="BQ15" s="241">
        <v>1704.2675531327359</v>
      </c>
      <c r="BR15" s="241">
        <v>69869.751934927874</v>
      </c>
      <c r="BS15" s="241">
        <v>2221.6101751718811</v>
      </c>
    </row>
    <row r="16" spans="1:71">
      <c r="A16" s="241"/>
      <c r="B16" s="241"/>
      <c r="C16" s="241"/>
      <c r="D16" s="241"/>
      <c r="E16" s="241"/>
      <c r="F16" s="241"/>
      <c r="G16" s="241"/>
      <c r="H16" s="241"/>
      <c r="I16" s="241"/>
      <c r="J16" s="241"/>
      <c r="K16" s="241" t="s">
        <v>16</v>
      </c>
      <c r="L16" s="191">
        <v>46059.803061612693</v>
      </c>
      <c r="M16" s="241">
        <v>1689.3109957871675</v>
      </c>
      <c r="N16" s="241">
        <v>106685.17348927428</v>
      </c>
      <c r="O16" s="241">
        <v>3287.758981259703</v>
      </c>
      <c r="P16" s="241" cm="1">
        <f t="array" ref="P16">MMULT(M16:O16,$B$4:$B$6)+$B$3</f>
        <v>53139.636075512331</v>
      </c>
      <c r="Q16" s="241">
        <f t="shared" si="0"/>
        <v>-7079.8330138996389</v>
      </c>
      <c r="R16" s="241">
        <v>46059.803061612693</v>
      </c>
      <c r="AB16">
        <v>-7079.8330138996389</v>
      </c>
      <c r="AC16" s="241">
        <v>1689.3109957871675</v>
      </c>
      <c r="AD16" s="241">
        <v>26</v>
      </c>
      <c r="AE16" s="241">
        <v>32</v>
      </c>
      <c r="AH16" s="241">
        <v>-7079.8330138996389</v>
      </c>
      <c r="AI16" s="241">
        <v>106685.17348927428</v>
      </c>
      <c r="AL16" s="241">
        <v>-7079.8330138996389</v>
      </c>
      <c r="AM16" s="241">
        <v>3287.758981259703</v>
      </c>
      <c r="AQ16" s="241">
        <f t="shared" si="1"/>
        <v>-7079.8330138996389</v>
      </c>
      <c r="AR16" s="241">
        <f t="shared" si="2"/>
        <v>50124035.504703246</v>
      </c>
      <c r="AS16" s="241">
        <v>1689.3109957871675</v>
      </c>
      <c r="AT16" s="241">
        <f t="shared" si="3"/>
        <v>2853771.6404874315</v>
      </c>
      <c r="AU16" s="241">
        <v>106685.17348927428</v>
      </c>
      <c r="AV16" s="241">
        <f t="shared" si="3"/>
        <v>11381726242.436552</v>
      </c>
      <c r="AW16" s="241">
        <f t="shared" si="4"/>
        <v>180224436.66289267</v>
      </c>
      <c r="AX16" s="241">
        <v>3287.758981259703</v>
      </c>
      <c r="AY16" s="241">
        <f t="shared" ref="AY16" si="20">AX16^2</f>
        <v>10809359.118853839</v>
      </c>
      <c r="AZ16" s="241">
        <f t="shared" si="6"/>
        <v>5554047.3985400321</v>
      </c>
      <c r="BA16" s="241">
        <f t="shared" si="7"/>
        <v>350755137.30661106</v>
      </c>
      <c r="BD16" s="307">
        <v>23730.58337677391</v>
      </c>
      <c r="BE16" s="307">
        <v>1640.4845117753644</v>
      </c>
      <c r="BF16" s="307">
        <v>142765.86305333281</v>
      </c>
      <c r="BG16" s="307">
        <v>3968.0856005914179</v>
      </c>
      <c r="BJ16" s="241">
        <v>2952.5379643977358</v>
      </c>
      <c r="BK16" s="241">
        <v>1424.3507433223529</v>
      </c>
      <c r="BL16" s="241">
        <v>88802.222940070802</v>
      </c>
      <c r="BM16" s="241">
        <v>4868.507731622617</v>
      </c>
      <c r="BP16" s="241">
        <v>12088.628282618745</v>
      </c>
      <c r="BQ16" s="241">
        <v>1940.7793368160551</v>
      </c>
      <c r="BR16" s="241">
        <v>108331.69145125292</v>
      </c>
      <c r="BS16" s="241">
        <v>2233.2424070509919</v>
      </c>
    </row>
    <row r="17" spans="1:71">
      <c r="A17" s="241"/>
      <c r="B17" s="241"/>
      <c r="C17" s="328"/>
      <c r="D17" s="241"/>
      <c r="E17" s="241"/>
      <c r="F17" s="241"/>
      <c r="G17" s="329"/>
      <c r="H17" s="241"/>
      <c r="I17" s="241"/>
      <c r="J17" s="241"/>
      <c r="K17" s="241" t="s">
        <v>17</v>
      </c>
      <c r="L17" s="191">
        <v>52373.86717590638</v>
      </c>
      <c r="M17" s="241">
        <v>1963.2903830209309</v>
      </c>
      <c r="N17" s="241">
        <v>109566.32269846831</v>
      </c>
      <c r="O17" s="241">
        <v>3321.8198174756717</v>
      </c>
      <c r="P17" s="241" cm="1">
        <f t="array" ref="P17">MMULT(M17:O17,$B$4:$B$6)+$B$3</f>
        <v>61294.755902918085</v>
      </c>
      <c r="Q17" s="241">
        <f t="shared" si="0"/>
        <v>-8920.8887270117048</v>
      </c>
      <c r="R17" s="241">
        <v>52373.86717590638</v>
      </c>
      <c r="AB17">
        <v>-8920.8887270117048</v>
      </c>
      <c r="AC17" s="241">
        <v>1963.2903830209309</v>
      </c>
      <c r="AD17" s="241">
        <v>59</v>
      </c>
      <c r="AE17" s="241">
        <v>26</v>
      </c>
      <c r="AH17" s="241">
        <v>-8920.8887270117048</v>
      </c>
      <c r="AI17" s="241">
        <v>109566.32269846831</v>
      </c>
      <c r="AL17" s="241">
        <v>-8920.8887270117048</v>
      </c>
      <c r="AM17" s="241">
        <v>3321.8198174756717</v>
      </c>
      <c r="AQ17" s="241">
        <f t="shared" si="1"/>
        <v>-8920.8887270117048</v>
      </c>
      <c r="AR17" s="241">
        <f t="shared" si="2"/>
        <v>79582255.679724514</v>
      </c>
      <c r="AS17" s="241">
        <v>1963.2903830209309</v>
      </c>
      <c r="AT17" s="241">
        <f t="shared" si="3"/>
        <v>3854509.1280624736</v>
      </c>
      <c r="AU17" s="241">
        <v>109566.32269846831</v>
      </c>
      <c r="AV17" s="241">
        <f t="shared" si="3"/>
        <v>12004779069.664892</v>
      </c>
      <c r="AW17" s="241">
        <f t="shared" si="4"/>
        <v>215110507.65687078</v>
      </c>
      <c r="AX17" s="241">
        <v>3321.8198174756717</v>
      </c>
      <c r="AY17" s="241">
        <f t="shared" ref="AY17" si="21">AX17^2</f>
        <v>11034486.899774104</v>
      </c>
      <c r="AZ17" s="241">
        <f t="shared" si="6"/>
        <v>6521696.9017783301</v>
      </c>
      <c r="BA17" s="241">
        <f t="shared" si="7"/>
        <v>363959582.06770658</v>
      </c>
      <c r="BD17" s="307">
        <v>3076.0029135739169</v>
      </c>
      <c r="BE17" s="307">
        <v>1657.7396233677905</v>
      </c>
      <c r="BF17" s="307">
        <v>108640.55231872582</v>
      </c>
      <c r="BG17" s="307">
        <v>2132.912160423411</v>
      </c>
      <c r="BJ17" s="241">
        <v>2359.2574431025278</v>
      </c>
      <c r="BK17" s="241">
        <v>1541.3053773845304</v>
      </c>
      <c r="BL17" s="241">
        <v>88872.586357152686</v>
      </c>
      <c r="BM17" s="241">
        <v>2963.5804221754365</v>
      </c>
      <c r="BP17" s="241">
        <v>10965.814292391122</v>
      </c>
      <c r="BQ17" s="241">
        <v>1851.8985100711423</v>
      </c>
      <c r="BR17" s="241">
        <v>130100.59197881901</v>
      </c>
      <c r="BS17" s="241">
        <v>2326.3342383216582</v>
      </c>
    </row>
    <row r="18" spans="1:71">
      <c r="A18" s="241"/>
      <c r="B18" s="241"/>
      <c r="C18" s="241"/>
      <c r="D18" s="241"/>
      <c r="E18" s="241"/>
      <c r="F18" s="241"/>
      <c r="G18" s="241"/>
      <c r="H18" s="241"/>
      <c r="I18" s="241"/>
      <c r="J18" s="241"/>
      <c r="K18" s="241" t="s">
        <v>18</v>
      </c>
      <c r="L18" s="191">
        <v>45528.638452766034</v>
      </c>
      <c r="M18" s="241">
        <v>1805.3624022463932</v>
      </c>
      <c r="N18" s="241">
        <v>102975.38771839543</v>
      </c>
      <c r="O18" s="241">
        <v>3332.2037805190771</v>
      </c>
      <c r="P18" s="241" cm="1">
        <f t="array" ref="P18">MMULT(M18:O18,$B$4:$B$6)+$B$3</f>
        <v>54380.155344949686</v>
      </c>
      <c r="Q18" s="241">
        <f t="shared" si="0"/>
        <v>-8851.5168921836521</v>
      </c>
      <c r="R18" s="241">
        <v>45528.638452766034</v>
      </c>
      <c r="AB18">
        <v>-8851.5168921836521</v>
      </c>
      <c r="AC18" s="241">
        <v>1805.3624022463932</v>
      </c>
      <c r="AD18" s="241">
        <v>44</v>
      </c>
      <c r="AE18" s="241">
        <v>27</v>
      </c>
      <c r="AH18" s="241">
        <v>-8851.5168921836521</v>
      </c>
      <c r="AI18" s="241">
        <v>102975.38771839543</v>
      </c>
      <c r="AL18" s="241">
        <v>-8851.5168921836521</v>
      </c>
      <c r="AM18" s="241">
        <v>3332.2037805190771</v>
      </c>
      <c r="AQ18" s="241">
        <f t="shared" si="1"/>
        <v>-8851.5168921836521</v>
      </c>
      <c r="AR18" s="241">
        <f t="shared" si="2"/>
        <v>78349351.292612538</v>
      </c>
      <c r="AS18" s="241">
        <v>1805.3624022463932</v>
      </c>
      <c r="AT18" s="241">
        <f t="shared" si="3"/>
        <v>3259333.4034448676</v>
      </c>
      <c r="AU18" s="241">
        <v>102975.38771839543</v>
      </c>
      <c r="AV18" s="241">
        <f t="shared" si="3"/>
        <v>10603930475.753864</v>
      </c>
      <c r="AW18" s="241">
        <f t="shared" si="4"/>
        <v>185907893.34353611</v>
      </c>
      <c r="AX18" s="241">
        <v>3332.2037805190771</v>
      </c>
      <c r="AY18" s="241">
        <f t="shared" ref="AY18" si="22">AX18^2</f>
        <v>11103582.034905629</v>
      </c>
      <c r="AZ18" s="241">
        <f t="shared" si="6"/>
        <v>6015835.421972434</v>
      </c>
      <c r="BA18" s="241">
        <f t="shared" si="7"/>
        <v>343134976.25565499</v>
      </c>
      <c r="BD18" s="307">
        <v>-7925.20240986094</v>
      </c>
      <c r="BE18" s="307">
        <v>1657.864500075146</v>
      </c>
      <c r="BF18" s="307">
        <v>103241.95267773057</v>
      </c>
      <c r="BG18" s="307">
        <v>2367.9987179169134</v>
      </c>
      <c r="BJ18" s="241">
        <v>-7248.2093318016159</v>
      </c>
      <c r="BK18" s="241">
        <v>1732.3258055757744</v>
      </c>
      <c r="BL18" s="241">
        <v>89423.034498341905</v>
      </c>
      <c r="BM18" s="241">
        <v>2363.1642534622943</v>
      </c>
      <c r="BP18" s="241">
        <v>16644.705482130707</v>
      </c>
      <c r="BQ18" s="241">
        <v>1669.5992135936942</v>
      </c>
      <c r="BR18" s="241">
        <v>52856.448309412641</v>
      </c>
      <c r="BS18" s="241">
        <v>2329.6089712829089</v>
      </c>
    </row>
    <row r="19" spans="1:71">
      <c r="A19" s="241"/>
      <c r="B19" s="241"/>
      <c r="C19" s="241"/>
      <c r="D19" s="241"/>
      <c r="E19" s="241"/>
      <c r="F19" s="241"/>
      <c r="G19" s="241"/>
      <c r="H19" s="241"/>
      <c r="I19" s="241"/>
      <c r="J19" s="241"/>
      <c r="K19" s="241" t="s">
        <v>21</v>
      </c>
      <c r="L19" s="191">
        <v>47404.873329683658</v>
      </c>
      <c r="M19" s="241">
        <v>1819.1784786255287</v>
      </c>
      <c r="N19" s="241">
        <v>115754.76006611111</v>
      </c>
      <c r="O19" s="241">
        <v>3114.4569488992329</v>
      </c>
      <c r="P19" s="241" cm="1">
        <f t="array" ref="P19">MMULT(M19:O19,$B$4:$B$6)+$B$3</f>
        <v>58792.425478078425</v>
      </c>
      <c r="Q19" s="241">
        <f t="shared" si="0"/>
        <v>-11387.552148394767</v>
      </c>
      <c r="R19" s="241">
        <v>47404.873329683658</v>
      </c>
      <c r="AB19">
        <v>-11387.552148394767</v>
      </c>
      <c r="AC19" s="241">
        <v>1819.1784786255287</v>
      </c>
      <c r="AD19" s="241">
        <v>46</v>
      </c>
      <c r="AE19" s="241">
        <v>22</v>
      </c>
      <c r="AH19" s="241">
        <v>-11387.552148394767</v>
      </c>
      <c r="AI19" s="241">
        <v>115754.76006611111</v>
      </c>
      <c r="AL19" s="241">
        <v>-11387.552148394767</v>
      </c>
      <c r="AM19" s="241">
        <v>3114.4569488992329</v>
      </c>
      <c r="AQ19" s="241">
        <f t="shared" si="1"/>
        <v>-11387.552148394767</v>
      </c>
      <c r="AR19" s="241">
        <f t="shared" si="2"/>
        <v>129676343.93241027</v>
      </c>
      <c r="AS19" s="241">
        <v>1819.1784786255287</v>
      </c>
      <c r="AT19" s="241">
        <f t="shared" si="3"/>
        <v>3309410.337094293</v>
      </c>
      <c r="AU19" s="241">
        <v>115754.76006611111</v>
      </c>
      <c r="AV19" s="241">
        <f t="shared" si="3"/>
        <v>13399164477.96295</v>
      </c>
      <c r="AW19" s="241">
        <f t="shared" si="4"/>
        <v>210578568.31073111</v>
      </c>
      <c r="AX19" s="241">
        <v>3114.4569488992329</v>
      </c>
      <c r="AY19" s="241">
        <f t="shared" ref="AY19" si="23">AX19^2</f>
        <v>9699842.0865467191</v>
      </c>
      <c r="AZ19" s="241">
        <f t="shared" si="6"/>
        <v>5665753.054043212</v>
      </c>
      <c r="BA19" s="241">
        <f t="shared" si="7"/>
        <v>360513216.85606319</v>
      </c>
      <c r="BD19" s="307">
        <v>16644.705482130707</v>
      </c>
      <c r="BE19" s="307">
        <v>1669.5992135936942</v>
      </c>
      <c r="BF19" s="307">
        <v>52856.448309412641</v>
      </c>
      <c r="BG19" s="307">
        <v>2329.6089712829089</v>
      </c>
      <c r="BJ19" s="241">
        <v>-14540.355035008801</v>
      </c>
      <c r="BK19" s="241">
        <v>1976.6754939892658</v>
      </c>
      <c r="BL19" s="241">
        <v>89446.347996749711</v>
      </c>
      <c r="BM19" s="241">
        <v>2826.4483953640324</v>
      </c>
      <c r="BP19" s="241">
        <v>-11450.039589688051</v>
      </c>
      <c r="BQ19" s="241">
        <v>1673.840719780585</v>
      </c>
      <c r="BR19" s="241">
        <v>111645.16916255264</v>
      </c>
      <c r="BS19" s="241">
        <v>2341.2631902935018</v>
      </c>
    </row>
    <row r="20" spans="1:71" ht="15.75" thickBot="1">
      <c r="A20" s="241"/>
      <c r="B20" s="241"/>
      <c r="I20" s="241"/>
      <c r="J20" s="241"/>
      <c r="K20" s="241" t="s">
        <v>22</v>
      </c>
      <c r="L20" s="191">
        <v>133453.42889036587</v>
      </c>
      <c r="M20" s="241">
        <v>1745.367199237354</v>
      </c>
      <c r="N20" s="241">
        <v>119949.08004532348</v>
      </c>
      <c r="O20" s="241">
        <v>8993.7923439617316</v>
      </c>
      <c r="P20" s="241" cm="1">
        <f t="array" ref="P20">MMULT(M20:O20,$B$4:$B$6)+$B$3</f>
        <v>128256.90948346307</v>
      </c>
      <c r="Q20" s="241">
        <f t="shared" si="0"/>
        <v>5196.5194069028075</v>
      </c>
      <c r="R20" s="241">
        <v>133453.42889036587</v>
      </c>
      <c r="AB20">
        <v>5196.5194069028075</v>
      </c>
      <c r="AC20" s="241">
        <v>1745.367199237354</v>
      </c>
      <c r="AD20" s="241">
        <v>39</v>
      </c>
      <c r="AE20" s="241">
        <v>54</v>
      </c>
      <c r="AH20" s="241">
        <v>5196.5194069028075</v>
      </c>
      <c r="AI20" s="241">
        <v>119949.08004532348</v>
      </c>
      <c r="AL20" s="241">
        <v>5196.5194069028075</v>
      </c>
      <c r="AM20" s="241">
        <v>8993.7923439617316</v>
      </c>
      <c r="AQ20" s="241">
        <f t="shared" si="1"/>
        <v>5196.5194069028075</v>
      </c>
      <c r="AR20" s="241">
        <f t="shared" si="2"/>
        <v>27003813.946317505</v>
      </c>
      <c r="AS20" s="241">
        <v>1745.367199237354</v>
      </c>
      <c r="AT20" s="241">
        <f t="shared" si="3"/>
        <v>3046306.6601736457</v>
      </c>
      <c r="AU20" s="241">
        <v>119949.08004532348</v>
      </c>
      <c r="AV20" s="241">
        <f t="shared" si="3"/>
        <v>14387781803.719421</v>
      </c>
      <c r="AW20" s="241">
        <f t="shared" si="4"/>
        <v>209355189.88980344</v>
      </c>
      <c r="AX20" s="241">
        <v>8993.7923439617316</v>
      </c>
      <c r="AY20" s="241">
        <f t="shared" ref="AY20" si="24">AX20^2</f>
        <v>80888300.726304665</v>
      </c>
      <c r="AZ20" s="241">
        <f t="shared" si="6"/>
        <v>15697470.153902845</v>
      </c>
      <c r="BA20" s="241">
        <f t="shared" si="7"/>
        <v>1078797117.7768834</v>
      </c>
      <c r="BD20" s="307">
        <v>-12384.098068107567</v>
      </c>
      <c r="BE20" s="307">
        <v>1669.9599612780671</v>
      </c>
      <c r="BF20" s="307">
        <v>102992.17542041978</v>
      </c>
      <c r="BG20" s="307">
        <v>3650.0262769760852</v>
      </c>
      <c r="BJ20" s="241">
        <v>-8649.7211242643971</v>
      </c>
      <c r="BK20" s="241">
        <v>1929.664772382263</v>
      </c>
      <c r="BL20" s="241">
        <v>90833.752947947636</v>
      </c>
      <c r="BM20" s="241">
        <v>1943.3453246963288</v>
      </c>
      <c r="BP20" s="241">
        <v>-7248.2093318016159</v>
      </c>
      <c r="BQ20" s="241">
        <v>1732.3258055757744</v>
      </c>
      <c r="BR20" s="241">
        <v>89423.034498341905</v>
      </c>
      <c r="BS20" s="241">
        <v>2363.1642534622943</v>
      </c>
    </row>
    <row r="21" spans="1:71">
      <c r="A21" s="288" t="s">
        <v>287</v>
      </c>
      <c r="B21" s="288" t="s">
        <v>289</v>
      </c>
      <c r="I21" s="241"/>
      <c r="J21" s="241"/>
      <c r="K21" s="241" t="s">
        <v>23</v>
      </c>
      <c r="L21" s="191">
        <v>98671.564878626421</v>
      </c>
      <c r="M21" s="241">
        <v>1687.8050449727134</v>
      </c>
      <c r="N21" s="241">
        <v>129856.75796960316</v>
      </c>
      <c r="O21" s="241">
        <v>7629.159860826463</v>
      </c>
      <c r="P21" s="241" cm="1">
        <f t="array" ref="P21">MMULT(M21:O21,$B$4:$B$6)+$B$3</f>
        <v>116091.31540764609</v>
      </c>
      <c r="Q21" s="241">
        <f t="shared" si="0"/>
        <v>-17419.750529019671</v>
      </c>
      <c r="R21" s="241">
        <v>98671.564878626421</v>
      </c>
      <c r="AB21">
        <v>-17419.750529019671</v>
      </c>
      <c r="AC21" s="241">
        <v>1687.8050449727134</v>
      </c>
      <c r="AD21" s="241">
        <v>25</v>
      </c>
      <c r="AE21" s="241">
        <v>11</v>
      </c>
      <c r="AH21" s="241">
        <v>-17419.750529019671</v>
      </c>
      <c r="AI21" s="241">
        <v>129856.75796960316</v>
      </c>
      <c r="AL21" s="241">
        <v>-17419.750529019671</v>
      </c>
      <c r="AM21" s="241">
        <v>7629.159860826463</v>
      </c>
      <c r="AQ21" s="241">
        <f t="shared" si="1"/>
        <v>-17419.750529019671</v>
      </c>
      <c r="AR21" s="241">
        <f t="shared" si="2"/>
        <v>303447708.49328113</v>
      </c>
      <c r="AS21" s="241">
        <v>1687.8050449727134</v>
      </c>
      <c r="AT21" s="241">
        <f t="shared" si="3"/>
        <v>2848685.8698353432</v>
      </c>
      <c r="AU21" s="241">
        <v>129856.75796960316</v>
      </c>
      <c r="AV21" s="241">
        <f t="shared" si="3"/>
        <v>16862777590.376095</v>
      </c>
      <c r="AW21" s="241">
        <f t="shared" si="4"/>
        <v>219172891.22489682</v>
      </c>
      <c r="AX21" s="241">
        <v>7629.159860826463</v>
      </c>
      <c r="AY21" s="241">
        <f t="shared" ref="AY21" si="25">AX21^2</f>
        <v>58204080.182045653</v>
      </c>
      <c r="AZ21" s="241">
        <f t="shared" si="6"/>
        <v>12876534.502006229</v>
      </c>
      <c r="BA21" s="241">
        <f t="shared" si="7"/>
        <v>990697965.55875337</v>
      </c>
      <c r="BD21" s="307">
        <v>-1683.4045573808107</v>
      </c>
      <c r="BE21" s="307">
        <v>1673.0121402572113</v>
      </c>
      <c r="BF21" s="307">
        <v>96051.125846767885</v>
      </c>
      <c r="BG21" s="307">
        <v>1726.3122656269647</v>
      </c>
      <c r="BJ21" s="241">
        <v>-9029.4483633124255</v>
      </c>
      <c r="BK21" s="241">
        <v>2104.4357475643069</v>
      </c>
      <c r="BL21" s="241">
        <v>91538.788060490275</v>
      </c>
      <c r="BM21" s="241">
        <v>2594.1319247465021</v>
      </c>
      <c r="BP21" s="241">
        <v>-7925.20240986094</v>
      </c>
      <c r="BQ21" s="241">
        <v>1657.864500075146</v>
      </c>
      <c r="BR21" s="241">
        <v>103241.95267773057</v>
      </c>
      <c r="BS21" s="241">
        <v>2367.9987179169134</v>
      </c>
    </row>
    <row r="22" spans="1:71">
      <c r="A22" s="235">
        <v>-64693.184473719972</v>
      </c>
      <c r="B22" s="235">
        <v>1</v>
      </c>
      <c r="I22" s="241"/>
      <c r="J22" s="241"/>
      <c r="K22" s="241" t="s">
        <v>24</v>
      </c>
      <c r="L22" s="191">
        <v>75357.828272754894</v>
      </c>
      <c r="M22" s="241">
        <v>1947.2280313110432</v>
      </c>
      <c r="N22" s="241">
        <v>91747.688743611507</v>
      </c>
      <c r="O22" s="241">
        <v>7118.8880483306893</v>
      </c>
      <c r="P22" s="241" cm="1">
        <f t="array" ref="P22">MMULT(M22:O22,$B$4:$B$6)+$B$3</f>
        <v>96195.372053887928</v>
      </c>
      <c r="Q22" s="241">
        <f t="shared" si="0"/>
        <v>-20837.543781133034</v>
      </c>
      <c r="R22" s="241">
        <v>75357.828272754894</v>
      </c>
      <c r="AB22">
        <v>-20837.543781133034</v>
      </c>
      <c r="AC22" s="241">
        <v>1947.2280313110432</v>
      </c>
      <c r="AD22" s="241">
        <v>57</v>
      </c>
      <c r="AE22" s="241">
        <v>7</v>
      </c>
      <c r="AH22" s="241">
        <v>-20837.543781133034</v>
      </c>
      <c r="AI22" s="241">
        <v>91747.688743611507</v>
      </c>
      <c r="AL22" s="241">
        <v>-20837.543781133034</v>
      </c>
      <c r="AM22" s="241">
        <v>7118.8880483306893</v>
      </c>
      <c r="AQ22" s="241">
        <f t="shared" si="1"/>
        <v>-20837.543781133034</v>
      </c>
      <c r="AR22" s="241">
        <f t="shared" si="2"/>
        <v>434203230.83063596</v>
      </c>
      <c r="AS22" s="241">
        <v>1947.2280313110432</v>
      </c>
      <c r="AT22" s="241">
        <f t="shared" si="3"/>
        <v>3791697.0059234812</v>
      </c>
      <c r="AU22" s="241">
        <v>91747.688743611507</v>
      </c>
      <c r="AV22" s="241">
        <f t="shared" si="3"/>
        <v>8417638389.7946177</v>
      </c>
      <c r="AW22" s="241">
        <f t="shared" si="4"/>
        <v>178653671.329561</v>
      </c>
      <c r="AX22" s="241">
        <v>7118.8880483306893</v>
      </c>
      <c r="AY22" s="241">
        <f t="shared" ref="AY22" si="26">AX22^2</f>
        <v>50678567.04466553</v>
      </c>
      <c r="AZ22" s="241">
        <f t="shared" si="6"/>
        <v>13862098.359474683</v>
      </c>
      <c r="BA22" s="241">
        <f t="shared" si="7"/>
        <v>653141524.85886002</v>
      </c>
      <c r="BD22" s="307">
        <v>-11450.039589688051</v>
      </c>
      <c r="BE22" s="307">
        <v>1673.840719780585</v>
      </c>
      <c r="BF22" s="307">
        <v>111645.16916255264</v>
      </c>
      <c r="BG22" s="307">
        <v>2341.2631902935018</v>
      </c>
      <c r="BJ22" s="241">
        <v>-21542.638714173801</v>
      </c>
      <c r="BK22" s="241">
        <v>2264.3376527657151</v>
      </c>
      <c r="BL22" s="241">
        <v>91740.507066446604</v>
      </c>
      <c r="BM22" s="241">
        <v>3897.3971928634974</v>
      </c>
      <c r="BP22" s="241">
        <v>15108.794603751405</v>
      </c>
      <c r="BQ22" s="241">
        <v>1967.4707326863077</v>
      </c>
      <c r="BR22" s="241">
        <v>99515.88962910221</v>
      </c>
      <c r="BS22" s="241">
        <v>2396.7896656169082</v>
      </c>
    </row>
    <row r="23" spans="1:71">
      <c r="A23" s="235">
        <v>-42111.52159151496</v>
      </c>
      <c r="B23" s="235">
        <v>0</v>
      </c>
      <c r="I23" s="241"/>
      <c r="J23" s="241"/>
      <c r="K23" s="241" t="s">
        <v>25</v>
      </c>
      <c r="L23" s="191">
        <v>60417.263343781888</v>
      </c>
      <c r="M23" s="241">
        <v>1967.4707326863077</v>
      </c>
      <c r="N23" s="241">
        <v>99515.88962910221</v>
      </c>
      <c r="O23" s="241">
        <v>2396.7896656169082</v>
      </c>
      <c r="P23" s="241" cm="1">
        <f t="array" ref="P23">MMULT(M23:O23,$B$4:$B$6)+$B$3</f>
        <v>45308.468740030483</v>
      </c>
      <c r="Q23" s="241">
        <f t="shared" si="0"/>
        <v>15108.794603751405</v>
      </c>
      <c r="R23" s="241">
        <v>60417.263343781888</v>
      </c>
      <c r="AB23">
        <v>15108.794603751405</v>
      </c>
      <c r="AC23" s="241">
        <v>1967.4707326863077</v>
      </c>
      <c r="AD23" s="241">
        <v>60</v>
      </c>
      <c r="AE23" s="241">
        <v>62</v>
      </c>
      <c r="AH23" s="241">
        <v>15108.794603751405</v>
      </c>
      <c r="AI23" s="241">
        <v>99515.88962910221</v>
      </c>
      <c r="AL23" s="241">
        <v>15108.794603751405</v>
      </c>
      <c r="AM23" s="241">
        <v>2396.7896656169082</v>
      </c>
      <c r="AQ23" s="241">
        <f t="shared" si="1"/>
        <v>15108.794603751405</v>
      </c>
      <c r="AR23" s="241">
        <f t="shared" si="2"/>
        <v>228275674.37834758</v>
      </c>
      <c r="AS23" s="241">
        <v>1967.4707326863077</v>
      </c>
      <c r="AT23" s="241">
        <f t="shared" si="3"/>
        <v>3870941.0839771964</v>
      </c>
      <c r="AU23" s="241">
        <v>99515.88962910221</v>
      </c>
      <c r="AV23" s="241">
        <f t="shared" si="3"/>
        <v>9903412288.6716537</v>
      </c>
      <c r="AW23" s="241">
        <f t="shared" si="4"/>
        <v>195794600.28249946</v>
      </c>
      <c r="AX23" s="241">
        <v>2396.7896656169082</v>
      </c>
      <c r="AY23" s="241">
        <f t="shared" ref="AY23" si="27">AX23^2</f>
        <v>5744600.7012080103</v>
      </c>
      <c r="AZ23" s="241">
        <f t="shared" si="6"/>
        <v>4715613.5195062691</v>
      </c>
      <c r="BA23" s="241">
        <f t="shared" si="7"/>
        <v>238518655.82770503</v>
      </c>
      <c r="BD23" s="307">
        <v>-2987.883485512808</v>
      </c>
      <c r="BE23" s="307">
        <v>1674.1099463495996</v>
      </c>
      <c r="BF23" s="307">
        <v>87398.600554821882</v>
      </c>
      <c r="BG23" s="307">
        <v>5468.9289253496909</v>
      </c>
      <c r="BJ23" s="241">
        <v>-20837.543781133034</v>
      </c>
      <c r="BK23" s="241">
        <v>1947.2280313110432</v>
      </c>
      <c r="BL23" s="241">
        <v>91747.688743611507</v>
      </c>
      <c r="BM23" s="241">
        <v>7118.8880483306893</v>
      </c>
      <c r="BP23" s="241">
        <v>6452.5865733824176</v>
      </c>
      <c r="BQ23" s="241">
        <v>1696.7210572491906</v>
      </c>
      <c r="BR23" s="241">
        <v>93525.612784729936</v>
      </c>
      <c r="BS23" s="241">
        <v>2488.175980542198</v>
      </c>
    </row>
    <row r="24" spans="1:71">
      <c r="A24" s="235">
        <v>-19529.858709309949</v>
      </c>
      <c r="B24" s="235">
        <v>7</v>
      </c>
      <c r="I24" s="241"/>
      <c r="J24" s="241"/>
      <c r="K24" s="241" t="s">
        <v>26</v>
      </c>
      <c r="L24" s="191">
        <v>125427.49387048565</v>
      </c>
      <c r="M24" s="241">
        <v>1679.8181772160683</v>
      </c>
      <c r="N24" s="241">
        <v>124479.99180323879</v>
      </c>
      <c r="O24" s="241">
        <v>4426.4516718409668</v>
      </c>
      <c r="P24" s="241" cm="1">
        <f t="array" ref="P24">MMULT(M24:O24,$B$4:$B$6)+$B$3</f>
        <v>75541.545625711937</v>
      </c>
      <c r="Q24" s="241">
        <f t="shared" si="0"/>
        <v>49885.94824477371</v>
      </c>
      <c r="R24" s="241">
        <v>125427.49387048565</v>
      </c>
      <c r="AB24">
        <v>49885.94824477371</v>
      </c>
      <c r="AC24" s="241">
        <v>1679.8181772160683</v>
      </c>
      <c r="AD24" s="241">
        <v>24</v>
      </c>
      <c r="AE24" s="241">
        <v>73</v>
      </c>
      <c r="AH24" s="241">
        <v>49885.94824477371</v>
      </c>
      <c r="AI24" s="241">
        <v>124479.99180323879</v>
      </c>
      <c r="AL24" s="241">
        <v>49885.94824477371</v>
      </c>
      <c r="AM24" s="241">
        <v>4426.4516718409668</v>
      </c>
      <c r="AQ24" s="241">
        <f t="shared" si="1"/>
        <v>49885.94824477371</v>
      </c>
      <c r="AR24" s="241">
        <f t="shared" si="2"/>
        <v>2488607832.280241</v>
      </c>
      <c r="AS24" s="241">
        <v>1679.8181772160683</v>
      </c>
      <c r="AT24" s="241">
        <f t="shared" si="3"/>
        <v>2821789.1085055145</v>
      </c>
      <c r="AU24" s="241">
        <v>124479.99180323879</v>
      </c>
      <c r="AV24" s="241">
        <f t="shared" si="3"/>
        <v>15495268359.334398</v>
      </c>
      <c r="AW24" s="241">
        <f t="shared" si="4"/>
        <v>209103752.93078771</v>
      </c>
      <c r="AX24" s="241">
        <v>4426.4516718409668</v>
      </c>
      <c r="AY24" s="241">
        <f t="shared" ref="AY24" si="28">AX24^2</f>
        <v>19593474.403143689</v>
      </c>
      <c r="AZ24" s="241">
        <f t="shared" si="6"/>
        <v>7435633.978926911</v>
      </c>
      <c r="BA24" s="241">
        <f t="shared" si="7"/>
        <v>551004667.82819617</v>
      </c>
      <c r="BD24" s="307">
        <v>-64693.184473719972</v>
      </c>
      <c r="BE24" s="307">
        <v>1676.5307931536684</v>
      </c>
      <c r="BF24" s="307">
        <v>160398.44338828104</v>
      </c>
      <c r="BG24" s="307">
        <v>32161.267323084779</v>
      </c>
      <c r="BJ24" s="241">
        <v>-5259.14013787562</v>
      </c>
      <c r="BK24" s="241">
        <v>1700.3633643404039</v>
      </c>
      <c r="BL24" s="241">
        <v>92356.693720054027</v>
      </c>
      <c r="BM24" s="241">
        <v>3274.5363783154125</v>
      </c>
      <c r="BP24" s="241">
        <v>-32969.593942100204</v>
      </c>
      <c r="BQ24" s="241">
        <v>2599.1060240141455</v>
      </c>
      <c r="BR24" s="241">
        <v>129169.35730098232</v>
      </c>
      <c r="BS24" s="241">
        <v>2536.8308654674629</v>
      </c>
    </row>
    <row r="25" spans="1:71">
      <c r="A25" s="235">
        <v>3051.8041728950629</v>
      </c>
      <c r="B25" s="235">
        <v>41</v>
      </c>
      <c r="I25" s="241"/>
      <c r="J25" s="241"/>
      <c r="K25" s="241" t="s">
        <v>27</v>
      </c>
      <c r="L25" s="191">
        <v>105854.76702152567</v>
      </c>
      <c r="M25" s="241">
        <v>1406.0180542967116</v>
      </c>
      <c r="N25" s="241">
        <v>137356.77489863633</v>
      </c>
      <c r="O25" s="241">
        <v>8440.7165033156944</v>
      </c>
      <c r="P25" s="241" cm="1">
        <f t="array" ref="P25">MMULT(M25:O25,$B$4:$B$6)+$B$3</f>
        <v>123080.24593365606</v>
      </c>
      <c r="Q25" s="241">
        <f t="shared" si="0"/>
        <v>-17225.478912130391</v>
      </c>
      <c r="R25" s="241">
        <v>105854.76702152567</v>
      </c>
      <c r="AB25">
        <v>-17225.478912130391</v>
      </c>
      <c r="AC25" s="241">
        <v>1406.0180542967116</v>
      </c>
      <c r="AD25" s="241">
        <v>4</v>
      </c>
      <c r="AE25" s="241">
        <v>12</v>
      </c>
      <c r="AH25" s="241">
        <v>-17225.478912130391</v>
      </c>
      <c r="AI25" s="241">
        <v>137356.77489863633</v>
      </c>
      <c r="AL25" s="241">
        <v>-17225.478912130391</v>
      </c>
      <c r="AM25" s="241">
        <v>8440.7165033156944</v>
      </c>
      <c r="AQ25" s="241">
        <f t="shared" si="1"/>
        <v>-17225.478912130391</v>
      </c>
      <c r="AR25" s="241">
        <f t="shared" si="2"/>
        <v>296717123.75224882</v>
      </c>
      <c r="AS25" s="241">
        <v>1406.0180542967116</v>
      </c>
      <c r="AT25" s="241">
        <f t="shared" si="3"/>
        <v>1976886.7690083107</v>
      </c>
      <c r="AU25" s="241">
        <v>137356.77489863633</v>
      </c>
      <c r="AV25" s="241">
        <f t="shared" si="3"/>
        <v>18866883610.554649</v>
      </c>
      <c r="AW25" s="241">
        <f t="shared" si="4"/>
        <v>193126105.38745207</v>
      </c>
      <c r="AX25" s="241">
        <v>8440.7165033156944</v>
      </c>
      <c r="AY25" s="241">
        <f t="shared" ref="AY25" si="29">AX25^2</f>
        <v>71245695.089345917</v>
      </c>
      <c r="AZ25" s="241">
        <f t="shared" si="6"/>
        <v>11867799.794862077</v>
      </c>
      <c r="BA25" s="241">
        <f t="shared" si="7"/>
        <v>1159389596.7291386</v>
      </c>
      <c r="BD25" s="307">
        <v>49885.94824477371</v>
      </c>
      <c r="BE25" s="307">
        <v>1679.8181772160683</v>
      </c>
      <c r="BF25" s="307">
        <v>124479.99180323879</v>
      </c>
      <c r="BG25" s="307">
        <v>4426.4516718409668</v>
      </c>
      <c r="BJ25" s="241">
        <v>-4670.9511764681884</v>
      </c>
      <c r="BK25" s="241">
        <v>1876.4630862212798</v>
      </c>
      <c r="BL25" s="241">
        <v>92466.159631538263</v>
      </c>
      <c r="BM25" s="241">
        <v>1301.3101856131882</v>
      </c>
      <c r="BP25" s="241">
        <v>-4220.5073219947953</v>
      </c>
      <c r="BQ25" s="241">
        <v>1942.3878286649485</v>
      </c>
      <c r="BR25" s="241">
        <v>96617.150097642429</v>
      </c>
      <c r="BS25" s="241">
        <v>2552.4946767742786</v>
      </c>
    </row>
    <row r="26" spans="1:71">
      <c r="A26" s="235">
        <v>25633.467055100075</v>
      </c>
      <c r="B26" s="235">
        <v>22</v>
      </c>
      <c r="C26" s="241"/>
      <c r="D26" s="241"/>
      <c r="E26" s="241"/>
      <c r="F26" s="241"/>
      <c r="G26" s="241"/>
      <c r="H26" s="241"/>
      <c r="I26" s="241"/>
      <c r="J26" s="241"/>
      <c r="K26" s="241" t="s">
        <v>28</v>
      </c>
      <c r="L26" s="191">
        <v>61542.734182416236</v>
      </c>
      <c r="M26" s="241">
        <v>1878.1541011241529</v>
      </c>
      <c r="N26" s="241">
        <v>112527.21476970261</v>
      </c>
      <c r="O26" s="241">
        <v>3436.6578410692596</v>
      </c>
      <c r="P26" s="241" cm="1">
        <f t="array" ref="P26">MMULT(M26:O26,$B$4:$B$6)+$B$3</f>
        <v>62238.843680679129</v>
      </c>
      <c r="Q26" s="241">
        <f t="shared" si="0"/>
        <v>-696.10949826289288</v>
      </c>
      <c r="R26" s="241">
        <v>61542.734182416236</v>
      </c>
      <c r="AB26">
        <v>-696.10949826289288</v>
      </c>
      <c r="AC26" s="241">
        <v>1878.1541011241529</v>
      </c>
      <c r="AD26" s="241">
        <v>51</v>
      </c>
      <c r="AE26" s="241">
        <v>41</v>
      </c>
      <c r="AH26" s="241">
        <v>-696.10949826289288</v>
      </c>
      <c r="AI26" s="241">
        <v>112527.21476970261</v>
      </c>
      <c r="AL26" s="241">
        <v>-696.10949826289288</v>
      </c>
      <c r="AM26" s="241">
        <v>3436.6578410692596</v>
      </c>
      <c r="AQ26" s="241">
        <f t="shared" si="1"/>
        <v>-696.10949826289288</v>
      </c>
      <c r="AR26" s="241">
        <f t="shared" si="2"/>
        <v>484568.43357181648</v>
      </c>
      <c r="AS26" s="241">
        <v>1878.1541011241529</v>
      </c>
      <c r="AT26" s="241">
        <f t="shared" si="3"/>
        <v>3527462.8275694749</v>
      </c>
      <c r="AU26" s="241">
        <v>112527.21476970261</v>
      </c>
      <c r="AV26" s="241">
        <f t="shared" si="3"/>
        <v>12662374063.826777</v>
      </c>
      <c r="AW26" s="241">
        <f t="shared" si="4"/>
        <v>211343449.90779531</v>
      </c>
      <c r="AX26" s="241">
        <v>3436.6578410692596</v>
      </c>
      <c r="AY26" s="241">
        <f t="shared" ref="AY26" si="30">AX26^2</f>
        <v>11810617.116582824</v>
      </c>
      <c r="AZ26" s="241">
        <f t="shared" si="6"/>
        <v>6454573.018364707</v>
      </c>
      <c r="BA26" s="241">
        <f t="shared" si="7"/>
        <v>386717534.97198308</v>
      </c>
      <c r="BD26" s="307">
        <v>-17419.750529019671</v>
      </c>
      <c r="BE26" s="307">
        <v>1687.8050449727134</v>
      </c>
      <c r="BF26" s="307">
        <v>129856.75796960316</v>
      </c>
      <c r="BG26" s="307">
        <v>7629.159860826463</v>
      </c>
      <c r="BJ26" s="241">
        <v>6452.5865733824176</v>
      </c>
      <c r="BK26" s="241">
        <v>1696.7210572491906</v>
      </c>
      <c r="BL26" s="241">
        <v>93525.612784729936</v>
      </c>
      <c r="BM26" s="241">
        <v>2488.175980542198</v>
      </c>
      <c r="BP26" s="241">
        <v>2346.6033971604775</v>
      </c>
      <c r="BQ26" s="241">
        <v>2325.6977562466423</v>
      </c>
      <c r="BR26" s="241">
        <v>44208.09555975582</v>
      </c>
      <c r="BS26" s="241">
        <v>2555.509551749712</v>
      </c>
    </row>
    <row r="27" spans="1:71">
      <c r="A27" s="235">
        <v>48215.129937305086</v>
      </c>
      <c r="B27" s="235">
        <v>1</v>
      </c>
      <c r="C27" s="241"/>
      <c r="D27" s="241"/>
      <c r="E27" s="241"/>
      <c r="F27" s="241"/>
      <c r="G27" s="241"/>
      <c r="H27" s="241"/>
      <c r="I27" s="241"/>
      <c r="J27" s="241"/>
      <c r="K27" s="241" t="s">
        <v>29</v>
      </c>
      <c r="L27" s="191">
        <v>31915.194286987753</v>
      </c>
      <c r="M27" s="241">
        <v>1657.864500075146</v>
      </c>
      <c r="N27" s="241">
        <v>103241.95267773057</v>
      </c>
      <c r="O27" s="241">
        <v>2367.9987179169134</v>
      </c>
      <c r="P27" s="241" cm="1">
        <f t="array" ref="P27">MMULT(M27:O27,$B$4:$B$6)+$B$3</f>
        <v>39840.396696848693</v>
      </c>
      <c r="Q27" s="241">
        <f t="shared" si="0"/>
        <v>-7925.20240986094</v>
      </c>
      <c r="R27" s="241">
        <v>31915.194286987753</v>
      </c>
      <c r="AB27">
        <v>-7925.20240986094</v>
      </c>
      <c r="AC27" s="241">
        <v>1657.864500075146</v>
      </c>
      <c r="AD27" s="241">
        <v>17</v>
      </c>
      <c r="AE27" s="241">
        <v>30</v>
      </c>
      <c r="AH27" s="241">
        <v>-7925.20240986094</v>
      </c>
      <c r="AI27" s="241">
        <v>103241.95267773057</v>
      </c>
      <c r="AL27" s="241">
        <v>-7925.20240986094</v>
      </c>
      <c r="AM27" s="241">
        <v>2367.9987179169134</v>
      </c>
      <c r="AQ27" s="241">
        <f t="shared" si="1"/>
        <v>-7925.20240986094</v>
      </c>
      <c r="AR27" s="241">
        <f t="shared" si="2"/>
        <v>62808833.237265646</v>
      </c>
      <c r="AS27" s="241">
        <v>1657.864500075146</v>
      </c>
      <c r="AT27" s="241">
        <f t="shared" si="3"/>
        <v>2748514.7006094139</v>
      </c>
      <c r="AU27" s="241">
        <v>103241.95267773057</v>
      </c>
      <c r="AV27" s="241">
        <f t="shared" si="3"/>
        <v>10658900792.710758</v>
      </c>
      <c r="AW27" s="241">
        <f t="shared" si="4"/>
        <v>171161168.26284766</v>
      </c>
      <c r="AX27" s="241">
        <v>2367.9987179169134</v>
      </c>
      <c r="AY27" s="241">
        <f t="shared" ref="AY27" si="31">AX27^2</f>
        <v>5607417.928056146</v>
      </c>
      <c r="AZ27" s="241">
        <f t="shared" si="6"/>
        <v>3925821.0106579103</v>
      </c>
      <c r="BA27" s="241">
        <f t="shared" si="7"/>
        <v>244476811.57610464</v>
      </c>
      <c r="BD27" s="307">
        <v>-7079.8330138996389</v>
      </c>
      <c r="BE27" s="307">
        <v>1689.3109957871675</v>
      </c>
      <c r="BF27" s="307">
        <v>106685.17348927428</v>
      </c>
      <c r="BG27" s="307">
        <v>3287.758981259703</v>
      </c>
      <c r="BJ27" s="241">
        <v>-1683.4045573808107</v>
      </c>
      <c r="BK27" s="241">
        <v>1673.0121402572113</v>
      </c>
      <c r="BL27" s="241">
        <v>96051.125846767885</v>
      </c>
      <c r="BM27" s="241">
        <v>1726.3122656269647</v>
      </c>
      <c r="BP27" s="241">
        <v>-8503.8249637183762</v>
      </c>
      <c r="BQ27" s="241">
        <v>2030.3382392691251</v>
      </c>
      <c r="BR27" s="241">
        <v>97941.976820354321</v>
      </c>
      <c r="BS27" s="241">
        <v>2567.4712247482553</v>
      </c>
    </row>
    <row r="28" spans="1:71">
      <c r="A28" s="235">
        <v>70796.792819510098</v>
      </c>
      <c r="B28" s="235">
        <v>3</v>
      </c>
      <c r="C28" s="241"/>
      <c r="D28" s="241"/>
      <c r="E28" s="327"/>
      <c r="F28" s="241"/>
      <c r="G28" s="241"/>
      <c r="H28" s="241"/>
      <c r="I28" s="241"/>
      <c r="J28" s="241"/>
      <c r="K28" s="241" t="s">
        <v>109</v>
      </c>
      <c r="L28" s="191">
        <v>76242.455491574859</v>
      </c>
      <c r="M28" s="241">
        <v>1743.053918941622</v>
      </c>
      <c r="N28" s="241">
        <v>150878.26518631857</v>
      </c>
      <c r="O28" s="241">
        <v>4795.8702001310194</v>
      </c>
      <c r="P28" s="241" cm="1">
        <f t="array" ref="P28">MMULT(M28:O28,$B$4:$B$6)+$B$3</f>
        <v>95057.938158871664</v>
      </c>
      <c r="Q28" s="241">
        <f t="shared" si="0"/>
        <v>-18815.482667296805</v>
      </c>
      <c r="R28" s="241">
        <v>76242.455491574859</v>
      </c>
      <c r="AB28">
        <v>-18815.482667296805</v>
      </c>
      <c r="AC28" s="241">
        <v>1743.053918941622</v>
      </c>
      <c r="AD28" s="241">
        <v>38</v>
      </c>
      <c r="AE28" s="241">
        <v>9</v>
      </c>
      <c r="AH28" s="241">
        <v>-18815.482667296805</v>
      </c>
      <c r="AI28" s="241">
        <v>150878.26518631857</v>
      </c>
      <c r="AL28" s="241">
        <v>-18815.482667296805</v>
      </c>
      <c r="AM28" s="241">
        <v>4795.8702001310194</v>
      </c>
      <c r="AQ28" s="241">
        <f t="shared" si="1"/>
        <v>-18815.482667296805</v>
      </c>
      <c r="AR28" s="241">
        <f t="shared" si="2"/>
        <v>354022388.0033465</v>
      </c>
      <c r="AS28" s="241">
        <v>1743.053918941622</v>
      </c>
      <c r="AT28" s="241">
        <f t="shared" si="3"/>
        <v>3038236.9643377466</v>
      </c>
      <c r="AU28" s="241">
        <v>150878.26518631857</v>
      </c>
      <c r="AV28" s="241">
        <f t="shared" si="3"/>
        <v>22764250905.633072</v>
      </c>
      <c r="AW28" s="241">
        <f t="shared" si="4"/>
        <v>262988951.41612589</v>
      </c>
      <c r="AX28" s="241">
        <v>4795.8702001310194</v>
      </c>
      <c r="AY28" s="241">
        <f t="shared" ref="AY28" si="32">AX28^2</f>
        <v>23000370.976504743</v>
      </c>
      <c r="AZ28" s="241">
        <f t="shared" si="6"/>
        <v>8359460.3470737142</v>
      </c>
      <c r="BA28" s="241">
        <f t="shared" si="7"/>
        <v>723592575.85453069</v>
      </c>
      <c r="BD28" s="307">
        <v>6452.5865733824176</v>
      </c>
      <c r="BE28" s="307">
        <v>1696.7210572491906</v>
      </c>
      <c r="BF28" s="307">
        <v>93525.612784729936</v>
      </c>
      <c r="BG28" s="307">
        <v>2488.175980542198</v>
      </c>
      <c r="BJ28" s="241">
        <v>-11541.377997327421</v>
      </c>
      <c r="BK28" s="241">
        <v>1738.3514197666473</v>
      </c>
      <c r="BL28" s="241">
        <v>96592.210579370178</v>
      </c>
      <c r="BM28" s="241">
        <v>5193.0478210426763</v>
      </c>
      <c r="BP28" s="241">
        <v>-9029.4483633124255</v>
      </c>
      <c r="BQ28" s="241">
        <v>2104.4357475643069</v>
      </c>
      <c r="BR28" s="241">
        <v>91538.788060490275</v>
      </c>
      <c r="BS28" s="241">
        <v>2594.1319247465021</v>
      </c>
    </row>
    <row r="29" spans="1:71">
      <c r="A29" s="235">
        <v>93378.455701715109</v>
      </c>
      <c r="B29" s="235">
        <v>1</v>
      </c>
      <c r="C29" s="241"/>
      <c r="D29" s="241"/>
      <c r="E29" s="241"/>
      <c r="F29" s="241"/>
      <c r="G29" s="241"/>
      <c r="H29" s="241"/>
      <c r="I29" s="241"/>
      <c r="J29" s="241"/>
      <c r="K29" s="241" t="s">
        <v>32</v>
      </c>
      <c r="L29" s="191">
        <v>36099.331023617902</v>
      </c>
      <c r="M29" s="241">
        <v>2237.613892247743</v>
      </c>
      <c r="N29" s="241">
        <v>118009.04084500624</v>
      </c>
      <c r="O29" s="241">
        <v>3046.0618251766396</v>
      </c>
      <c r="P29" s="241" cm="1">
        <f t="array" ref="P29">MMULT(M29:O29,$B$4:$B$6)+$B$3</f>
        <v>68717.964336891426</v>
      </c>
      <c r="Q29" s="241">
        <f t="shared" si="0"/>
        <v>-32618.633313273524</v>
      </c>
      <c r="R29" s="241">
        <v>36099.331023617902</v>
      </c>
      <c r="AB29">
        <v>-32618.633313273524</v>
      </c>
      <c r="AC29" s="241">
        <v>2237.613892247743</v>
      </c>
      <c r="AD29" s="241">
        <v>67</v>
      </c>
      <c r="AE29" s="241">
        <v>5</v>
      </c>
      <c r="AH29" s="241">
        <v>-32618.633313273524</v>
      </c>
      <c r="AI29" s="241">
        <v>118009.04084500624</v>
      </c>
      <c r="AL29" s="241">
        <v>-32618.633313273524</v>
      </c>
      <c r="AM29" s="241">
        <v>3046.0618251766396</v>
      </c>
      <c r="AQ29" s="241">
        <f t="shared" si="1"/>
        <v>-32618.633313273524</v>
      </c>
      <c r="AR29" s="241">
        <f t="shared" si="2"/>
        <v>1063975239.2257973</v>
      </c>
      <c r="AS29" s="241">
        <v>2237.613892247743</v>
      </c>
      <c r="AT29" s="241">
        <f t="shared" si="3"/>
        <v>5006915.9307800941</v>
      </c>
      <c r="AU29" s="241">
        <v>118009.04084500624</v>
      </c>
      <c r="AV29" s="241">
        <f t="shared" si="3"/>
        <v>13926133721.15835</v>
      </c>
      <c r="AW29" s="241">
        <f t="shared" si="4"/>
        <v>264058669.20561731</v>
      </c>
      <c r="AX29" s="241">
        <v>3046.0618251766396</v>
      </c>
      <c r="AY29" s="241">
        <f t="shared" ref="AY29" si="33">AX29^2</f>
        <v>9278492.6427984405</v>
      </c>
      <c r="AZ29" s="241">
        <f t="shared" si="6"/>
        <v>6815910.256660765</v>
      </c>
      <c r="BA29" s="241">
        <f t="shared" si="7"/>
        <v>359462834.34368432</v>
      </c>
      <c r="BD29" s="307">
        <v>-5259.14013787562</v>
      </c>
      <c r="BE29" s="307">
        <v>1700.3633643404039</v>
      </c>
      <c r="BF29" s="307">
        <v>92356.693720054027</v>
      </c>
      <c r="BG29" s="307">
        <v>3274.5363783154125</v>
      </c>
      <c r="BJ29" s="241">
        <v>-4220.5073219947953</v>
      </c>
      <c r="BK29" s="241">
        <v>1942.3878286649485</v>
      </c>
      <c r="BL29" s="241">
        <v>96617.150097642429</v>
      </c>
      <c r="BM29" s="241">
        <v>2552.4946767742786</v>
      </c>
      <c r="BP29" s="241">
        <v>4701.6741264757729</v>
      </c>
      <c r="BQ29" s="241">
        <v>2304.4334367068227</v>
      </c>
      <c r="BR29" s="241">
        <v>73227.724973198754</v>
      </c>
      <c r="BS29" s="241">
        <v>2638.796449319103</v>
      </c>
    </row>
    <row r="30" spans="1:71" ht="15.75" thickBot="1">
      <c r="A30" s="236" t="s">
        <v>288</v>
      </c>
      <c r="B30" s="236">
        <v>1</v>
      </c>
      <c r="C30" s="241"/>
      <c r="D30" s="241"/>
      <c r="E30" s="241"/>
      <c r="F30" s="241"/>
      <c r="G30" s="327"/>
      <c r="H30" s="241"/>
      <c r="I30" s="241"/>
      <c r="J30" s="241"/>
      <c r="K30" s="241" t="s">
        <v>33</v>
      </c>
      <c r="L30" s="191">
        <v>36243.261685130732</v>
      </c>
      <c r="M30" s="241">
        <v>2557.679314411454</v>
      </c>
      <c r="N30" s="241">
        <v>43526.664085662822</v>
      </c>
      <c r="O30" s="241">
        <v>1931.4923554685734</v>
      </c>
      <c r="P30" s="241" cm="1">
        <f t="array" ref="P30">MMULT(M30:O30,$B$4:$B$6)+$B$3</f>
        <v>24187.522536502525</v>
      </c>
      <c r="Q30" s="241">
        <f t="shared" si="0"/>
        <v>12055.739148628207</v>
      </c>
      <c r="R30" s="241">
        <v>36243.261685130732</v>
      </c>
      <c r="AB30">
        <v>12055.739148628207</v>
      </c>
      <c r="AC30" s="241">
        <v>2557.679314411454</v>
      </c>
      <c r="AD30" s="241">
        <v>75</v>
      </c>
      <c r="AE30" s="241">
        <v>59</v>
      </c>
      <c r="AH30" s="241">
        <v>12055.739148628207</v>
      </c>
      <c r="AI30" s="241">
        <v>43526.664085662822</v>
      </c>
      <c r="AL30" s="241">
        <v>12055.739148628207</v>
      </c>
      <c r="AM30" s="241">
        <v>1931.4923554685734</v>
      </c>
      <c r="AQ30" s="241">
        <f t="shared" si="1"/>
        <v>12055.739148628207</v>
      </c>
      <c r="AR30" s="241">
        <f t="shared" si="2"/>
        <v>145340846.41976675</v>
      </c>
      <c r="AS30" s="241">
        <v>2557.679314411454</v>
      </c>
      <c r="AT30" s="241">
        <f t="shared" si="3"/>
        <v>6541723.4753682455</v>
      </c>
      <c r="AU30" s="241">
        <v>43526.664085662822</v>
      </c>
      <c r="AV30" s="241">
        <f t="shared" si="3"/>
        <v>1894570486.4261298</v>
      </c>
      <c r="AW30" s="241">
        <f t="shared" si="4"/>
        <v>111327248.35723574</v>
      </c>
      <c r="AX30" s="241">
        <v>1931.4923554685734</v>
      </c>
      <c r="AY30" s="241">
        <f t="shared" ref="AY30" si="34">AX30^2</f>
        <v>3730662.7192335376</v>
      </c>
      <c r="AZ30" s="241">
        <f t="shared" si="6"/>
        <v>4940138.0435258253</v>
      </c>
      <c r="BA30" s="241">
        <f t="shared" si="7"/>
        <v>84071418.940506235</v>
      </c>
      <c r="BD30" s="307">
        <v>23124.383553084721</v>
      </c>
      <c r="BE30" s="307">
        <v>1704.2675531327359</v>
      </c>
      <c r="BF30" s="307">
        <v>69869.751934927874</v>
      </c>
      <c r="BG30" s="307">
        <v>2221.6101751718811</v>
      </c>
      <c r="BJ30" s="241">
        <v>-6030.9220622419671</v>
      </c>
      <c r="BK30" s="241">
        <v>1534.0562222934827</v>
      </c>
      <c r="BL30" s="241">
        <v>97136.250040867511</v>
      </c>
      <c r="BM30" s="241">
        <v>3105.9386694524865</v>
      </c>
      <c r="BP30" s="241">
        <v>-4149.8184947357804</v>
      </c>
      <c r="BQ30" s="241">
        <v>2243.1683638982777</v>
      </c>
      <c r="BR30" s="241">
        <v>124099.60996774054</v>
      </c>
      <c r="BS30" s="241">
        <v>2722.2804522499546</v>
      </c>
    </row>
    <row r="31" spans="1:71">
      <c r="A31" s="241"/>
      <c r="B31" s="241"/>
      <c r="C31" s="241"/>
      <c r="D31" s="241"/>
      <c r="E31" s="241"/>
      <c r="F31" s="241"/>
      <c r="G31" s="241"/>
      <c r="H31" s="241"/>
      <c r="I31" s="241"/>
      <c r="J31" s="241"/>
      <c r="K31" s="241" t="s">
        <v>35</v>
      </c>
      <c r="L31" s="191">
        <v>70858.457163642917</v>
      </c>
      <c r="M31" s="241">
        <v>2061.0725487299578</v>
      </c>
      <c r="N31" s="241">
        <v>108586.92755475454</v>
      </c>
      <c r="O31" s="241">
        <v>4811.8637413187071</v>
      </c>
      <c r="P31" s="241" cm="1">
        <f t="array" ref="P31">MMULT(M31:O31,$B$4:$B$6)+$B$3</f>
        <v>80496.606735846784</v>
      </c>
      <c r="Q31" s="241">
        <f t="shared" si="0"/>
        <v>-9638.1495722038671</v>
      </c>
      <c r="R31" s="241">
        <v>70858.457163642917</v>
      </c>
      <c r="AB31">
        <v>-9638.1495722038671</v>
      </c>
      <c r="AC31" s="241">
        <v>2061.0725487299578</v>
      </c>
      <c r="AD31" s="241">
        <v>64</v>
      </c>
      <c r="AE31" s="241">
        <v>23</v>
      </c>
      <c r="AH31" s="241">
        <v>-9638.1495722038671</v>
      </c>
      <c r="AI31" s="241">
        <v>108586.92755475454</v>
      </c>
      <c r="AL31" s="241">
        <v>-9638.1495722038671</v>
      </c>
      <c r="AM31" s="241">
        <v>4811.8637413187071</v>
      </c>
      <c r="AQ31" s="241">
        <f t="shared" si="1"/>
        <v>-9638.1495722038671</v>
      </c>
      <c r="AR31" s="241">
        <f t="shared" si="2"/>
        <v>92893927.176173583</v>
      </c>
      <c r="AS31" s="241">
        <v>2061.0725487299578</v>
      </c>
      <c r="AT31" s="241">
        <f t="shared" si="3"/>
        <v>4248020.051128204</v>
      </c>
      <c r="AU31" s="241">
        <v>108586.92755475454</v>
      </c>
      <c r="AV31" s="241">
        <f t="shared" si="3"/>
        <v>11791120835.781511</v>
      </c>
      <c r="AW31" s="241">
        <f t="shared" si="4"/>
        <v>223805535.53403324</v>
      </c>
      <c r="AX31" s="241">
        <v>4811.8637413187071</v>
      </c>
      <c r="AY31" s="241">
        <f t="shared" ref="AY31" si="35">AX31^2</f>
        <v>23154032.665017664</v>
      </c>
      <c r="AZ31" s="241">
        <f t="shared" si="6"/>
        <v>9917600.2654610183</v>
      </c>
      <c r="BA31" s="241">
        <f t="shared" si="7"/>
        <v>522505499.48192459</v>
      </c>
      <c r="BD31" s="241">
        <v>77568.639879102353</v>
      </c>
      <c r="BE31" s="241">
        <v>1710.8120222356106</v>
      </c>
      <c r="BF31" s="241">
        <v>160323.04598985729</v>
      </c>
      <c r="BG31" s="241">
        <v>21187.748541556357</v>
      </c>
      <c r="BJ31" s="241">
        <v>-8503.8249637183762</v>
      </c>
      <c r="BK31" s="241">
        <v>2030.3382392691251</v>
      </c>
      <c r="BL31" s="241">
        <v>97941.976820354321</v>
      </c>
      <c r="BM31" s="241">
        <v>2567.4712247482553</v>
      </c>
      <c r="BP31" s="241">
        <v>13559.707197951531</v>
      </c>
      <c r="BQ31" s="241">
        <v>1739.122202189129</v>
      </c>
      <c r="BR31" s="241">
        <v>107761.10138517573</v>
      </c>
      <c r="BS31" s="241">
        <v>2787.6540080111376</v>
      </c>
    </row>
    <row r="32" spans="1:71">
      <c r="A32" s="241" t="s">
        <v>295</v>
      </c>
      <c r="B32" s="241">
        <v>1479.57</v>
      </c>
      <c r="C32" s="241"/>
      <c r="D32" s="241"/>
      <c r="E32" s="241"/>
      <c r="F32" s="241"/>
      <c r="G32" s="241"/>
      <c r="H32" s="241"/>
      <c r="I32" s="241"/>
      <c r="J32" s="241"/>
      <c r="K32" s="241" t="s">
        <v>36</v>
      </c>
      <c r="L32" s="191">
        <v>43533.076613906625</v>
      </c>
      <c r="M32" s="241">
        <v>1696.7210572491906</v>
      </c>
      <c r="N32" s="241">
        <v>93525.612784729936</v>
      </c>
      <c r="O32" s="241">
        <v>2488.175980542198</v>
      </c>
      <c r="P32" s="241" cm="1">
        <f t="array" ref="P32">MMULT(M32:O32,$B$4:$B$6)+$B$3</f>
        <v>37080.490040524208</v>
      </c>
      <c r="Q32" s="241">
        <f t="shared" si="0"/>
        <v>6452.5865733824176</v>
      </c>
      <c r="R32" s="241">
        <v>43533.076613906625</v>
      </c>
      <c r="AB32">
        <v>6452.5865733824176</v>
      </c>
      <c r="AC32" s="241">
        <v>1696.7210572491906</v>
      </c>
      <c r="AD32" s="241">
        <v>27</v>
      </c>
      <c r="AE32" s="241">
        <v>55</v>
      </c>
      <c r="AH32" s="241">
        <v>6452.5865733824176</v>
      </c>
      <c r="AI32" s="241">
        <v>93525.612784729936</v>
      </c>
      <c r="AL32" s="241">
        <v>6452.5865733824176</v>
      </c>
      <c r="AM32" s="241">
        <v>2488.175980542198</v>
      </c>
      <c r="AQ32" s="241">
        <f t="shared" si="1"/>
        <v>6452.5865733824176</v>
      </c>
      <c r="AR32" s="241">
        <f t="shared" si="2"/>
        <v>41635873.486995049</v>
      </c>
      <c r="AS32" s="241">
        <v>1696.7210572491906</v>
      </c>
      <c r="AT32" s="241">
        <f t="shared" si="3"/>
        <v>2878862.346112811</v>
      </c>
      <c r="AU32" s="241">
        <v>93525.612784729936</v>
      </c>
      <c r="AV32" s="241">
        <f t="shared" si="3"/>
        <v>8747040246.7592392</v>
      </c>
      <c r="AW32" s="241">
        <f t="shared" si="4"/>
        <v>158686876.6039854</v>
      </c>
      <c r="AX32" s="241">
        <v>2488.175980542198</v>
      </c>
      <c r="AY32" s="241">
        <f t="shared" ref="AY32" si="36">AX32^2</f>
        <v>6191019.7101471284</v>
      </c>
      <c r="AZ32" s="241">
        <f t="shared" si="6"/>
        <v>4221740.5803275993</v>
      </c>
      <c r="BA32" s="241">
        <f t="shared" si="7"/>
        <v>232708183.29645532</v>
      </c>
      <c r="BD32" s="241">
        <v>15909.784327570138</v>
      </c>
      <c r="BE32" s="241">
        <v>1717.3701105372652</v>
      </c>
      <c r="BF32" s="241">
        <v>88627.149964620374</v>
      </c>
      <c r="BG32" s="241">
        <v>1629.8027078763118</v>
      </c>
      <c r="BJ32" s="241">
        <v>4181.686249842649</v>
      </c>
      <c r="BK32" s="241">
        <v>1814.4869276767515</v>
      </c>
      <c r="BL32" s="241">
        <v>99472.646485303689</v>
      </c>
      <c r="BM32" s="241">
        <v>3453.888556790791</v>
      </c>
      <c r="BP32" s="241">
        <v>-6218.234914642082</v>
      </c>
      <c r="BQ32" s="241">
        <v>1784.4509435203267</v>
      </c>
      <c r="BR32" s="241">
        <v>105074.22275338043</v>
      </c>
      <c r="BS32" s="241">
        <v>2805.4694572381245</v>
      </c>
    </row>
    <row r="33" spans="1:71">
      <c r="A33" s="241" t="s">
        <v>296</v>
      </c>
      <c r="B33" s="241">
        <v>25641.599999999999</v>
      </c>
      <c r="C33" s="241"/>
      <c r="D33" s="241"/>
      <c r="E33" s="241"/>
      <c r="F33" s="241"/>
      <c r="G33" s="241"/>
      <c r="H33" s="241"/>
      <c r="I33" s="241"/>
      <c r="J33" s="241"/>
      <c r="K33" s="241" t="s">
        <v>37</v>
      </c>
      <c r="L33" s="191">
        <v>43837.644051131567</v>
      </c>
      <c r="M33" s="241">
        <v>2599.1060240141455</v>
      </c>
      <c r="N33" s="241">
        <v>129169.35730098232</v>
      </c>
      <c r="O33" s="241">
        <v>2536.8308654674629</v>
      </c>
      <c r="P33" s="241" cm="1">
        <f t="array" ref="P33">MMULT(M33:O33,$B$4:$B$6)+$B$3</f>
        <v>76807.237993231771</v>
      </c>
      <c r="Q33" s="241">
        <f t="shared" si="0"/>
        <v>-32969.593942100204</v>
      </c>
      <c r="R33" s="241">
        <v>43837.644051131567</v>
      </c>
      <c r="AB33">
        <v>-32969.593942100204</v>
      </c>
      <c r="AC33" s="241">
        <v>2599.1060240141455</v>
      </c>
      <c r="AD33" s="241">
        <v>76</v>
      </c>
      <c r="AE33" s="241">
        <v>4</v>
      </c>
      <c r="AH33" s="241">
        <v>-32969.593942100204</v>
      </c>
      <c r="AI33" s="241">
        <v>129169.35730098232</v>
      </c>
      <c r="AL33" s="241">
        <v>-32969.593942100204</v>
      </c>
      <c r="AM33" s="241">
        <v>2536.8308654674629</v>
      </c>
      <c r="AQ33" s="241">
        <f t="shared" si="1"/>
        <v>-32969.593942100204</v>
      </c>
      <c r="AR33" s="241">
        <f t="shared" si="2"/>
        <v>1086994124.7069705</v>
      </c>
      <c r="AS33" s="241">
        <v>2599.1060240141455</v>
      </c>
      <c r="AT33" s="241">
        <f t="shared" si="3"/>
        <v>6755352.1240666201</v>
      </c>
      <c r="AU33" s="241">
        <v>129169.35730098232</v>
      </c>
      <c r="AV33" s="241">
        <f t="shared" si="3"/>
        <v>16684722865.548834</v>
      </c>
      <c r="AW33" s="241">
        <f t="shared" si="4"/>
        <v>335724854.67901868</v>
      </c>
      <c r="AX33" s="241">
        <v>2536.8308654674629</v>
      </c>
      <c r="AY33" s="241">
        <f t="shared" ref="AY33" si="37">AX33^2</f>
        <v>6435510.8399883965</v>
      </c>
      <c r="AZ33" s="241">
        <f t="shared" si="6"/>
        <v>6593492.3843415016</v>
      </c>
      <c r="BA33" s="241">
        <f t="shared" si="7"/>
        <v>327680812.47372693</v>
      </c>
      <c r="BD33" s="241">
        <v>5046.0233277229127</v>
      </c>
      <c r="BE33" s="241">
        <v>1719.4673466189174</v>
      </c>
      <c r="BF33" s="241">
        <v>84725.719080594194</v>
      </c>
      <c r="BG33" s="241">
        <v>5014.671949690578</v>
      </c>
      <c r="BJ33" s="241">
        <v>15108.794603751405</v>
      </c>
      <c r="BK33" s="241">
        <v>1967.4707326863077</v>
      </c>
      <c r="BL33" s="241">
        <v>99515.88962910221</v>
      </c>
      <c r="BM33" s="241">
        <v>2396.7896656169082</v>
      </c>
      <c r="BP33" s="241">
        <v>-14540.355035008801</v>
      </c>
      <c r="BQ33" s="241">
        <v>1976.6754939892658</v>
      </c>
      <c r="BR33" s="241">
        <v>89446.347996749711</v>
      </c>
      <c r="BS33" s="241">
        <v>2826.4483953640324</v>
      </c>
    </row>
    <row r="34" spans="1:71">
      <c r="A34" s="241" t="s">
        <v>297</v>
      </c>
      <c r="B34" s="336">
        <v>17.330500000000001</v>
      </c>
      <c r="C34" s="241"/>
      <c r="D34" s="241"/>
      <c r="E34" s="241"/>
      <c r="F34" s="241"/>
      <c r="G34" s="336"/>
      <c r="H34" s="241"/>
      <c r="I34" s="241"/>
      <c r="J34" s="241"/>
      <c r="K34" s="241" t="s">
        <v>39</v>
      </c>
      <c r="L34" s="191">
        <v>44013.225691722466</v>
      </c>
      <c r="M34" s="241">
        <v>1094.397788931321</v>
      </c>
      <c r="N34" s="241">
        <v>117817.36436898053</v>
      </c>
      <c r="O34" s="241">
        <v>1418.0507652330566</v>
      </c>
      <c r="P34" s="241" cm="1">
        <f t="array" ref="P34">MMULT(M34:O34,$B$4:$B$6)+$B$3</f>
        <v>23416.674169291175</v>
      </c>
      <c r="Q34" s="241">
        <f t="shared" si="0"/>
        <v>20596.551522431291</v>
      </c>
      <c r="R34" s="241">
        <v>44013.225691722466</v>
      </c>
      <c r="AB34">
        <v>20596.551522431291</v>
      </c>
      <c r="AC34" s="241">
        <v>1094.397788931321</v>
      </c>
      <c r="AD34" s="241">
        <v>1</v>
      </c>
      <c r="AE34" s="241">
        <v>66</v>
      </c>
      <c r="AH34" s="241">
        <v>20596.551522431291</v>
      </c>
      <c r="AI34" s="241">
        <v>117817.36436898053</v>
      </c>
      <c r="AL34" s="241">
        <v>20596.551522431291</v>
      </c>
      <c r="AM34" s="241">
        <v>1418.0507652330566</v>
      </c>
      <c r="AQ34" s="241">
        <f t="shared" si="1"/>
        <v>20596.551522431291</v>
      </c>
      <c r="AR34" s="241">
        <f t="shared" si="2"/>
        <v>424217934.61616671</v>
      </c>
      <c r="AS34" s="241">
        <v>1094.397788931321</v>
      </c>
      <c r="AT34" s="241">
        <f t="shared" si="3"/>
        <v>1197706.5204177641</v>
      </c>
      <c r="AU34" s="241">
        <v>117817.36436898053</v>
      </c>
      <c r="AV34" s="241">
        <f t="shared" si="3"/>
        <v>13880931346.853123</v>
      </c>
      <c r="AW34" s="241">
        <f t="shared" si="4"/>
        <v>128939063.0631281</v>
      </c>
      <c r="AX34" s="241">
        <v>1418.0507652330566</v>
      </c>
      <c r="AY34" s="241">
        <f t="shared" ref="AY34" si="38">AX34^2</f>
        <v>2010867.9727780574</v>
      </c>
      <c r="AZ34" s="241">
        <f t="shared" si="6"/>
        <v>1551911.6220634249</v>
      </c>
      <c r="BA34" s="241">
        <f t="shared" si="7"/>
        <v>167071003.70117471</v>
      </c>
      <c r="BD34" s="241">
        <v>-7248.2093318016159</v>
      </c>
      <c r="BE34" s="241">
        <v>1732.3258055757744</v>
      </c>
      <c r="BF34" s="241">
        <v>89423.034498341905</v>
      </c>
      <c r="BG34" s="241">
        <v>2363.1642534622943</v>
      </c>
      <c r="BJ34" s="241">
        <v>-8851.5168921836521</v>
      </c>
      <c r="BK34" s="241">
        <v>1805.3624022463932</v>
      </c>
      <c r="BL34" s="241">
        <v>102975.38771839543</v>
      </c>
      <c r="BM34" s="241">
        <v>3332.2037805190771</v>
      </c>
      <c r="BP34" s="241">
        <v>-11463.150404561005</v>
      </c>
      <c r="BQ34" s="241">
        <v>1603.1807723938241</v>
      </c>
      <c r="BR34" s="241">
        <v>104217.86633811936</v>
      </c>
      <c r="BS34" s="241">
        <v>2863.562735790385</v>
      </c>
    </row>
    <row r="35" spans="1:71">
      <c r="A35" s="241" t="s">
        <v>150</v>
      </c>
      <c r="B35" s="241">
        <v>-64693.2</v>
      </c>
      <c r="C35" s="241"/>
      <c r="D35" s="241"/>
      <c r="E35" s="241"/>
      <c r="F35" s="241"/>
      <c r="G35" s="241"/>
      <c r="H35" s="241"/>
      <c r="I35" s="241"/>
      <c r="J35" s="241"/>
      <c r="K35" s="241" t="s">
        <v>41</v>
      </c>
      <c r="L35" s="191">
        <v>24385.193397952684</v>
      </c>
      <c r="M35" s="241">
        <v>1921.4173414320699</v>
      </c>
      <c r="N35" s="241">
        <v>86592.756803994285</v>
      </c>
      <c r="O35" s="241">
        <v>1070.6630372006734</v>
      </c>
      <c r="P35" s="241" cm="1">
        <f t="array" ref="P35">MMULT(M35:O35,$B$4:$B$6)+$B$3</f>
        <v>21975.01487172523</v>
      </c>
      <c r="Q35" s="241">
        <f t="shared" si="0"/>
        <v>2410.1785262274534</v>
      </c>
      <c r="R35" s="241">
        <v>24385.193397952684</v>
      </c>
      <c r="AB35">
        <v>2410.1785262274534</v>
      </c>
      <c r="AC35" s="241">
        <v>1921.4173414320699</v>
      </c>
      <c r="AD35" s="241">
        <v>52</v>
      </c>
      <c r="AE35" s="241">
        <v>48</v>
      </c>
      <c r="AH35" s="241">
        <v>2410.1785262274534</v>
      </c>
      <c r="AI35" s="241">
        <v>86592.756803994285</v>
      </c>
      <c r="AL35" s="241">
        <v>2410.1785262274534</v>
      </c>
      <c r="AM35" s="241">
        <v>1070.6630372006734</v>
      </c>
      <c r="AQ35" s="241">
        <f t="shared" si="1"/>
        <v>2410.1785262274534</v>
      </c>
      <c r="AR35" s="241">
        <f t="shared" si="2"/>
        <v>5808960.5282879397</v>
      </c>
      <c r="AS35" s="241">
        <v>1921.4173414320699</v>
      </c>
      <c r="AT35" s="241">
        <f t="shared" si="3"/>
        <v>3691844.5999558833</v>
      </c>
      <c r="AU35" s="241">
        <v>86592.756803994285</v>
      </c>
      <c r="AV35" s="241">
        <f t="shared" si="3"/>
        <v>7498305530.915699</v>
      </c>
      <c r="AW35" s="241">
        <f t="shared" si="4"/>
        <v>166380824.56560448</v>
      </c>
      <c r="AX35" s="241">
        <v>1070.6630372006734</v>
      </c>
      <c r="AY35" s="241">
        <f t="shared" ref="AY35" si="39">AX35^2</f>
        <v>1146319.3392277707</v>
      </c>
      <c r="AZ35" s="241">
        <f t="shared" si="6"/>
        <v>2057190.5265077034</v>
      </c>
      <c r="BA35" s="241">
        <f t="shared" si="7"/>
        <v>92711663.999343798</v>
      </c>
      <c r="BD35" s="241">
        <v>-18437.039738925334</v>
      </c>
      <c r="BE35" s="241">
        <v>1733.3064596736444</v>
      </c>
      <c r="BF35" s="241">
        <v>124613.16089825645</v>
      </c>
      <c r="BG35" s="241">
        <v>4453.7332837103477</v>
      </c>
      <c r="BJ35" s="241">
        <v>-12384.098068107567</v>
      </c>
      <c r="BK35" s="241">
        <v>1669.9599612780671</v>
      </c>
      <c r="BL35" s="241">
        <v>102992.17542041978</v>
      </c>
      <c r="BM35" s="241">
        <v>3650.0262769760852</v>
      </c>
      <c r="BP35" s="241">
        <v>-8935.0599162009385</v>
      </c>
      <c r="BQ35" s="241">
        <v>1543.2228177959166</v>
      </c>
      <c r="BR35" s="241">
        <v>133455.06778659759</v>
      </c>
      <c r="BS35" s="241">
        <v>2872.3203773377531</v>
      </c>
    </row>
    <row r="36" spans="1:71">
      <c r="A36" s="241" t="s">
        <v>151</v>
      </c>
      <c r="B36" s="241">
        <v>115960</v>
      </c>
      <c r="C36" s="241"/>
      <c r="D36" s="241"/>
      <c r="E36" s="241"/>
      <c r="F36" s="241"/>
      <c r="G36" s="241"/>
      <c r="H36" s="241"/>
      <c r="I36" s="241"/>
      <c r="J36" s="241"/>
      <c r="K36" s="241" t="s">
        <v>42</v>
      </c>
      <c r="L36" s="191">
        <v>30079.490197517935</v>
      </c>
      <c r="M36" s="241">
        <v>1669.5992135936942</v>
      </c>
      <c r="N36" s="241">
        <v>52856.448309412641</v>
      </c>
      <c r="O36" s="241">
        <v>2329.6089712829089</v>
      </c>
      <c r="P36" s="241" cm="1">
        <f t="array" ref="P36">MMULT(M36:O36,$B$4:$B$6)+$B$3</f>
        <v>13434.784715387228</v>
      </c>
      <c r="Q36" s="241">
        <f t="shared" si="0"/>
        <v>16644.705482130707</v>
      </c>
      <c r="R36" s="241">
        <v>30079.490197517935</v>
      </c>
      <c r="AB36">
        <v>16644.705482130707</v>
      </c>
      <c r="AC36" s="241">
        <v>1669.5992135936942</v>
      </c>
      <c r="AD36" s="241">
        <v>18</v>
      </c>
      <c r="AE36" s="241">
        <v>64</v>
      </c>
      <c r="AH36" s="241">
        <v>16644.705482130707</v>
      </c>
      <c r="AI36" s="241">
        <v>52856.448309412641</v>
      </c>
      <c r="AL36" s="241">
        <v>16644.705482130707</v>
      </c>
      <c r="AM36" s="241">
        <v>2329.6089712829089</v>
      </c>
      <c r="AQ36" s="241">
        <f t="shared" si="1"/>
        <v>16644.705482130707</v>
      </c>
      <c r="AR36" s="241">
        <f t="shared" si="2"/>
        <v>277046220.58687198</v>
      </c>
      <c r="AS36" s="241">
        <v>1669.5992135936942</v>
      </c>
      <c r="AT36" s="241">
        <f t="shared" si="3"/>
        <v>2787561.5340326824</v>
      </c>
      <c r="AU36" s="241">
        <v>52856.448309412641</v>
      </c>
      <c r="AV36" s="241">
        <f t="shared" si="3"/>
        <v>2793804127.8856106</v>
      </c>
      <c r="AW36" s="241">
        <f t="shared" si="4"/>
        <v>88249084.530751094</v>
      </c>
      <c r="AX36" s="241">
        <v>2329.6089712829089</v>
      </c>
      <c r="AY36" s="241">
        <f t="shared" ref="AY36" si="40">AX36^2</f>
        <v>5427077.9590818128</v>
      </c>
      <c r="AZ36" s="241">
        <f t="shared" si="6"/>
        <v>3889513.3064347599</v>
      </c>
      <c r="BA36" s="241">
        <f t="shared" si="7"/>
        <v>123134856.17175902</v>
      </c>
      <c r="BD36" s="241">
        <v>25234.009066856277</v>
      </c>
      <c r="BE36" s="241">
        <v>1737.0042327168715</v>
      </c>
      <c r="BF36" s="241">
        <v>120273.87915994365</v>
      </c>
      <c r="BG36" s="241">
        <v>4634.0157172028648</v>
      </c>
      <c r="BJ36" s="241">
        <v>-7925.20240986094</v>
      </c>
      <c r="BK36" s="241">
        <v>1657.864500075146</v>
      </c>
      <c r="BL36" s="241">
        <v>103241.95267773057</v>
      </c>
      <c r="BM36" s="241">
        <v>2367.9987179169134</v>
      </c>
      <c r="BP36" s="241">
        <v>2359.2574431025278</v>
      </c>
      <c r="BQ36" s="241">
        <v>1541.3053773845304</v>
      </c>
      <c r="BR36" s="241">
        <v>88872.586357152686</v>
      </c>
      <c r="BS36" s="241">
        <v>2963.5804221754365</v>
      </c>
    </row>
    <row r="37" spans="1:71">
      <c r="A37" s="241" t="s">
        <v>149</v>
      </c>
      <c r="B37" s="241">
        <v>180653</v>
      </c>
      <c r="C37" s="241"/>
      <c r="D37" s="241"/>
      <c r="E37" s="241"/>
      <c r="F37" s="241"/>
      <c r="G37" s="241"/>
      <c r="H37" s="241"/>
      <c r="I37" s="241"/>
      <c r="J37" s="241"/>
      <c r="K37" s="241" t="s">
        <v>43</v>
      </c>
      <c r="L37" s="191">
        <v>27233.15590437896</v>
      </c>
      <c r="M37" s="241">
        <v>1673.0121402572113</v>
      </c>
      <c r="N37" s="241">
        <v>96051.125846767885</v>
      </c>
      <c r="O37" s="241">
        <v>1726.3122656269647</v>
      </c>
      <c r="P37" s="241" cm="1">
        <f t="array" ref="P37">MMULT(M37:O37,$B$4:$B$6)+$B$3</f>
        <v>28916.560461759771</v>
      </c>
      <c r="Q37" s="241">
        <f t="shared" si="0"/>
        <v>-1683.4045573808107</v>
      </c>
      <c r="R37" s="241">
        <v>27233.15590437896</v>
      </c>
      <c r="AB37">
        <v>-1683.4045573808107</v>
      </c>
      <c r="AC37" s="241">
        <v>1673.0121402572113</v>
      </c>
      <c r="AD37" s="241">
        <v>20</v>
      </c>
      <c r="AE37" s="241">
        <v>40</v>
      </c>
      <c r="AH37" s="241">
        <v>-1683.4045573808107</v>
      </c>
      <c r="AI37" s="241">
        <v>96051.125846767885</v>
      </c>
      <c r="AL37" s="241">
        <v>-1683.4045573808107</v>
      </c>
      <c r="AM37" s="241">
        <v>1726.3122656269647</v>
      </c>
      <c r="AQ37" s="241">
        <f t="shared" si="1"/>
        <v>-1683.4045573808107</v>
      </c>
      <c r="AR37" s="241">
        <f t="shared" si="2"/>
        <v>2833850.9038104834</v>
      </c>
      <c r="AS37" s="241">
        <v>1673.0121402572113</v>
      </c>
      <c r="AT37" s="241">
        <f t="shared" si="3"/>
        <v>2798969.6214480149</v>
      </c>
      <c r="AU37" s="241">
        <v>96051.125846767885</v>
      </c>
      <c r="AV37" s="241">
        <f t="shared" si="3"/>
        <v>9225818776.4316425</v>
      </c>
      <c r="AW37" s="241">
        <f t="shared" si="4"/>
        <v>160694699.62701589</v>
      </c>
      <c r="AX37" s="241">
        <v>1726.3122656269647</v>
      </c>
      <c r="AY37" s="241">
        <f t="shared" ref="AY37" si="41">AX37^2</f>
        <v>2980154.0384541042</v>
      </c>
      <c r="AZ37" s="241">
        <f t="shared" si="6"/>
        <v>2888141.3782688435</v>
      </c>
      <c r="BA37" s="241">
        <f t="shared" si="7"/>
        <v>165814236.67655459</v>
      </c>
      <c r="BD37" s="241">
        <v>-11541.377997327421</v>
      </c>
      <c r="BE37" s="241">
        <v>1738.3514197666473</v>
      </c>
      <c r="BF37" s="241">
        <v>96592.210579370178</v>
      </c>
      <c r="BG37" s="241">
        <v>5193.0478210426763</v>
      </c>
      <c r="BJ37" s="241">
        <v>-11463.150404561005</v>
      </c>
      <c r="BK37" s="241">
        <v>1603.1807723938241</v>
      </c>
      <c r="BL37" s="241">
        <v>104217.86633811936</v>
      </c>
      <c r="BM37" s="241">
        <v>2863.562735790385</v>
      </c>
      <c r="BP37" s="241">
        <v>-32618.633313273524</v>
      </c>
      <c r="BQ37" s="241">
        <v>2237.613892247743</v>
      </c>
      <c r="BR37" s="241">
        <v>118009.04084500624</v>
      </c>
      <c r="BS37" s="241">
        <v>3046.0618251766396</v>
      </c>
    </row>
    <row r="38" spans="1:71">
      <c r="A38" s="241" t="s">
        <v>298</v>
      </c>
      <c r="B38" s="241">
        <v>5.6776</v>
      </c>
      <c r="C38" s="241"/>
      <c r="D38" s="241"/>
      <c r="E38" s="241"/>
      <c r="F38" s="241"/>
      <c r="G38" s="241"/>
      <c r="H38" s="241"/>
      <c r="I38" s="241"/>
      <c r="J38" s="241"/>
      <c r="K38" s="241" t="s">
        <v>44</v>
      </c>
      <c r="L38" s="191">
        <v>31046.529118373917</v>
      </c>
      <c r="M38" s="241">
        <v>1423.1804856480974</v>
      </c>
      <c r="N38" s="241">
        <v>64317.848267406218</v>
      </c>
      <c r="O38" s="241">
        <v>1716.8544291537205</v>
      </c>
      <c r="P38" s="241" cm="1">
        <f t="array" ref="P38">MMULT(M38:O38,$B$4:$B$6)+$B$3</f>
        <v>6585.28748955013</v>
      </c>
      <c r="Q38" s="241">
        <f t="shared" si="0"/>
        <v>24461.241628823787</v>
      </c>
      <c r="R38" s="241">
        <v>31046.529118373917</v>
      </c>
      <c r="AB38">
        <v>24461.241628823787</v>
      </c>
      <c r="AC38" s="241">
        <v>1423.1804856480974</v>
      </c>
      <c r="AD38" s="241">
        <v>5</v>
      </c>
      <c r="AE38" s="241">
        <v>70</v>
      </c>
      <c r="AH38" s="241">
        <v>24461.241628823787</v>
      </c>
      <c r="AI38" s="241">
        <v>64317.848267406218</v>
      </c>
      <c r="AL38" s="241">
        <v>24461.241628823787</v>
      </c>
      <c r="AM38" s="241">
        <v>1716.8544291537205</v>
      </c>
      <c r="AQ38" s="241">
        <f t="shared" si="1"/>
        <v>24461.241628823787</v>
      </c>
      <c r="AR38" s="241">
        <f t="shared" si="2"/>
        <v>598352342.02370179</v>
      </c>
      <c r="AS38" s="241">
        <v>1423.1804856480974</v>
      </c>
      <c r="AT38" s="241">
        <f t="shared" si="3"/>
        <v>2025442.6947295542</v>
      </c>
      <c r="AU38" s="241">
        <v>64317.848267406218</v>
      </c>
      <c r="AV38" s="241">
        <f t="shared" si="3"/>
        <v>4136785605.7490892</v>
      </c>
      <c r="AW38" s="241">
        <f t="shared" si="4"/>
        <v>91535906.533047825</v>
      </c>
      <c r="AX38" s="241">
        <v>1716.8544291537205</v>
      </c>
      <c r="AY38" s="241">
        <f t="shared" ref="AY38" si="42">AX38^2</f>
        <v>2947589.1309047476</v>
      </c>
      <c r="AZ38" s="241">
        <f t="shared" si="6"/>
        <v>2443393.7202700791</v>
      </c>
      <c r="BA38" s="241">
        <f t="shared" si="7"/>
        <v>110424382.67153332</v>
      </c>
      <c r="BD38" s="241">
        <v>13559.707197951531</v>
      </c>
      <c r="BE38" s="241">
        <v>1739.122202189129</v>
      </c>
      <c r="BF38" s="241">
        <v>107761.10138517573</v>
      </c>
      <c r="BG38" s="241">
        <v>2787.6540080111376</v>
      </c>
      <c r="BJ38" s="241">
        <v>-6218.234914642082</v>
      </c>
      <c r="BK38" s="241">
        <v>1784.4509435203267</v>
      </c>
      <c r="BL38" s="241">
        <v>105074.22275338043</v>
      </c>
      <c r="BM38" s="241">
        <v>2805.4694572381245</v>
      </c>
      <c r="BP38" s="241">
        <v>-6030.9220622419671</v>
      </c>
      <c r="BQ38" s="241">
        <v>1534.0562222934827</v>
      </c>
      <c r="BR38" s="241">
        <v>97136.250040867511</v>
      </c>
      <c r="BS38" s="241">
        <v>3105.9386694524865</v>
      </c>
    </row>
    <row r="39" spans="1:71">
      <c r="A39" s="241" t="s">
        <v>299</v>
      </c>
      <c r="B39" s="241">
        <v>10.179</v>
      </c>
      <c r="C39" s="241"/>
      <c r="D39" s="241"/>
      <c r="E39" s="241"/>
      <c r="F39" s="241"/>
      <c r="G39" s="241"/>
      <c r="H39" s="241"/>
      <c r="I39" s="241"/>
      <c r="J39" s="241"/>
      <c r="K39" s="241" t="s">
        <v>45</v>
      </c>
      <c r="L39" s="191">
        <v>37294.849966748727</v>
      </c>
      <c r="M39" s="241">
        <v>2486.8676664846544</v>
      </c>
      <c r="N39" s="241">
        <v>111843.74824634194</v>
      </c>
      <c r="O39" s="241">
        <v>1911.5371547069979</v>
      </c>
      <c r="P39" s="241" cm="1">
        <f t="array" ref="P39">MMULT(M39:O39,$B$4:$B$6)+$B$3</f>
        <v>57892.282885157387</v>
      </c>
      <c r="Q39" s="241">
        <f t="shared" si="0"/>
        <v>-20597.43291840866</v>
      </c>
      <c r="R39" s="241">
        <v>37294.849966748727</v>
      </c>
      <c r="AB39">
        <v>-20597.43291840866</v>
      </c>
      <c r="AC39" s="241">
        <v>2486.8676664846544</v>
      </c>
      <c r="AD39" s="241">
        <v>74</v>
      </c>
      <c r="AE39" s="241">
        <v>8</v>
      </c>
      <c r="AH39" s="241">
        <v>-20597.43291840866</v>
      </c>
      <c r="AI39" s="241">
        <v>111843.74824634194</v>
      </c>
      <c r="AL39" s="241">
        <v>-20597.43291840866</v>
      </c>
      <c r="AM39" s="241">
        <v>1911.5371547069979</v>
      </c>
      <c r="AQ39" s="241">
        <f t="shared" si="1"/>
        <v>-20597.43291840866</v>
      </c>
      <c r="AR39" s="241">
        <f t="shared" si="2"/>
        <v>424254242.8283447</v>
      </c>
      <c r="AS39" s="241">
        <v>2486.8676664846544</v>
      </c>
      <c r="AT39" s="241">
        <f t="shared" si="3"/>
        <v>6184510.7906068303</v>
      </c>
      <c r="AU39" s="241">
        <v>111843.74824634194</v>
      </c>
      <c r="AV39" s="241">
        <f t="shared" si="3"/>
        <v>12509024021.791117</v>
      </c>
      <c r="AW39" s="241">
        <f t="shared" si="4"/>
        <v>278140601.21227753</v>
      </c>
      <c r="AX39" s="241">
        <v>1911.5371547069979</v>
      </c>
      <c r="AY39" s="241">
        <f t="shared" ref="AY39" si="43">AX39^2</f>
        <v>3653974.2938253251</v>
      </c>
      <c r="AZ39" s="241">
        <f t="shared" si="6"/>
        <v>4753739.9433249077</v>
      </c>
      <c r="BA39" s="241">
        <f t="shared" si="7"/>
        <v>213793480.29457825</v>
      </c>
      <c r="BD39" s="241">
        <v>-18815.482667296805</v>
      </c>
      <c r="BE39" s="241">
        <v>1743.053918941622</v>
      </c>
      <c r="BF39" s="241">
        <v>150878.26518631857</v>
      </c>
      <c r="BG39" s="241">
        <v>4795.8702001310194</v>
      </c>
      <c r="BJ39" s="241">
        <v>-7079.8330138996389</v>
      </c>
      <c r="BK39" s="241">
        <v>1689.3109957871675</v>
      </c>
      <c r="BL39" s="241">
        <v>106685.17348927428</v>
      </c>
      <c r="BM39" s="241">
        <v>3287.758981259703</v>
      </c>
      <c r="BP39" s="241">
        <v>-11387.552148394767</v>
      </c>
      <c r="BQ39" s="241">
        <v>1819.1784786255287</v>
      </c>
      <c r="BR39" s="241">
        <v>115754.76006611111</v>
      </c>
      <c r="BS39" s="241">
        <v>3114.4569488992329</v>
      </c>
    </row>
    <row r="40" spans="1:71">
      <c r="A40" s="241"/>
      <c r="B40" s="241"/>
      <c r="C40" s="241"/>
      <c r="D40" s="241"/>
      <c r="E40" s="241"/>
      <c r="F40" s="241"/>
      <c r="G40" s="241"/>
      <c r="H40" s="241"/>
      <c r="I40" s="241"/>
      <c r="J40" s="241"/>
      <c r="K40" s="241" t="s">
        <v>47</v>
      </c>
      <c r="L40" s="191">
        <v>49927.968121625883</v>
      </c>
      <c r="M40" s="241">
        <v>1543.2228177959166</v>
      </c>
      <c r="N40" s="241">
        <v>133455.06778659759</v>
      </c>
      <c r="O40" s="241">
        <v>2872.3203773377531</v>
      </c>
      <c r="P40" s="241" cm="1">
        <f t="array" ref="P40">MMULT(M40:O40,$B$4:$B$6)+$B$3</f>
        <v>58863.028037826822</v>
      </c>
      <c r="Q40" s="241">
        <f t="shared" si="0"/>
        <v>-8935.0599162009385</v>
      </c>
      <c r="R40" s="241">
        <v>49927.968121625883</v>
      </c>
      <c r="AB40">
        <v>-8935.0599162009385</v>
      </c>
      <c r="AC40" s="241">
        <v>1543.2228177959166</v>
      </c>
      <c r="AD40" s="241">
        <v>10</v>
      </c>
      <c r="AE40" s="241">
        <v>25</v>
      </c>
      <c r="AH40" s="241">
        <v>-8935.0599162009385</v>
      </c>
      <c r="AI40" s="241">
        <v>133455.06778659759</v>
      </c>
      <c r="AL40" s="241">
        <v>-8935.0599162009385</v>
      </c>
      <c r="AM40" s="241">
        <v>2872.3203773377531</v>
      </c>
      <c r="AQ40" s="241">
        <f t="shared" si="1"/>
        <v>-8935.0599162009385</v>
      </c>
      <c r="AR40" s="241">
        <f t="shared" si="2"/>
        <v>79835295.706100717</v>
      </c>
      <c r="AS40" s="241">
        <v>1543.2228177959166</v>
      </c>
      <c r="AT40" s="241">
        <f t="shared" si="3"/>
        <v>2381536.6653659688</v>
      </c>
      <c r="AU40" s="241">
        <v>133455.06778659759</v>
      </c>
      <c r="AV40" s="241">
        <f t="shared" si="3"/>
        <v>17810255117.925358</v>
      </c>
      <c r="AW40" s="241">
        <f t="shared" si="4"/>
        <v>205950905.75877818</v>
      </c>
      <c r="AX40" s="241">
        <v>2872.3203773377531</v>
      </c>
      <c r="AY40" s="241">
        <f t="shared" ref="AY40" si="44">AX40^2</f>
        <v>8250224.3500696924</v>
      </c>
      <c r="AZ40" s="241">
        <f t="shared" si="6"/>
        <v>4432630.3463277975</v>
      </c>
      <c r="BA40" s="241">
        <f t="shared" si="7"/>
        <v>383325710.66243541</v>
      </c>
      <c r="BD40" s="241">
        <v>5196.5194069028075</v>
      </c>
      <c r="BE40" s="241">
        <v>1745.367199237354</v>
      </c>
      <c r="BF40" s="241">
        <v>119949.08004532348</v>
      </c>
      <c r="BG40" s="241">
        <v>8993.7923439617316</v>
      </c>
      <c r="BJ40" s="241">
        <v>13559.707197951531</v>
      </c>
      <c r="BK40" s="241">
        <v>1739.122202189129</v>
      </c>
      <c r="BL40" s="241">
        <v>107761.10138517573</v>
      </c>
      <c r="BM40" s="241">
        <v>2787.6540080111376</v>
      </c>
      <c r="BP40" s="241">
        <v>1156.5118297690933</v>
      </c>
      <c r="BQ40" s="241">
        <v>1819.6025873559106</v>
      </c>
      <c r="BR40" s="241">
        <v>109070.62396316198</v>
      </c>
      <c r="BS40" s="241">
        <v>3239.8623712566337</v>
      </c>
    </row>
    <row r="41" spans="1:71">
      <c r="A41" s="241"/>
      <c r="B41" s="241"/>
      <c r="C41" s="241"/>
      <c r="D41" s="241"/>
      <c r="E41" s="241"/>
      <c r="F41" s="241"/>
      <c r="G41" s="241"/>
      <c r="H41" s="241"/>
      <c r="I41" s="241"/>
      <c r="J41" s="241"/>
      <c r="K41" s="241" t="s">
        <v>48</v>
      </c>
      <c r="L41" s="191">
        <v>33352.910983513793</v>
      </c>
      <c r="M41" s="241">
        <v>1502.5374807266626</v>
      </c>
      <c r="N41" s="241">
        <v>73905.264649367949</v>
      </c>
      <c r="O41" s="241">
        <v>1648.6091860962858</v>
      </c>
      <c r="P41" s="241" cm="1">
        <f t="array" ref="P41">MMULT(M41:O41,$B$4:$B$6)+$B$3</f>
        <v>12586.579082537413</v>
      </c>
      <c r="Q41" s="241">
        <f t="shared" si="0"/>
        <v>20766.33190097638</v>
      </c>
      <c r="R41" s="241">
        <v>33352.910983513793</v>
      </c>
      <c r="AB41">
        <v>20766.33190097638</v>
      </c>
      <c r="AC41" s="241">
        <v>1502.5374807266626</v>
      </c>
      <c r="AD41" s="241">
        <v>7</v>
      </c>
      <c r="AE41" s="241">
        <v>67</v>
      </c>
      <c r="AH41" s="241">
        <v>20766.33190097638</v>
      </c>
      <c r="AI41" s="241">
        <v>73905.264649367949</v>
      </c>
      <c r="AL41" s="241">
        <v>20766.33190097638</v>
      </c>
      <c r="AM41" s="241">
        <v>1648.6091860962858</v>
      </c>
      <c r="AQ41" s="241">
        <f t="shared" si="1"/>
        <v>20766.33190097638</v>
      </c>
      <c r="AR41" s="241">
        <f t="shared" si="2"/>
        <v>431240540.62150925</v>
      </c>
      <c r="AS41" s="241">
        <v>1502.5374807266626</v>
      </c>
      <c r="AT41" s="241">
        <f t="shared" si="3"/>
        <v>2257618.880988426</v>
      </c>
      <c r="AU41" s="241">
        <v>73905.264649367949</v>
      </c>
      <c r="AV41" s="241">
        <f t="shared" si="3"/>
        <v>5461988142.893116</v>
      </c>
      <c r="AW41" s="241">
        <f t="shared" si="4"/>
        <v>111045430.15869859</v>
      </c>
      <c r="AX41" s="241">
        <v>1648.6091860962858</v>
      </c>
      <c r="AY41" s="241">
        <f t="shared" ref="AY41" si="45">AX41^2</f>
        <v>2717912.248481058</v>
      </c>
      <c r="AZ41" s="241">
        <f t="shared" si="6"/>
        <v>2477097.0931799468</v>
      </c>
      <c r="BA41" s="241">
        <f t="shared" si="7"/>
        <v>121840898.2018251</v>
      </c>
      <c r="BD41" s="241">
        <v>-17223.169190028872</v>
      </c>
      <c r="BE41" s="241">
        <v>1747.7961863122093</v>
      </c>
      <c r="BF41" s="241">
        <v>118996.95788415041</v>
      </c>
      <c r="BG41" s="241">
        <v>5533.7394229719457</v>
      </c>
      <c r="BJ41" s="241">
        <v>12088.628282618745</v>
      </c>
      <c r="BK41" s="241">
        <v>1940.7793368160551</v>
      </c>
      <c r="BL41" s="241">
        <v>108331.69145125292</v>
      </c>
      <c r="BM41" s="241">
        <v>2233.2424070509919</v>
      </c>
      <c r="BP41" s="241">
        <v>-5259.14013787562</v>
      </c>
      <c r="BQ41" s="241">
        <v>1700.3633643404039</v>
      </c>
      <c r="BR41" s="241">
        <v>92356.693720054027</v>
      </c>
      <c r="BS41" s="241">
        <v>3274.5363783154125</v>
      </c>
    </row>
    <row r="42" spans="1:71">
      <c r="A42" s="241"/>
      <c r="B42" s="241"/>
      <c r="C42" s="241"/>
      <c r="D42" s="241"/>
      <c r="E42" s="241"/>
      <c r="F42" s="241"/>
      <c r="G42" s="241"/>
      <c r="H42" s="241"/>
      <c r="I42" s="241"/>
      <c r="J42" s="241"/>
      <c r="K42" s="241" t="s">
        <v>49</v>
      </c>
      <c r="L42" s="191">
        <v>44938.527420946244</v>
      </c>
      <c r="M42" s="241">
        <v>1704.2675531327359</v>
      </c>
      <c r="N42" s="241">
        <v>69869.751934927874</v>
      </c>
      <c r="O42" s="241">
        <v>2221.6101751718811</v>
      </c>
      <c r="P42" s="241" cm="1">
        <f t="array" ref="P42">MMULT(M42:O42,$B$4:$B$6)+$B$3</f>
        <v>21814.143867861523</v>
      </c>
      <c r="Q42" s="241">
        <f t="shared" si="0"/>
        <v>23124.383553084721</v>
      </c>
      <c r="R42" s="241">
        <v>44938.527420946244</v>
      </c>
      <c r="AB42">
        <v>23124.383553084721</v>
      </c>
      <c r="AC42" s="241">
        <v>1704.2675531327359</v>
      </c>
      <c r="AD42" s="241">
        <v>29</v>
      </c>
      <c r="AE42" s="241">
        <v>68</v>
      </c>
      <c r="AH42" s="241">
        <v>23124.383553084721</v>
      </c>
      <c r="AI42" s="241">
        <v>69869.751934927874</v>
      </c>
      <c r="AL42" s="241">
        <v>23124.383553084721</v>
      </c>
      <c r="AM42" s="241">
        <v>2221.6101751718811</v>
      </c>
      <c r="AQ42" s="241">
        <f t="shared" si="1"/>
        <v>23124.383553084721</v>
      </c>
      <c r="AR42" s="241">
        <f t="shared" si="2"/>
        <v>534737114.71017516</v>
      </c>
      <c r="AS42" s="241">
        <v>1704.2675531327359</v>
      </c>
      <c r="AT42" s="241">
        <f t="shared" si="3"/>
        <v>2904527.8926610425</v>
      </c>
      <c r="AU42" s="241">
        <v>69869.751934927874</v>
      </c>
      <c r="AV42" s="241">
        <f t="shared" si="3"/>
        <v>4881782235.4483576</v>
      </c>
      <c r="AW42" s="241">
        <f t="shared" si="4"/>
        <v>119076751.16813077</v>
      </c>
      <c r="AX42" s="241">
        <v>2221.6101751718811</v>
      </c>
      <c r="AY42" s="241">
        <f t="shared" ref="AY42" si="46">AX42^2</f>
        <v>4935551.7704272363</v>
      </c>
      <c r="AZ42" s="241">
        <f t="shared" si="6"/>
        <v>3786218.1372549706</v>
      </c>
      <c r="BA42" s="241">
        <f t="shared" si="7"/>
        <v>155223351.83537099</v>
      </c>
      <c r="BD42" s="241">
        <v>30074.429040712712</v>
      </c>
      <c r="BE42" s="241">
        <v>1749.9724911780127</v>
      </c>
      <c r="BF42" s="241">
        <v>87068.719927956801</v>
      </c>
      <c r="BG42" s="241">
        <v>3515.8676740648016</v>
      </c>
      <c r="BJ42" s="241">
        <v>-9638.1495722038671</v>
      </c>
      <c r="BK42" s="241">
        <v>2061.0725487299578</v>
      </c>
      <c r="BL42" s="241">
        <v>108586.92755475454</v>
      </c>
      <c r="BM42" s="241">
        <v>4811.8637413187071</v>
      </c>
      <c r="BP42" s="241">
        <v>-7079.8330138996389</v>
      </c>
      <c r="BQ42" s="241">
        <v>1689.3109957871675</v>
      </c>
      <c r="BR42" s="241">
        <v>106685.17348927428</v>
      </c>
      <c r="BS42" s="241">
        <v>3287.758981259703</v>
      </c>
    </row>
    <row r="43" spans="1:71">
      <c r="A43" s="241"/>
      <c r="B43" s="241"/>
      <c r="C43" s="241"/>
      <c r="D43" s="241"/>
      <c r="E43" s="241"/>
      <c r="F43" s="241"/>
      <c r="G43" s="241"/>
      <c r="H43" s="241"/>
      <c r="I43" s="241"/>
      <c r="J43" s="241"/>
      <c r="K43" s="241" t="s">
        <v>50</v>
      </c>
      <c r="L43" s="191">
        <v>102514.08105411449</v>
      </c>
      <c r="M43" s="241">
        <v>1640.4845117753644</v>
      </c>
      <c r="N43" s="241">
        <v>142765.86305333281</v>
      </c>
      <c r="O43" s="241">
        <v>3968.0856005914179</v>
      </c>
      <c r="P43" s="241" cm="1">
        <f t="array" ref="P43">MMULT(M43:O43,$B$4:$B$6)+$B$3</f>
        <v>78783.49767734058</v>
      </c>
      <c r="Q43" s="241">
        <f t="shared" si="0"/>
        <v>23730.58337677391</v>
      </c>
      <c r="R43" s="241">
        <v>102514.08105411449</v>
      </c>
      <c r="AB43">
        <v>23730.58337677391</v>
      </c>
      <c r="AC43" s="241">
        <v>1640.4845117753644</v>
      </c>
      <c r="AD43" s="241">
        <v>15</v>
      </c>
      <c r="AE43" s="241">
        <v>69</v>
      </c>
      <c r="AH43" s="241">
        <v>23730.58337677391</v>
      </c>
      <c r="AI43" s="241">
        <v>142765.86305333281</v>
      </c>
      <c r="AL43" s="241">
        <v>23730.58337677391</v>
      </c>
      <c r="AM43" s="241">
        <v>3968.0856005914179</v>
      </c>
      <c r="AQ43" s="241">
        <f t="shared" si="1"/>
        <v>23730.58337677391</v>
      </c>
      <c r="AR43" s="241">
        <f t="shared" si="2"/>
        <v>563140587.40201819</v>
      </c>
      <c r="AS43" s="241">
        <v>1640.4845117753644</v>
      </c>
      <c r="AT43" s="241">
        <f t="shared" si="3"/>
        <v>2691189.4333748557</v>
      </c>
      <c r="AU43" s="241">
        <v>142765.86305333281</v>
      </c>
      <c r="AV43" s="241">
        <f t="shared" si="3"/>
        <v>20382091653.36298</v>
      </c>
      <c r="AW43" s="241">
        <f t="shared" si="4"/>
        <v>234205187.14923519</v>
      </c>
      <c r="AX43" s="241">
        <v>3968.0856005914179</v>
      </c>
      <c r="AY43" s="241">
        <f t="shared" ref="AY43" si="47">AX43^2</f>
        <v>15745703.333620954</v>
      </c>
      <c r="AZ43" s="241">
        <f t="shared" si="6"/>
        <v>6509582.9691690654</v>
      </c>
      <c r="BA43" s="241">
        <f t="shared" si="7"/>
        <v>566507165.43793631</v>
      </c>
      <c r="BD43" s="241">
        <v>-16889.173980100481</v>
      </c>
      <c r="BE43" s="241">
        <v>1751.3674417960087</v>
      </c>
      <c r="BF43" s="241">
        <v>121532.05366602977</v>
      </c>
      <c r="BG43" s="241">
        <v>3713.1487753859201</v>
      </c>
      <c r="BJ43" s="241">
        <v>3076.0029135739169</v>
      </c>
      <c r="BK43" s="241">
        <v>1657.7396233677905</v>
      </c>
      <c r="BL43" s="241">
        <v>108640.55231872582</v>
      </c>
      <c r="BM43" s="241">
        <v>2132.912160423411</v>
      </c>
      <c r="BP43" s="241">
        <v>-8920.8887270117048</v>
      </c>
      <c r="BQ43" s="241">
        <v>1963.2903830209309</v>
      </c>
      <c r="BR43" s="241">
        <v>109566.32269846831</v>
      </c>
      <c r="BS43" s="241">
        <v>3321.8198174756717</v>
      </c>
    </row>
    <row r="44" spans="1:71">
      <c r="A44" s="241"/>
      <c r="B44" s="241"/>
      <c r="C44" s="241"/>
      <c r="D44" s="241"/>
      <c r="E44" s="241"/>
      <c r="F44" s="241"/>
      <c r="G44" s="241"/>
      <c r="H44" s="241"/>
      <c r="I44" s="241"/>
      <c r="J44" s="241"/>
      <c r="K44" s="241" t="s">
        <v>51</v>
      </c>
      <c r="L44" s="191">
        <v>40520.474451990282</v>
      </c>
      <c r="M44" s="241">
        <v>1700.3633643404039</v>
      </c>
      <c r="N44" s="241">
        <v>92356.693720054027</v>
      </c>
      <c r="O44" s="241">
        <v>3274.5363783154125</v>
      </c>
      <c r="P44" s="241" cm="1">
        <f t="array" ref="P44">MMULT(M44:O44,$B$4:$B$6)+$B$3</f>
        <v>45779.614589865902</v>
      </c>
      <c r="Q44" s="241">
        <f t="shared" si="0"/>
        <v>-5259.14013787562</v>
      </c>
      <c r="R44" s="241">
        <v>40520.474451990282</v>
      </c>
      <c r="AB44">
        <v>-5259.14013787562</v>
      </c>
      <c r="AC44" s="241">
        <v>1700.3633643404039</v>
      </c>
      <c r="AD44" s="241">
        <v>28</v>
      </c>
      <c r="AE44" s="241">
        <v>35</v>
      </c>
      <c r="AH44" s="241">
        <v>-5259.14013787562</v>
      </c>
      <c r="AI44" s="241">
        <v>92356.693720054027</v>
      </c>
      <c r="AL44" s="241">
        <v>-5259.14013787562</v>
      </c>
      <c r="AM44" s="241">
        <v>3274.5363783154125</v>
      </c>
      <c r="AQ44" s="241">
        <f t="shared" si="1"/>
        <v>-5259.14013787562</v>
      </c>
      <c r="AR44" s="241">
        <f t="shared" si="2"/>
        <v>27658554.989814397</v>
      </c>
      <c r="AS44" s="241">
        <v>1700.3633643404039</v>
      </c>
      <c r="AT44" s="241">
        <f t="shared" si="3"/>
        <v>2891235.5707910173</v>
      </c>
      <c r="AU44" s="241">
        <v>92356.693720054027</v>
      </c>
      <c r="AV44" s="241">
        <f t="shared" si="3"/>
        <v>8529758874.8998671</v>
      </c>
      <c r="AW44" s="241">
        <f t="shared" si="4"/>
        <v>157039938.45318732</v>
      </c>
      <c r="AX44" s="241">
        <v>3274.5363783154125</v>
      </c>
      <c r="AY44" s="241">
        <f t="shared" ref="AY44" si="48">AX44^2</f>
        <v>10722588.492911018</v>
      </c>
      <c r="AZ44" s="241">
        <f t="shared" si="6"/>
        <v>5567901.6928874366</v>
      </c>
      <c r="BA44" s="241">
        <f t="shared" si="7"/>
        <v>302425353.36725152</v>
      </c>
      <c r="BD44" s="241">
        <v>-6218.234914642082</v>
      </c>
      <c r="BE44" s="241">
        <v>1784.4509435203267</v>
      </c>
      <c r="BF44" s="241">
        <v>105074.22275338043</v>
      </c>
      <c r="BG44" s="241">
        <v>2805.4694572381245</v>
      </c>
      <c r="BJ44" s="241">
        <v>1156.5118297690933</v>
      </c>
      <c r="BK44" s="241">
        <v>1819.6025873559106</v>
      </c>
      <c r="BL44" s="241">
        <v>109070.62396316198</v>
      </c>
      <c r="BM44" s="241">
        <v>3239.8623712566337</v>
      </c>
      <c r="BP44" s="241">
        <v>-8851.5168921836521</v>
      </c>
      <c r="BQ44" s="241">
        <v>1805.3624022463932</v>
      </c>
      <c r="BR44" s="241">
        <v>102975.38771839543</v>
      </c>
      <c r="BS44" s="241">
        <v>3332.2037805190771</v>
      </c>
    </row>
    <row r="45" spans="1:71">
      <c r="A45" s="241"/>
      <c r="B45" s="241"/>
      <c r="C45" s="241"/>
      <c r="D45" s="241"/>
      <c r="E45" s="241"/>
      <c r="F45" s="241"/>
      <c r="G45" s="241"/>
      <c r="H45" s="241"/>
      <c r="I45" s="241"/>
      <c r="J45" s="241"/>
      <c r="K45" s="241" t="s">
        <v>52</v>
      </c>
      <c r="L45" s="191">
        <v>33371.277031331789</v>
      </c>
      <c r="M45" s="241">
        <v>2055.2479180134969</v>
      </c>
      <c r="N45" s="241">
        <v>77893.167156172014</v>
      </c>
      <c r="O45" s="241">
        <v>2166.8017698720187</v>
      </c>
      <c r="P45" s="241" cm="1">
        <f t="array" ref="P45">MMULT(M45:O45,$B$4:$B$6)+$B$3</f>
        <v>33361.34259878275</v>
      </c>
      <c r="Q45" s="241">
        <f t="shared" si="0"/>
        <v>9.9344325490383198</v>
      </c>
      <c r="R45" s="241">
        <v>33371.277031331789</v>
      </c>
      <c r="AB45">
        <v>9.9344325490383198</v>
      </c>
      <c r="AC45" s="241">
        <v>2055.2479180134969</v>
      </c>
      <c r="AD45" s="241">
        <v>63</v>
      </c>
      <c r="AE45" s="241">
        <v>42</v>
      </c>
      <c r="AH45" s="241">
        <v>9.9344325490383198</v>
      </c>
      <c r="AI45" s="241">
        <v>77893.167156172014</v>
      </c>
      <c r="AL45" s="241">
        <v>9.9344325490383198</v>
      </c>
      <c r="AM45" s="241">
        <v>2166.8017698720187</v>
      </c>
      <c r="AQ45" s="241">
        <f t="shared" si="1"/>
        <v>9.9344325490383198</v>
      </c>
      <c r="AR45" s="241">
        <f t="shared" si="2"/>
        <v>98.692950071392005</v>
      </c>
      <c r="AS45" s="241">
        <v>2055.2479180134969</v>
      </c>
      <c r="AT45" s="241">
        <f t="shared" si="3"/>
        <v>4224044.0044988142</v>
      </c>
      <c r="AU45" s="241">
        <v>77893.167156172014</v>
      </c>
      <c r="AV45" s="241">
        <f t="shared" si="3"/>
        <v>6067345489.6193542</v>
      </c>
      <c r="AW45" s="241">
        <f t="shared" si="4"/>
        <v>160089769.62519982</v>
      </c>
      <c r="AX45" s="241">
        <v>2166.8017698720187</v>
      </c>
      <c r="AY45" s="241">
        <f t="shared" ref="AY45" si="49">AX45^2</f>
        <v>4695029.9099205127</v>
      </c>
      <c r="AZ45" s="241">
        <f t="shared" si="6"/>
        <v>4453314.8262774264</v>
      </c>
      <c r="BA45" s="241">
        <f t="shared" si="7"/>
        <v>168779052.45493051</v>
      </c>
      <c r="BD45" s="241">
        <v>-8851.5168921836521</v>
      </c>
      <c r="BE45" s="241">
        <v>1805.3624022463932</v>
      </c>
      <c r="BF45" s="241">
        <v>102975.38771839543</v>
      </c>
      <c r="BG45" s="241">
        <v>3332.2037805190771</v>
      </c>
      <c r="BJ45" s="241">
        <v>-8920.8887270117048</v>
      </c>
      <c r="BK45" s="241">
        <v>1963.2903830209309</v>
      </c>
      <c r="BL45" s="241">
        <v>109566.32269846831</v>
      </c>
      <c r="BM45" s="241">
        <v>3321.8198174756717</v>
      </c>
      <c r="BP45" s="241">
        <v>-696.10949826289288</v>
      </c>
      <c r="BQ45" s="241">
        <v>1878.1541011241529</v>
      </c>
      <c r="BR45" s="241">
        <v>112527.21476970261</v>
      </c>
      <c r="BS45" s="241">
        <v>3436.6578410692596</v>
      </c>
    </row>
    <row r="46" spans="1:71">
      <c r="A46" s="241"/>
      <c r="B46" s="241"/>
      <c r="C46" s="241"/>
      <c r="D46" s="241"/>
      <c r="E46" s="241"/>
      <c r="F46" s="241"/>
      <c r="G46" s="241"/>
      <c r="H46" s="241"/>
      <c r="I46" s="241"/>
      <c r="J46" s="241"/>
      <c r="K46" s="241" t="s">
        <v>53</v>
      </c>
      <c r="L46" s="191">
        <v>58715.195018963845</v>
      </c>
      <c r="M46" s="241">
        <v>1733.3064596736444</v>
      </c>
      <c r="N46" s="241">
        <v>124613.16089825645</v>
      </c>
      <c r="O46" s="241">
        <v>4453.7332837103477</v>
      </c>
      <c r="P46" s="241" cm="1">
        <f t="array" ref="P46">MMULT(M46:O46,$B$4:$B$6)+$B$3</f>
        <v>77152.234757889179</v>
      </c>
      <c r="Q46" s="241">
        <f t="shared" si="0"/>
        <v>-18437.039738925334</v>
      </c>
      <c r="R46" s="241">
        <v>58715.195018963845</v>
      </c>
      <c r="AB46">
        <v>-18437.039738925334</v>
      </c>
      <c r="AC46" s="241">
        <v>1733.3064596736444</v>
      </c>
      <c r="AD46" s="241">
        <v>34</v>
      </c>
      <c r="AE46" s="241">
        <v>10</v>
      </c>
      <c r="AH46" s="241">
        <v>-18437.039738925334</v>
      </c>
      <c r="AI46" s="241">
        <v>124613.16089825645</v>
      </c>
      <c r="AL46" s="241">
        <v>-18437.039738925334</v>
      </c>
      <c r="AM46" s="241">
        <v>4453.7332837103477</v>
      </c>
      <c r="AQ46" s="241">
        <f t="shared" si="1"/>
        <v>-18437.039738925334</v>
      </c>
      <c r="AR46" s="241">
        <f t="shared" si="2"/>
        <v>339924434.33471197</v>
      </c>
      <c r="AS46" s="241">
        <v>1733.3064596736444</v>
      </c>
      <c r="AT46" s="241">
        <f t="shared" si="3"/>
        <v>3004351.2831463832</v>
      </c>
      <c r="AU46" s="241">
        <v>124613.16089825645</v>
      </c>
      <c r="AV46" s="241">
        <f t="shared" si="3"/>
        <v>15528439869.05475</v>
      </c>
      <c r="AW46" s="241">
        <f t="shared" si="4"/>
        <v>215992796.7452991</v>
      </c>
      <c r="AX46" s="241">
        <v>4453.7332837103477</v>
      </c>
      <c r="AY46" s="241">
        <f t="shared" ref="AY46" si="50">AX46^2</f>
        <v>19835740.162429355</v>
      </c>
      <c r="AZ46" s="241">
        <f t="shared" si="6"/>
        <v>7719684.6703186575</v>
      </c>
      <c r="BA46" s="241">
        <f t="shared" si="7"/>
        <v>554993782.28091764</v>
      </c>
      <c r="BD46" s="241">
        <v>4181.686249842649</v>
      </c>
      <c r="BE46" s="241">
        <v>1814.4869276767515</v>
      </c>
      <c r="BF46" s="241">
        <v>99472.646485303689</v>
      </c>
      <c r="BG46" s="241">
        <v>3453.888556790791</v>
      </c>
      <c r="BJ46" s="241">
        <v>-11450.039589688051</v>
      </c>
      <c r="BK46" s="241">
        <v>1673.840719780585</v>
      </c>
      <c r="BL46" s="241">
        <v>111645.16916255264</v>
      </c>
      <c r="BM46" s="241">
        <v>2341.2631902935018</v>
      </c>
      <c r="BP46" s="241">
        <v>4181.686249842649</v>
      </c>
      <c r="BQ46" s="241">
        <v>1814.4869276767515</v>
      </c>
      <c r="BR46" s="241">
        <v>99472.646485303689</v>
      </c>
      <c r="BS46" s="241">
        <v>3453.888556790791</v>
      </c>
    </row>
    <row r="47" spans="1:71">
      <c r="A47" s="241"/>
      <c r="B47" s="241"/>
      <c r="C47" s="241"/>
      <c r="D47" s="241"/>
      <c r="E47" s="241"/>
      <c r="F47" s="241"/>
      <c r="G47" s="241"/>
      <c r="H47" s="241"/>
      <c r="I47" s="241"/>
      <c r="J47" s="241"/>
      <c r="K47" s="241" t="s">
        <v>54</v>
      </c>
      <c r="L47" s="191">
        <v>30777.651826874124</v>
      </c>
      <c r="M47" s="241">
        <v>1976.6754939892658</v>
      </c>
      <c r="N47" s="241">
        <v>89446.347996749711</v>
      </c>
      <c r="O47" s="241">
        <v>2826.4483953640324</v>
      </c>
      <c r="P47" s="241" cm="1">
        <f t="array" ref="P47">MMULT(M47:O47,$B$4:$B$6)+$B$3</f>
        <v>45318.006861882925</v>
      </c>
      <c r="Q47" s="241">
        <f t="shared" si="0"/>
        <v>-14540.355035008801</v>
      </c>
      <c r="R47" s="241">
        <v>30777.651826874124</v>
      </c>
      <c r="AB47">
        <v>-14540.355035008801</v>
      </c>
      <c r="AC47" s="241">
        <v>1976.6754939892658</v>
      </c>
      <c r="AD47" s="241">
        <v>61</v>
      </c>
      <c r="AE47" s="241">
        <v>15</v>
      </c>
      <c r="AH47" s="241">
        <v>-14540.355035008801</v>
      </c>
      <c r="AI47" s="241">
        <v>89446.347996749711</v>
      </c>
      <c r="AL47" s="241">
        <v>-14540.355035008801</v>
      </c>
      <c r="AM47" s="241">
        <v>2826.4483953640324</v>
      </c>
      <c r="AQ47" s="241">
        <f t="shared" si="1"/>
        <v>-14540.355035008801</v>
      </c>
      <c r="AR47" s="241">
        <f t="shared" si="2"/>
        <v>211421924.5441058</v>
      </c>
      <c r="AS47" s="241">
        <v>1976.6754939892658</v>
      </c>
      <c r="AT47" s="241">
        <f t="shared" si="3"/>
        <v>3907246.0085377079</v>
      </c>
      <c r="AU47" s="241">
        <v>89446.347996749711</v>
      </c>
      <c r="AV47" s="241">
        <f t="shared" si="3"/>
        <v>8000649169.9556513</v>
      </c>
      <c r="AW47" s="241">
        <f t="shared" si="4"/>
        <v>176806404.11201102</v>
      </c>
      <c r="AX47" s="241">
        <v>2826.4483953640324</v>
      </c>
      <c r="AY47" s="241">
        <f t="shared" ref="AY47" si="51">AX47^2</f>
        <v>7988810.5316559142</v>
      </c>
      <c r="AZ47" s="241">
        <f t="shared" si="6"/>
        <v>5586971.2781413663</v>
      </c>
      <c r="BA47" s="241">
        <f t="shared" si="7"/>
        <v>252815486.76658607</v>
      </c>
      <c r="BD47" s="241">
        <v>-11387.552148394767</v>
      </c>
      <c r="BE47" s="241">
        <v>1819.1784786255287</v>
      </c>
      <c r="BF47" s="241">
        <v>115754.76006611111</v>
      </c>
      <c r="BG47" s="241">
        <v>3114.4569488992329</v>
      </c>
      <c r="BJ47" s="241">
        <v>-20597.43291840866</v>
      </c>
      <c r="BK47" s="241">
        <v>2486.8676664846544</v>
      </c>
      <c r="BL47" s="241">
        <v>111843.74824634194</v>
      </c>
      <c r="BM47" s="241">
        <v>1911.5371547069979</v>
      </c>
      <c r="BP47" s="241">
        <v>252.40881436218478</v>
      </c>
      <c r="BQ47" s="241">
        <v>1239.3777852998801</v>
      </c>
      <c r="BR47" s="241">
        <v>129155.98859234316</v>
      </c>
      <c r="BS47" s="241">
        <v>3506.6292268032234</v>
      </c>
    </row>
    <row r="48" spans="1:71">
      <c r="A48" s="241"/>
      <c r="B48" s="241"/>
      <c r="C48" s="241"/>
      <c r="D48" s="241"/>
      <c r="E48" s="241"/>
      <c r="F48" s="241"/>
      <c r="G48" s="241"/>
      <c r="H48" s="241"/>
      <c r="I48" s="241"/>
      <c r="J48" s="241"/>
      <c r="K48" s="241" t="s">
        <v>55</v>
      </c>
      <c r="L48" s="191">
        <v>57380.641158632898</v>
      </c>
      <c r="M48" s="241">
        <v>1239.3777852998801</v>
      </c>
      <c r="N48" s="241">
        <v>129155.98859234316</v>
      </c>
      <c r="O48" s="241">
        <v>3506.6292268032234</v>
      </c>
      <c r="P48" s="241" cm="1">
        <f t="array" ref="P48">MMULT(M48:O48,$B$4:$B$6)+$B$3</f>
        <v>57128.232344270713</v>
      </c>
      <c r="Q48" s="241">
        <f t="shared" si="0"/>
        <v>252.40881436218478</v>
      </c>
      <c r="R48" s="241">
        <v>57380.641158632898</v>
      </c>
      <c r="AB48">
        <v>252.40881436218478</v>
      </c>
      <c r="AC48" s="241">
        <v>1239.3777852998801</v>
      </c>
      <c r="AD48" s="241">
        <v>2</v>
      </c>
      <c r="AE48" s="241">
        <v>44</v>
      </c>
      <c r="AH48" s="241">
        <v>252.40881436218478</v>
      </c>
      <c r="AI48" s="241">
        <v>129155.98859234316</v>
      </c>
      <c r="AL48" s="241">
        <v>252.40881436218478</v>
      </c>
      <c r="AM48" s="241">
        <v>3506.6292268032234</v>
      </c>
      <c r="AQ48" s="241">
        <f t="shared" si="1"/>
        <v>252.40881436218478</v>
      </c>
      <c r="AR48" s="241">
        <f t="shared" si="2"/>
        <v>63710.209567723861</v>
      </c>
      <c r="AS48" s="241">
        <v>1239.3777852998801</v>
      </c>
      <c r="AT48" s="241">
        <f t="shared" si="3"/>
        <v>1536057.2946948356</v>
      </c>
      <c r="AU48" s="241">
        <v>129155.98859234316</v>
      </c>
      <c r="AV48" s="241">
        <f t="shared" si="3"/>
        <v>16681269389.265476</v>
      </c>
      <c r="AW48" s="241">
        <f t="shared" si="4"/>
        <v>160073063.09979483</v>
      </c>
      <c r="AX48" s="241">
        <v>3506.6292268032234</v>
      </c>
      <c r="AY48" s="241">
        <f t="shared" ref="AY48" si="52">AX48^2</f>
        <v>12296448.534270573</v>
      </c>
      <c r="AZ48" s="241">
        <f t="shared" si="6"/>
        <v>4346038.3649832103</v>
      </c>
      <c r="BA48" s="241">
        <f t="shared" si="7"/>
        <v>452902164.41457421</v>
      </c>
      <c r="BD48" s="241">
        <v>1156.5118297690933</v>
      </c>
      <c r="BE48" s="241">
        <v>1819.6025873559106</v>
      </c>
      <c r="BF48" s="241">
        <v>109070.62396316198</v>
      </c>
      <c r="BG48" s="241">
        <v>3239.8623712566337</v>
      </c>
      <c r="BJ48" s="241">
        <v>-696.10949826289288</v>
      </c>
      <c r="BK48" s="241">
        <v>1878.1541011241529</v>
      </c>
      <c r="BL48" s="241">
        <v>112527.21476970261</v>
      </c>
      <c r="BM48" s="241">
        <v>3436.6578410692596</v>
      </c>
      <c r="BP48" s="241">
        <v>30074.429040712712</v>
      </c>
      <c r="BQ48" s="241">
        <v>1749.9724911780127</v>
      </c>
      <c r="BR48" s="241">
        <v>87068.719927956801</v>
      </c>
      <c r="BS48" s="241">
        <v>3515.8676740648016</v>
      </c>
    </row>
    <row r="49" spans="11:71">
      <c r="K49" s="241" t="s">
        <v>56</v>
      </c>
      <c r="L49" s="191">
        <v>59814.949497179565</v>
      </c>
      <c r="M49" s="241">
        <v>1738.3514197666473</v>
      </c>
      <c r="N49" s="241">
        <v>96592.210579370178</v>
      </c>
      <c r="O49" s="241">
        <v>5193.0478210426763</v>
      </c>
      <c r="P49" s="241" cm="1">
        <f t="array" ref="P49">MMULT(M49:O49,$B$4:$B$6)+$B$3</f>
        <v>71356.327494506986</v>
      </c>
      <c r="Q49" s="241">
        <f t="shared" si="0"/>
        <v>-11541.377997327421</v>
      </c>
      <c r="R49" s="241">
        <v>59814.949497179565</v>
      </c>
      <c r="AB49">
        <v>-11541.377997327421</v>
      </c>
      <c r="AC49" s="241">
        <v>1738.3514197666473</v>
      </c>
      <c r="AD49" s="241">
        <v>36</v>
      </c>
      <c r="AE49" s="241">
        <v>19</v>
      </c>
      <c r="AH49" s="241">
        <v>-11541.377997327421</v>
      </c>
      <c r="AI49" s="241">
        <v>96592.210579370178</v>
      </c>
      <c r="AL49" s="241">
        <v>-11541.377997327421</v>
      </c>
      <c r="AM49" s="241">
        <v>5193.0478210426763</v>
      </c>
      <c r="AQ49" s="241">
        <f t="shared" si="1"/>
        <v>-11541.377997327421</v>
      </c>
      <c r="AR49" s="241">
        <f t="shared" si="2"/>
        <v>133203406.07719351</v>
      </c>
      <c r="AS49" s="241">
        <v>1738.3514197666473</v>
      </c>
      <c r="AT49" s="241">
        <f t="shared" si="3"/>
        <v>3021865.6586047183</v>
      </c>
      <c r="AU49" s="241">
        <v>96592.210579370178</v>
      </c>
      <c r="AV49" s="241">
        <f t="shared" si="3"/>
        <v>9330055144.6093922</v>
      </c>
      <c r="AW49" s="241">
        <f t="shared" si="4"/>
        <v>167911206.39904711</v>
      </c>
      <c r="AX49" s="241">
        <v>5193.0478210426763</v>
      </c>
      <c r="AY49" s="241">
        <f t="shared" ref="AY49" si="53">AX49^2</f>
        <v>26967745.67163609</v>
      </c>
      <c r="AZ49" s="241">
        <f t="shared" si="6"/>
        <v>9027342.0526256301</v>
      </c>
      <c r="BA49" s="241">
        <f t="shared" si="7"/>
        <v>501607968.67889363</v>
      </c>
      <c r="BD49" s="241">
        <v>10965.814292391122</v>
      </c>
      <c r="BE49" s="241">
        <v>1851.8985100711423</v>
      </c>
      <c r="BF49" s="241">
        <v>130100.59197881901</v>
      </c>
      <c r="BG49" s="241">
        <v>2326.3342383216582</v>
      </c>
      <c r="BJ49" s="241">
        <v>20302.354244580376</v>
      </c>
      <c r="BK49" s="241">
        <v>1925.2308836997358</v>
      </c>
      <c r="BL49" s="241">
        <v>114877.25814210343</v>
      </c>
      <c r="BM49" s="241">
        <v>22176.534230003872</v>
      </c>
      <c r="BP49" s="241">
        <v>-12384.098068107567</v>
      </c>
      <c r="BQ49" s="241">
        <v>1669.9599612780671</v>
      </c>
      <c r="BR49" s="241">
        <v>102992.17542041978</v>
      </c>
      <c r="BS49" s="241">
        <v>3650.0262769760852</v>
      </c>
    </row>
    <row r="50" spans="11:71">
      <c r="K50" s="241" t="s">
        <v>57</v>
      </c>
      <c r="L50" s="191">
        <v>40833.043155574691</v>
      </c>
      <c r="M50" s="241">
        <v>1942.3878286649485</v>
      </c>
      <c r="N50" s="241">
        <v>96617.150097642429</v>
      </c>
      <c r="O50" s="241">
        <v>2552.4946767742786</v>
      </c>
      <c r="P50" s="241" cm="1">
        <f t="array" ref="P50">MMULT(M50:O50,$B$4:$B$6)+$B$3</f>
        <v>45053.550477569486</v>
      </c>
      <c r="Q50" s="241">
        <f t="shared" si="0"/>
        <v>-4220.5073219947953</v>
      </c>
      <c r="R50" s="241">
        <v>40833.043155574691</v>
      </c>
      <c r="AB50">
        <v>-4220.5073219947953</v>
      </c>
      <c r="AC50" s="241">
        <v>1942.3878286649485</v>
      </c>
      <c r="AD50" s="241">
        <v>56</v>
      </c>
      <c r="AE50" s="241">
        <v>37</v>
      </c>
      <c r="AH50" s="241">
        <v>-4220.5073219947953</v>
      </c>
      <c r="AI50" s="241">
        <v>96617.150097642429</v>
      </c>
      <c r="AL50" s="241">
        <v>-4220.5073219947953</v>
      </c>
      <c r="AM50" s="241">
        <v>2552.4946767742786</v>
      </c>
      <c r="AQ50" s="241">
        <f t="shared" si="1"/>
        <v>-4220.5073219947953</v>
      </c>
      <c r="AR50" s="241">
        <f t="shared" si="2"/>
        <v>17812682.055011678</v>
      </c>
      <c r="AS50" s="241">
        <v>1942.3878286649485</v>
      </c>
      <c r="AT50" s="241">
        <f t="shared" si="3"/>
        <v>3772870.4769457337</v>
      </c>
      <c r="AU50" s="241">
        <v>96617.150097642429</v>
      </c>
      <c r="AV50" s="241">
        <f t="shared" si="3"/>
        <v>9334873692.990366</v>
      </c>
      <c r="AW50" s="241">
        <f t="shared" si="4"/>
        <v>187667976.3899551</v>
      </c>
      <c r="AX50" s="241">
        <v>2552.4946767742786</v>
      </c>
      <c r="AY50" s="241">
        <f t="shared" ref="AY50" si="54">AX50^2</f>
        <v>6515229.074961029</v>
      </c>
      <c r="AZ50" s="241">
        <f t="shared" si="6"/>
        <v>4957934.5928984303</v>
      </c>
      <c r="BA50" s="241">
        <f t="shared" si="7"/>
        <v>246614761.30933377</v>
      </c>
      <c r="BD50" s="307">
        <v>-38305.471682285563</v>
      </c>
      <c r="BE50" s="307">
        <v>1857.4649017429865</v>
      </c>
      <c r="BF50" s="307">
        <v>155540.33760721743</v>
      </c>
      <c r="BG50" s="307">
        <v>4385.9677261407651</v>
      </c>
      <c r="BJ50" s="241">
        <v>-11387.552148394767</v>
      </c>
      <c r="BK50" s="241">
        <v>1819.1784786255287</v>
      </c>
      <c r="BL50" s="241">
        <v>115754.76006611111</v>
      </c>
      <c r="BM50" s="241">
        <v>3114.4569488992329</v>
      </c>
      <c r="BP50" s="241">
        <v>-16889.173980100481</v>
      </c>
      <c r="BQ50" s="241">
        <v>1751.3674417960087</v>
      </c>
      <c r="BR50" s="241">
        <v>121532.05366602977</v>
      </c>
      <c r="BS50" s="241">
        <v>3713.1487753859201</v>
      </c>
    </row>
    <row r="51" spans="11:71">
      <c r="K51" s="241" t="s">
        <v>58</v>
      </c>
      <c r="L51" s="191">
        <v>58418.347347229574</v>
      </c>
      <c r="M51" s="241">
        <v>1624.5726180028121</v>
      </c>
      <c r="N51" s="241">
        <v>128873.46998860284</v>
      </c>
      <c r="O51" s="241">
        <v>3906.3164692457822</v>
      </c>
      <c r="P51" s="241" cm="1">
        <f t="array" ref="P51">MMULT(M51:O51,$B$4:$B$6)+$B$3</f>
        <v>70465.263530087046</v>
      </c>
      <c r="Q51" s="241">
        <f t="shared" si="0"/>
        <v>-12046.916182857472</v>
      </c>
      <c r="R51" s="241">
        <v>58418.347347229574</v>
      </c>
      <c r="AB51">
        <v>-12046.916182857472</v>
      </c>
      <c r="AC51" s="241">
        <v>1624.5726180028121</v>
      </c>
      <c r="AD51" s="241">
        <v>13</v>
      </c>
      <c r="AE51" s="241">
        <v>18</v>
      </c>
      <c r="AH51" s="241">
        <v>-12046.916182857472</v>
      </c>
      <c r="AI51" s="241">
        <v>128873.46998860284</v>
      </c>
      <c r="AL51" s="241">
        <v>-12046.916182857472</v>
      </c>
      <c r="AM51" s="241">
        <v>3906.3164692457822</v>
      </c>
      <c r="AQ51" s="241">
        <f t="shared" si="1"/>
        <v>-12046.916182857472</v>
      </c>
      <c r="AR51" s="241">
        <f t="shared" si="2"/>
        <v>145128189.51679325</v>
      </c>
      <c r="AS51" s="241">
        <v>1624.5726180028121</v>
      </c>
      <c r="AT51" s="241">
        <f t="shared" si="3"/>
        <v>2639236.1911645108</v>
      </c>
      <c r="AU51" s="241">
        <v>128873.46998860284</v>
      </c>
      <c r="AV51" s="241">
        <f t="shared" si="3"/>
        <v>16608371266.903316</v>
      </c>
      <c r="AW51" s="241">
        <f t="shared" si="4"/>
        <v>209364310.53049135</v>
      </c>
      <c r="AX51" s="241">
        <v>3906.3164692457822</v>
      </c>
      <c r="AY51" s="241">
        <f t="shared" ref="AY51" si="55">AX51^2</f>
        <v>15259308.357900834</v>
      </c>
      <c r="AZ51" s="241">
        <f t="shared" si="6"/>
        <v>6346094.7731901221</v>
      </c>
      <c r="BA51" s="241">
        <f t="shared" si="7"/>
        <v>503420558.26533133</v>
      </c>
      <c r="BD51" s="307">
        <v>-4670.9511764681884</v>
      </c>
      <c r="BE51" s="307">
        <v>1876.4630862212798</v>
      </c>
      <c r="BF51" s="307">
        <v>92466.159631538263</v>
      </c>
      <c r="BG51" s="307">
        <v>1301.3101856131882</v>
      </c>
      <c r="BJ51" s="241">
        <v>-14299.965446719201</v>
      </c>
      <c r="BK51" s="241">
        <v>2483.0811006670947</v>
      </c>
      <c r="BL51" s="241">
        <v>116161.58382339875</v>
      </c>
      <c r="BM51" s="241">
        <v>6105.4671867231218</v>
      </c>
      <c r="BP51" s="241">
        <v>59.834947395633208</v>
      </c>
      <c r="BQ51" s="241">
        <v>1960.2674769236203</v>
      </c>
      <c r="BR51" s="241">
        <v>126172.6037213435</v>
      </c>
      <c r="BS51" s="241">
        <v>3800.061581639492</v>
      </c>
    </row>
    <row r="52" spans="11:71">
      <c r="K52" s="241" t="s">
        <v>59</v>
      </c>
      <c r="L52" s="191">
        <v>39045.977659878219</v>
      </c>
      <c r="M52" s="241">
        <v>1541.3053773845304</v>
      </c>
      <c r="N52" s="241">
        <v>88872.586357152686</v>
      </c>
      <c r="O52" s="241">
        <v>2963.5804221754365</v>
      </c>
      <c r="P52" s="241" cm="1">
        <f t="array" ref="P52">MMULT(M52:O52,$B$4:$B$6)+$B$3</f>
        <v>36686.720216775691</v>
      </c>
      <c r="Q52" s="241">
        <f t="shared" si="0"/>
        <v>2359.2574431025278</v>
      </c>
      <c r="R52" s="241">
        <v>39045.977659878219</v>
      </c>
      <c r="AB52">
        <v>2359.2574431025278</v>
      </c>
      <c r="AC52" s="241">
        <v>1541.3053773845304</v>
      </c>
      <c r="AD52" s="241">
        <v>9</v>
      </c>
      <c r="AE52" s="241">
        <v>47</v>
      </c>
      <c r="AH52" s="241">
        <v>2359.2574431025278</v>
      </c>
      <c r="AI52" s="241">
        <v>88872.586357152686</v>
      </c>
      <c r="AL52" s="241">
        <v>2359.2574431025278</v>
      </c>
      <c r="AM52" s="241">
        <v>2963.5804221754365</v>
      </c>
      <c r="AQ52" s="241">
        <f t="shared" si="1"/>
        <v>2359.2574431025278</v>
      </c>
      <c r="AR52" s="241">
        <f t="shared" si="2"/>
        <v>5566095.6828346774</v>
      </c>
      <c r="AS52" s="241">
        <v>1541.3053773845304</v>
      </c>
      <c r="AT52" s="241">
        <f t="shared" si="3"/>
        <v>2375622.2663544696</v>
      </c>
      <c r="AU52" s="241">
        <v>88872.586357152686</v>
      </c>
      <c r="AV52" s="241">
        <f t="shared" si="3"/>
        <v>7898336605.8095617</v>
      </c>
      <c r="AW52" s="241">
        <f t="shared" si="4"/>
        <v>136979795.25435048</v>
      </c>
      <c r="AX52" s="241">
        <v>2963.5804221754365</v>
      </c>
      <c r="AY52" s="241">
        <f t="shared" ref="AY52" si="56">AX52^2</f>
        <v>8782808.9187015388</v>
      </c>
      <c r="AZ52" s="241">
        <f t="shared" si="6"/>
        <v>4567782.4410105171</v>
      </c>
      <c r="BA52" s="241">
        <f t="shared" si="7"/>
        <v>263381056.9961535</v>
      </c>
      <c r="BD52" s="307">
        <v>-696.10949826289288</v>
      </c>
      <c r="BE52" s="307">
        <v>1878.1541011241529</v>
      </c>
      <c r="BF52" s="307">
        <v>112527.21476970261</v>
      </c>
      <c r="BG52" s="307">
        <v>3436.6578410692596</v>
      </c>
      <c r="BJ52" s="241">
        <v>20596.551522431291</v>
      </c>
      <c r="BK52" s="241">
        <v>1094.397788931321</v>
      </c>
      <c r="BL52" s="241">
        <v>117817.36436898053</v>
      </c>
      <c r="BM52" s="241">
        <v>1418.0507652330566</v>
      </c>
      <c r="BP52" s="241">
        <v>-21542.638714173801</v>
      </c>
      <c r="BQ52" s="241">
        <v>2264.3376527657151</v>
      </c>
      <c r="BR52" s="241">
        <v>91740.507066446604</v>
      </c>
      <c r="BS52" s="241">
        <v>3897.3971928634974</v>
      </c>
    </row>
    <row r="53" spans="11:71">
      <c r="K53" s="241" t="s">
        <v>60</v>
      </c>
      <c r="L53" s="191">
        <v>40843.300306448007</v>
      </c>
      <c r="M53" s="241">
        <v>1717.3701105372652</v>
      </c>
      <c r="N53" s="241">
        <v>88627.149964620374</v>
      </c>
      <c r="O53" s="241">
        <v>1629.8027078763118</v>
      </c>
      <c r="P53" s="241" cm="1">
        <f t="array" ref="P53">MMULT(M53:O53,$B$4:$B$6)+$B$3</f>
        <v>24933.515978877869</v>
      </c>
      <c r="Q53" s="241">
        <f t="shared" si="0"/>
        <v>15909.784327570138</v>
      </c>
      <c r="R53" s="241">
        <v>40843.300306448007</v>
      </c>
      <c r="AB53">
        <v>15909.784327570138</v>
      </c>
      <c r="AC53" s="241">
        <v>1717.3701105372652</v>
      </c>
      <c r="AD53" s="241">
        <v>31</v>
      </c>
      <c r="AE53" s="241">
        <v>63</v>
      </c>
      <c r="AH53" s="241">
        <v>15909.784327570138</v>
      </c>
      <c r="AI53" s="241">
        <v>88627.149964620374</v>
      </c>
      <c r="AL53" s="241">
        <v>15909.784327570138</v>
      </c>
      <c r="AM53" s="241">
        <v>1629.8027078763118</v>
      </c>
      <c r="AQ53" s="241">
        <f t="shared" si="1"/>
        <v>15909.784327570138</v>
      </c>
      <c r="AR53" s="241">
        <f t="shared" si="2"/>
        <v>253121237.34979638</v>
      </c>
      <c r="AS53" s="241">
        <v>1717.3701105372652</v>
      </c>
      <c r="AT53" s="241">
        <f t="shared" si="3"/>
        <v>2949360.0965667786</v>
      </c>
      <c r="AU53" s="241">
        <v>88627.149964620374</v>
      </c>
      <c r="AV53" s="241">
        <f t="shared" si="3"/>
        <v>7854771710.8513088</v>
      </c>
      <c r="AW53" s="241">
        <f t="shared" si="4"/>
        <v>152205618.33134288</v>
      </c>
      <c r="AX53" s="241">
        <v>1629.8027078763118</v>
      </c>
      <c r="AY53" s="241">
        <f t="shared" ref="AY53" si="57">AX53^2</f>
        <v>2656256.8666009586</v>
      </c>
      <c r="AZ53" s="241">
        <f t="shared" si="6"/>
        <v>2798974.4565794757</v>
      </c>
      <c r="BA53" s="241">
        <f t="shared" si="7"/>
        <v>144444769.00369826</v>
      </c>
      <c r="BD53" s="307">
        <v>2410.1785262274534</v>
      </c>
      <c r="BE53" s="307">
        <v>1921.4173414320699</v>
      </c>
      <c r="BF53" s="307">
        <v>86592.756803994285</v>
      </c>
      <c r="BG53" s="307">
        <v>1070.6630372006734</v>
      </c>
      <c r="BJ53" s="241">
        <v>-32618.633313273524</v>
      </c>
      <c r="BK53" s="241">
        <v>2237.613892247743</v>
      </c>
      <c r="BL53" s="241">
        <v>118009.04084500624</v>
      </c>
      <c r="BM53" s="241">
        <v>3046.0618251766396</v>
      </c>
      <c r="BP53" s="241">
        <v>-12046.916182857472</v>
      </c>
      <c r="BQ53" s="241">
        <v>1624.5726180028121</v>
      </c>
      <c r="BR53" s="241">
        <v>128873.46998860284</v>
      </c>
      <c r="BS53" s="241">
        <v>3906.3164692457822</v>
      </c>
    </row>
    <row r="54" spans="11:71">
      <c r="K54" s="241" t="s">
        <v>62</v>
      </c>
      <c r="L54" s="191">
        <v>26397.873305156092</v>
      </c>
      <c r="M54" s="241">
        <v>1373.7374047159869</v>
      </c>
      <c r="N54" s="241">
        <v>80549.828154702467</v>
      </c>
      <c r="O54" s="241">
        <v>1972.723841481783</v>
      </c>
      <c r="P54" s="241" cm="1">
        <f t="array" ref="P54">MMULT(M54:O54,$B$4:$B$6)+$B$3</f>
        <v>16905.71618591444</v>
      </c>
      <c r="Q54" s="241">
        <f t="shared" si="0"/>
        <v>9492.1571192416523</v>
      </c>
      <c r="R54" s="241">
        <v>26397.873305156092</v>
      </c>
      <c r="AB54">
        <v>9492.1571192416523</v>
      </c>
      <c r="AC54" s="241">
        <v>1373.7374047159869</v>
      </c>
      <c r="AD54" s="241">
        <v>3</v>
      </c>
      <c r="AE54" s="241">
        <v>56</v>
      </c>
      <c r="AH54" s="241">
        <v>9492.1571192416523</v>
      </c>
      <c r="AI54" s="241">
        <v>80549.828154702467</v>
      </c>
      <c r="AL54" s="241">
        <v>9492.1571192416523</v>
      </c>
      <c r="AM54" s="241">
        <v>1972.723841481783</v>
      </c>
      <c r="AQ54" s="241">
        <f t="shared" si="1"/>
        <v>9492.1571192416523</v>
      </c>
      <c r="AR54" s="241">
        <f t="shared" si="2"/>
        <v>90101046.776369989</v>
      </c>
      <c r="AS54" s="241">
        <v>1373.7374047159869</v>
      </c>
      <c r="AT54" s="241">
        <f t="shared" si="3"/>
        <v>1887154.4571158153</v>
      </c>
      <c r="AU54" s="241">
        <v>80549.828154702467</v>
      </c>
      <c r="AV54" s="241">
        <f t="shared" si="3"/>
        <v>6488274815.7520981</v>
      </c>
      <c r="AW54" s="241">
        <f t="shared" si="4"/>
        <v>110654311.8795597</v>
      </c>
      <c r="AX54" s="241">
        <v>1972.723841481783</v>
      </c>
      <c r="AY54" s="241">
        <f t="shared" ref="AY54" si="58">AX54^2</f>
        <v>3891639.354750643</v>
      </c>
      <c r="AZ54" s="241">
        <f t="shared" si="6"/>
        <v>2710004.5302185365</v>
      </c>
      <c r="BA54" s="241">
        <f t="shared" si="7"/>
        <v>158902566.42804214</v>
      </c>
      <c r="BD54" s="307">
        <v>20302.354244580376</v>
      </c>
      <c r="BE54" s="307">
        <v>1925.2308836997358</v>
      </c>
      <c r="BF54" s="307">
        <v>114877.25814210343</v>
      </c>
      <c r="BG54" s="307">
        <v>22176.534230003872</v>
      </c>
      <c r="BJ54" s="241">
        <v>-17223.169190028872</v>
      </c>
      <c r="BK54" s="241">
        <v>1747.7961863122093</v>
      </c>
      <c r="BL54" s="241">
        <v>118996.95788415041</v>
      </c>
      <c r="BM54" s="241">
        <v>5533.7394229719457</v>
      </c>
      <c r="BP54" s="241">
        <v>23730.58337677391</v>
      </c>
      <c r="BQ54" s="241">
        <v>1640.4845117753644</v>
      </c>
      <c r="BR54" s="241">
        <v>142765.86305333281</v>
      </c>
      <c r="BS54" s="241">
        <v>3968.0856005914179</v>
      </c>
    </row>
    <row r="55" spans="11:71">
      <c r="K55" s="241" t="s">
        <v>63</v>
      </c>
      <c r="L55" s="191">
        <v>56983.003233677133</v>
      </c>
      <c r="M55" s="241">
        <v>1857.4649017429865</v>
      </c>
      <c r="N55" s="241">
        <v>155540.33760721743</v>
      </c>
      <c r="O55" s="241">
        <v>4385.9677261407651</v>
      </c>
      <c r="P55" s="241" cm="1">
        <f t="array" ref="P55">MMULT(M55:O55,$B$4:$B$6)+$B$3</f>
        <v>95288.474915962695</v>
      </c>
      <c r="Q55" s="241">
        <f t="shared" si="0"/>
        <v>-38305.471682285563</v>
      </c>
      <c r="R55" s="241">
        <v>56983.003233677133</v>
      </c>
      <c r="AB55">
        <v>-38305.471682285563</v>
      </c>
      <c r="AC55" s="241">
        <v>1857.4649017429865</v>
      </c>
      <c r="AD55" s="241">
        <v>49</v>
      </c>
      <c r="AE55" s="241">
        <v>2</v>
      </c>
      <c r="AH55" s="241">
        <v>-38305.471682285563</v>
      </c>
      <c r="AI55" s="241">
        <v>155540.33760721743</v>
      </c>
      <c r="AL55" s="241">
        <v>-38305.471682285563</v>
      </c>
      <c r="AM55" s="241">
        <v>4385.9677261407651</v>
      </c>
      <c r="AQ55" s="241">
        <f t="shared" si="1"/>
        <v>-38305.471682285563</v>
      </c>
      <c r="AR55" s="241">
        <f t="shared" si="2"/>
        <v>1467309160.802381</v>
      </c>
      <c r="AS55" s="241">
        <v>1857.4649017429865</v>
      </c>
      <c r="AT55" s="241">
        <f t="shared" si="3"/>
        <v>3450175.8612070824</v>
      </c>
      <c r="AU55" s="241">
        <v>155540.33760721743</v>
      </c>
      <c r="AV55" s="241">
        <f t="shared" si="3"/>
        <v>24192796622.967175</v>
      </c>
      <c r="AW55" s="241">
        <f t="shared" si="4"/>
        <v>288910717.91066104</v>
      </c>
      <c r="AX55" s="241">
        <v>4385.9677261407651</v>
      </c>
      <c r="AY55" s="241">
        <f t="shared" ref="AY55" si="59">AX55^2</f>
        <v>19236712.894748393</v>
      </c>
      <c r="AZ55" s="241">
        <f t="shared" si="6"/>
        <v>8146781.111483966</v>
      </c>
      <c r="BA55" s="241">
        <f t="shared" si="7"/>
        <v>682194900.85829437</v>
      </c>
      <c r="BD55" s="307">
        <v>-8649.7211242643971</v>
      </c>
      <c r="BE55" s="307">
        <v>1929.664772382263</v>
      </c>
      <c r="BF55" s="307">
        <v>90833.752947947636</v>
      </c>
      <c r="BG55" s="307">
        <v>1943.3453246963288</v>
      </c>
      <c r="BJ55" s="241">
        <v>5196.5194069028075</v>
      </c>
      <c r="BK55" s="241">
        <v>1745.367199237354</v>
      </c>
      <c r="BL55" s="241">
        <v>119949.08004532348</v>
      </c>
      <c r="BM55" s="241">
        <v>8993.7923439617316</v>
      </c>
      <c r="BP55" s="241">
        <v>10188.075970807462</v>
      </c>
      <c r="BQ55" s="241">
        <v>1628.4456366321613</v>
      </c>
      <c r="BR55" s="241">
        <v>134331.62704986578</v>
      </c>
      <c r="BS55" s="241">
        <v>4106.0249849809825</v>
      </c>
    </row>
    <row r="56" spans="11:71">
      <c r="K56" s="296" t="s">
        <v>64</v>
      </c>
      <c r="L56" s="191">
        <v>369089.20809941844</v>
      </c>
      <c r="M56" s="241">
        <v>1710.8120222356106</v>
      </c>
      <c r="N56" s="241">
        <v>160323.04598985729</v>
      </c>
      <c r="O56" s="241">
        <v>21187.748541556357</v>
      </c>
      <c r="P56" s="241" cm="1">
        <f t="array" ref="P56">MMULT(M56:O56,$B$4:$B$6)+$B$3</f>
        <v>291520.56822031608</v>
      </c>
      <c r="Q56" s="241">
        <f t="shared" si="0"/>
        <v>77568.639879102353</v>
      </c>
      <c r="R56" s="241">
        <v>369089.20809941844</v>
      </c>
      <c r="AB56">
        <v>77568.639879102353</v>
      </c>
      <c r="AC56" s="241">
        <v>1710.8120222356106</v>
      </c>
      <c r="AD56" s="241">
        <v>30</v>
      </c>
      <c r="AE56" s="241">
        <v>76</v>
      </c>
      <c r="AH56" s="241">
        <v>77568.639879102353</v>
      </c>
      <c r="AI56" s="241">
        <v>160323.04598985729</v>
      </c>
      <c r="AL56" s="241">
        <v>77568.639879102353</v>
      </c>
      <c r="AM56" s="241">
        <v>21187.748541556357</v>
      </c>
      <c r="AQ56" s="241">
        <f t="shared" si="1"/>
        <v>77568.639879102353</v>
      </c>
      <c r="AR56" s="241">
        <f t="shared" si="2"/>
        <v>6016893892.6938677</v>
      </c>
      <c r="AS56" s="241">
        <v>1710.8120222356106</v>
      </c>
      <c r="AT56" s="241">
        <f t="shared" si="3"/>
        <v>2926877.7754258993</v>
      </c>
      <c r="AU56" s="241">
        <v>160323.04598985729</v>
      </c>
      <c r="AV56" s="241">
        <f t="shared" si="3"/>
        <v>25703479075.465897</v>
      </c>
      <c r="AW56" s="241">
        <f t="shared" si="4"/>
        <v>274282594.52088052</v>
      </c>
      <c r="AX56" s="241">
        <v>21187.748541556357</v>
      </c>
      <c r="AY56" s="241">
        <f t="shared" ref="AY56" si="60">AX56^2</f>
        <v>448920688.26022351</v>
      </c>
      <c r="AZ56" s="241">
        <f t="shared" si="6"/>
        <v>36248254.92899964</v>
      </c>
      <c r="BA56" s="241">
        <f t="shared" si="7"/>
        <v>3396884383.8494716</v>
      </c>
      <c r="BD56" s="307">
        <v>12088.628282618745</v>
      </c>
      <c r="BE56" s="307">
        <v>1940.7793368160551</v>
      </c>
      <c r="BF56" s="307">
        <v>108331.69145125292</v>
      </c>
      <c r="BG56" s="307">
        <v>2233.2424070509919</v>
      </c>
      <c r="BJ56" s="241">
        <v>25234.009066856277</v>
      </c>
      <c r="BK56" s="241">
        <v>1737.0042327168715</v>
      </c>
      <c r="BL56" s="241">
        <v>120273.87915994365</v>
      </c>
      <c r="BM56" s="241">
        <v>4634.0157172028648</v>
      </c>
      <c r="BP56" s="241">
        <v>-38305.471682285563</v>
      </c>
      <c r="BQ56" s="241">
        <v>1857.4649017429865</v>
      </c>
      <c r="BR56" s="241">
        <v>155540.33760721743</v>
      </c>
      <c r="BS56" s="241">
        <v>4385.9677261407651</v>
      </c>
    </row>
    <row r="57" spans="11:71">
      <c r="K57" s="296" t="s">
        <v>65</v>
      </c>
      <c r="L57" s="191">
        <v>354807.60817526159</v>
      </c>
      <c r="M57" s="241">
        <v>1676.5307931536684</v>
      </c>
      <c r="N57" s="241">
        <v>160398.44338828104</v>
      </c>
      <c r="O57" s="241">
        <v>32161.267323084779</v>
      </c>
      <c r="P57" s="241" cm="1">
        <f t="array" ref="P57">MMULT(M57:O57,$B$4:$B$6)+$B$3</f>
        <v>419500.79264898156</v>
      </c>
      <c r="Q57" s="241">
        <f t="shared" si="0"/>
        <v>-64693.184473719972</v>
      </c>
      <c r="R57" s="241">
        <v>354807.60817526159</v>
      </c>
      <c r="AB57">
        <v>-64693.184473719972</v>
      </c>
      <c r="AC57" s="241">
        <v>1676.5307931536684</v>
      </c>
      <c r="AD57" s="241">
        <v>23</v>
      </c>
      <c r="AE57" s="241">
        <v>1</v>
      </c>
      <c r="AH57" s="241">
        <v>-64693.184473719972</v>
      </c>
      <c r="AI57" s="241">
        <v>160398.44338828104</v>
      </c>
      <c r="AL57" s="241">
        <v>-64693.184473719972</v>
      </c>
      <c r="AM57" s="241">
        <v>32161.267323084779</v>
      </c>
      <c r="AQ57" s="241">
        <f t="shared" si="1"/>
        <v>-64693.184473719972</v>
      </c>
      <c r="AR57" s="241">
        <f t="shared" si="2"/>
        <v>4185208117.3507628</v>
      </c>
      <c r="AS57" s="241">
        <v>1676.5307931536684</v>
      </c>
      <c r="AT57" s="241">
        <f t="shared" si="3"/>
        <v>2810755.5003924682</v>
      </c>
      <c r="AU57" s="241">
        <v>160398.44338828104</v>
      </c>
      <c r="AV57" s="241">
        <f t="shared" si="3"/>
        <v>25727660641.383598</v>
      </c>
      <c r="AW57" s="241">
        <f t="shared" si="4"/>
        <v>268912929.51436859</v>
      </c>
      <c r="AX57" s="241">
        <v>32161.267323084779</v>
      </c>
      <c r="AY57" s="241">
        <f t="shared" ref="AY57" si="61">AX57^2</f>
        <v>1034347115.8269209</v>
      </c>
      <c r="AZ57" s="241">
        <f t="shared" si="6"/>
        <v>53919355.013998479</v>
      </c>
      <c r="BA57" s="241">
        <f t="shared" si="7"/>
        <v>5158617216.0171871</v>
      </c>
      <c r="BD57" s="307">
        <v>-4220.5073219947953</v>
      </c>
      <c r="BE57" s="307">
        <v>1942.3878286649485</v>
      </c>
      <c r="BF57" s="307">
        <v>96617.150097642429</v>
      </c>
      <c r="BG57" s="307">
        <v>2552.4946767742786</v>
      </c>
      <c r="BJ57" s="241">
        <v>55896.42053078083</v>
      </c>
      <c r="BK57" s="241">
        <v>2374.8461849053156</v>
      </c>
      <c r="BL57" s="241">
        <v>121169.14893341885</v>
      </c>
      <c r="BM57" s="241">
        <v>7350.8911728100738</v>
      </c>
      <c r="BP57" s="241">
        <v>49885.94824477371</v>
      </c>
      <c r="BQ57" s="241">
        <v>1679.8181772160683</v>
      </c>
      <c r="BR57" s="241">
        <v>124479.99180323879</v>
      </c>
      <c r="BS57" s="241">
        <v>4426.4516718409668</v>
      </c>
    </row>
    <row r="58" spans="11:71">
      <c r="K58" s="241" t="s">
        <v>67</v>
      </c>
      <c r="L58" s="191">
        <v>42641.186605060524</v>
      </c>
      <c r="M58" s="241">
        <v>1669.9599612780671</v>
      </c>
      <c r="N58" s="241">
        <v>102992.17542041978</v>
      </c>
      <c r="O58" s="241">
        <v>3650.0262769760852</v>
      </c>
      <c r="P58" s="241" cm="1">
        <f t="array" ref="P58">MMULT(M58:O58,$B$4:$B$6)+$B$3</f>
        <v>55025.284673168091</v>
      </c>
      <c r="Q58" s="241">
        <f t="shared" si="0"/>
        <v>-12384.098068107567</v>
      </c>
      <c r="R58" s="241">
        <v>42641.186605060524</v>
      </c>
      <c r="AB58">
        <v>-12384.098068107567</v>
      </c>
      <c r="AC58" s="241">
        <v>1669.9599612780671</v>
      </c>
      <c r="AD58" s="241">
        <v>19</v>
      </c>
      <c r="AE58" s="241">
        <v>17</v>
      </c>
      <c r="AH58" s="241">
        <v>-12384.098068107567</v>
      </c>
      <c r="AI58" s="241">
        <v>102992.17542041978</v>
      </c>
      <c r="AL58" s="241">
        <v>-12384.098068107567</v>
      </c>
      <c r="AM58" s="241">
        <v>3650.0262769760852</v>
      </c>
      <c r="AQ58" s="241">
        <f t="shared" si="1"/>
        <v>-12384.098068107567</v>
      </c>
      <c r="AR58" s="241">
        <f t="shared" si="2"/>
        <v>153365884.96050557</v>
      </c>
      <c r="AS58" s="241">
        <v>1669.9599612780671</v>
      </c>
      <c r="AT58" s="241">
        <f t="shared" si="3"/>
        <v>2788766.2722718436</v>
      </c>
      <c r="AU58" s="241">
        <v>102992.17542041978</v>
      </c>
      <c r="AV58" s="241">
        <f t="shared" si="3"/>
        <v>10607388197.830521</v>
      </c>
      <c r="AW58" s="241">
        <f t="shared" si="4"/>
        <v>171992809.27702811</v>
      </c>
      <c r="AX58" s="241">
        <v>3650.0262769760852</v>
      </c>
      <c r="AY58" s="241">
        <f t="shared" ref="AY58" si="62">AX58^2</f>
        <v>13322691.822615901</v>
      </c>
      <c r="AZ58" s="241">
        <f t="shared" si="6"/>
        <v>6095397.7401629109</v>
      </c>
      <c r="BA58" s="241">
        <f t="shared" si="7"/>
        <v>375924146.6074627</v>
      </c>
      <c r="BD58" s="307">
        <v>-20837.543781133034</v>
      </c>
      <c r="BE58" s="307">
        <v>1947.2280313110432</v>
      </c>
      <c r="BF58" s="307">
        <v>91747.688743611507</v>
      </c>
      <c r="BG58" s="307">
        <v>7118.8880483306893</v>
      </c>
      <c r="BJ58" s="241">
        <v>-16889.173980100481</v>
      </c>
      <c r="BK58" s="241">
        <v>1751.3674417960087</v>
      </c>
      <c r="BL58" s="241">
        <v>121532.05366602977</v>
      </c>
      <c r="BM58" s="241">
        <v>3713.1487753859201</v>
      </c>
      <c r="BP58" s="241">
        <v>-18437.039738925334</v>
      </c>
      <c r="BQ58" s="241">
        <v>1733.3064596736444</v>
      </c>
      <c r="BR58" s="241">
        <v>124613.16089825645</v>
      </c>
      <c r="BS58" s="241">
        <v>4453.7332837103477</v>
      </c>
    </row>
    <row r="59" spans="11:71">
      <c r="K59" s="241" t="s">
        <v>69</v>
      </c>
      <c r="L59" s="191">
        <v>46861.491450427086</v>
      </c>
      <c r="M59" s="241">
        <v>2304.4334367068227</v>
      </c>
      <c r="N59" s="241">
        <v>73227.724973198754</v>
      </c>
      <c r="O59" s="241">
        <v>2638.796449319103</v>
      </c>
      <c r="P59" s="241" cm="1">
        <f t="array" ref="P59">MMULT(M59:O59,$B$4:$B$6)+$B$3</f>
        <v>42159.817323951313</v>
      </c>
      <c r="Q59" s="241">
        <f t="shared" si="0"/>
        <v>4701.6741264757729</v>
      </c>
      <c r="R59" s="241">
        <v>46861.491450427086</v>
      </c>
      <c r="AB59">
        <v>4701.6741264757729</v>
      </c>
      <c r="AC59" s="241">
        <v>2304.4334367068227</v>
      </c>
      <c r="AD59" s="241">
        <v>70</v>
      </c>
      <c r="AE59" s="241">
        <v>52</v>
      </c>
      <c r="AH59" s="241">
        <v>4701.6741264757729</v>
      </c>
      <c r="AI59" s="241">
        <v>73227.724973198754</v>
      </c>
      <c r="AL59" s="241">
        <v>4701.6741264757729</v>
      </c>
      <c r="AM59" s="241">
        <v>2638.796449319103</v>
      </c>
      <c r="AQ59" s="241">
        <f t="shared" si="1"/>
        <v>4701.6741264757729</v>
      </c>
      <c r="AR59" s="241">
        <f t="shared" si="2"/>
        <v>22105739.591571722</v>
      </c>
      <c r="AS59" s="241">
        <v>2304.4334367068227</v>
      </c>
      <c r="AT59" s="241">
        <f t="shared" si="3"/>
        <v>5310413.4642124176</v>
      </c>
      <c r="AU59" s="241">
        <v>73227.724973198754</v>
      </c>
      <c r="AV59" s="241">
        <f t="shared" si="3"/>
        <v>5362299704.7504368</v>
      </c>
      <c r="AW59" s="241">
        <f t="shared" si="4"/>
        <v>168748417.92221043</v>
      </c>
      <c r="AX59" s="241">
        <v>2638.796449319103</v>
      </c>
      <c r="AY59" s="241">
        <f t="shared" ref="AY59" si="63">AX59^2</f>
        <v>6963246.7009391049</v>
      </c>
      <c r="AZ59" s="241">
        <f t="shared" si="6"/>
        <v>6080930.7704741815</v>
      </c>
      <c r="BA59" s="241">
        <f t="shared" si="7"/>
        <v>193233060.65099269</v>
      </c>
      <c r="BD59" s="307">
        <v>59.834947395633208</v>
      </c>
      <c r="BE59" s="307">
        <v>1960.2674769236203</v>
      </c>
      <c r="BF59" s="307">
        <v>126172.6037213435</v>
      </c>
      <c r="BG59" s="307">
        <v>3800.061581639492</v>
      </c>
      <c r="BJ59" s="241">
        <v>65331.354792310478</v>
      </c>
      <c r="BK59" s="241">
        <v>2073.8757246627056</v>
      </c>
      <c r="BL59" s="241">
        <v>122393.71938882412</v>
      </c>
      <c r="BM59" s="241">
        <v>7936.7369615384869</v>
      </c>
      <c r="BP59" s="241">
        <v>25234.009066856277</v>
      </c>
      <c r="BQ59" s="241">
        <v>1737.0042327168715</v>
      </c>
      <c r="BR59" s="241">
        <v>120273.87915994365</v>
      </c>
      <c r="BS59" s="241">
        <v>4634.0157172028648</v>
      </c>
    </row>
    <row r="60" spans="11:71">
      <c r="K60" s="241" t="s">
        <v>70</v>
      </c>
      <c r="L60" s="191">
        <v>28911.659529182783</v>
      </c>
      <c r="M60" s="241">
        <v>2325.6977562466423</v>
      </c>
      <c r="N60" s="241">
        <v>44208.09555975582</v>
      </c>
      <c r="O60" s="241">
        <v>2555.509551749712</v>
      </c>
      <c r="P60" s="241" cm="1">
        <f t="array" ref="P60">MMULT(M60:O60,$B$4:$B$6)+$B$3</f>
        <v>26565.056132022306</v>
      </c>
      <c r="Q60" s="241">
        <f t="shared" si="0"/>
        <v>2346.6033971604775</v>
      </c>
      <c r="R60" s="241">
        <v>28911.659529182783</v>
      </c>
      <c r="AB60">
        <v>2346.6033971604775</v>
      </c>
      <c r="AC60" s="241">
        <v>2325.6977562466423</v>
      </c>
      <c r="AD60" s="241">
        <v>71</v>
      </c>
      <c r="AE60" s="241">
        <v>46</v>
      </c>
      <c r="AH60" s="241">
        <v>2346.6033971604775</v>
      </c>
      <c r="AI60" s="241">
        <v>44208.09555975582</v>
      </c>
      <c r="AL60" s="241">
        <v>2346.6033971604775</v>
      </c>
      <c r="AM60" s="241">
        <v>2555.509551749712</v>
      </c>
      <c r="AQ60" s="241">
        <f t="shared" si="1"/>
        <v>2346.6033971604775</v>
      </c>
      <c r="AR60" s="241">
        <f t="shared" si="2"/>
        <v>5506547.5035650935</v>
      </c>
      <c r="AS60" s="241">
        <v>2325.6977562466423</v>
      </c>
      <c r="AT60" s="241">
        <f t="shared" si="3"/>
        <v>5408870.0534106661</v>
      </c>
      <c r="AU60" s="241">
        <v>44208.09555975582</v>
      </c>
      <c r="AV60" s="241">
        <f t="shared" si="3"/>
        <v>1954355713.0205023</v>
      </c>
      <c r="AW60" s="241">
        <f t="shared" si="4"/>
        <v>102814668.65126126</v>
      </c>
      <c r="AX60" s="241">
        <v>2555.509551749712</v>
      </c>
      <c r="AY60" s="241">
        <f t="shared" ref="AY60" si="64">AX60^2</f>
        <v>6530629.0690840138</v>
      </c>
      <c r="AZ60" s="241">
        <f t="shared" si="6"/>
        <v>5943342.8305711681</v>
      </c>
      <c r="BA60" s="241">
        <f t="shared" si="7"/>
        <v>112974210.46762003</v>
      </c>
      <c r="BD60" s="307">
        <v>-8920.8887270117048</v>
      </c>
      <c r="BE60" s="307">
        <v>1963.2903830209309</v>
      </c>
      <c r="BF60" s="307">
        <v>109566.32269846831</v>
      </c>
      <c r="BG60" s="307">
        <v>3321.8198174756717</v>
      </c>
      <c r="BJ60" s="241">
        <v>-4149.8184947357804</v>
      </c>
      <c r="BK60" s="241">
        <v>2243.1683638982777</v>
      </c>
      <c r="BL60" s="241">
        <v>124099.60996774054</v>
      </c>
      <c r="BM60" s="241">
        <v>2722.2804522499546</v>
      </c>
      <c r="BP60" s="241">
        <v>-18815.482667296805</v>
      </c>
      <c r="BQ60" s="241">
        <v>1743.053918941622</v>
      </c>
      <c r="BR60" s="241">
        <v>150878.26518631857</v>
      </c>
      <c r="BS60" s="241">
        <v>4795.8702001310194</v>
      </c>
    </row>
    <row r="61" spans="11:71">
      <c r="K61" s="241" t="s">
        <v>71</v>
      </c>
      <c r="L61" s="191">
        <v>44100.532097756055</v>
      </c>
      <c r="M61" s="241">
        <v>2264.3376527657151</v>
      </c>
      <c r="N61" s="241">
        <v>91740.507066446604</v>
      </c>
      <c r="O61" s="241">
        <v>3897.3971928634974</v>
      </c>
      <c r="P61" s="241" cm="1">
        <f t="array" ref="P61">MMULT(M61:O61,$B$4:$B$6)+$B$3</f>
        <v>65643.170811929856</v>
      </c>
      <c r="Q61" s="241">
        <f t="shared" si="0"/>
        <v>-21542.638714173801</v>
      </c>
      <c r="R61" s="241">
        <v>44100.532097756055</v>
      </c>
      <c r="AB61">
        <v>-21542.638714173801</v>
      </c>
      <c r="AC61" s="241">
        <v>2264.3376527657151</v>
      </c>
      <c r="AD61" s="241">
        <v>69</v>
      </c>
      <c r="AE61" s="241">
        <v>6</v>
      </c>
      <c r="AH61" s="241">
        <v>-21542.638714173801</v>
      </c>
      <c r="AI61" s="241">
        <v>91740.507066446604</v>
      </c>
      <c r="AL61" s="241">
        <v>-21542.638714173801</v>
      </c>
      <c r="AM61" s="241">
        <v>3897.3971928634974</v>
      </c>
      <c r="AQ61" s="241">
        <f t="shared" si="1"/>
        <v>-21542.638714173801</v>
      </c>
      <c r="AR61" s="241">
        <f t="shared" si="2"/>
        <v>464085282.76941985</v>
      </c>
      <c r="AS61" s="241">
        <v>2264.3376527657151</v>
      </c>
      <c r="AT61" s="241">
        <f t="shared" si="3"/>
        <v>5127225.0057325484</v>
      </c>
      <c r="AU61" s="241">
        <v>91740.507066446604</v>
      </c>
      <c r="AV61" s="241">
        <f t="shared" si="3"/>
        <v>8416320636.8087397</v>
      </c>
      <c r="AW61" s="241">
        <f t="shared" si="4"/>
        <v>207731484.43437421</v>
      </c>
      <c r="AX61" s="241">
        <v>3897.3971928634974</v>
      </c>
      <c r="AY61" s="241">
        <f t="shared" ref="AY61" si="65">AX61^2</f>
        <v>15189704.878940269</v>
      </c>
      <c r="AZ61" s="241">
        <f t="shared" si="6"/>
        <v>8825023.2115842178</v>
      </c>
      <c r="BA61" s="241">
        <f t="shared" si="7"/>
        <v>357549194.71264285</v>
      </c>
      <c r="BD61" s="307">
        <v>15108.794603751405</v>
      </c>
      <c r="BE61" s="307">
        <v>1967.4707326863077</v>
      </c>
      <c r="BF61" s="307">
        <v>99515.88962910221</v>
      </c>
      <c r="BG61" s="307">
        <v>2396.7896656169082</v>
      </c>
      <c r="BJ61" s="241">
        <v>49885.94824477371</v>
      </c>
      <c r="BK61" s="241">
        <v>1679.8181772160683</v>
      </c>
      <c r="BL61" s="241">
        <v>124479.99180323879</v>
      </c>
      <c r="BM61" s="241">
        <v>4426.4516718409668</v>
      </c>
      <c r="BP61" s="241">
        <v>-9638.1495722038671</v>
      </c>
      <c r="BQ61" s="241">
        <v>2061.0725487299578</v>
      </c>
      <c r="BR61" s="241">
        <v>108586.92755475454</v>
      </c>
      <c r="BS61" s="241">
        <v>4811.8637413187071</v>
      </c>
    </row>
    <row r="62" spans="11:71">
      <c r="K62" s="241" t="s">
        <v>72</v>
      </c>
      <c r="L62" s="191">
        <v>27043.650454841303</v>
      </c>
      <c r="M62" s="241">
        <v>1732.3258055757744</v>
      </c>
      <c r="N62" s="241">
        <v>89423.034498341905</v>
      </c>
      <c r="O62" s="241">
        <v>2363.1642534622943</v>
      </c>
      <c r="P62" s="241" cm="1">
        <f t="array" ref="P62">MMULT(M62:O62,$B$4:$B$6)+$B$3</f>
        <v>34291.859786642919</v>
      </c>
      <c r="Q62" s="241">
        <f t="shared" si="0"/>
        <v>-7248.2093318016159</v>
      </c>
      <c r="R62" s="241">
        <v>27043.650454841303</v>
      </c>
      <c r="AB62">
        <v>-7248.2093318016159</v>
      </c>
      <c r="AC62" s="241">
        <v>1732.3258055757744</v>
      </c>
      <c r="AD62" s="241">
        <v>33</v>
      </c>
      <c r="AE62" s="241">
        <v>31</v>
      </c>
      <c r="AH62" s="241">
        <v>-7248.2093318016159</v>
      </c>
      <c r="AI62" s="241">
        <v>89423.034498341905</v>
      </c>
      <c r="AL62" s="241">
        <v>-7248.2093318016159</v>
      </c>
      <c r="AM62" s="241">
        <v>2363.1642534622943</v>
      </c>
      <c r="AQ62" s="241">
        <f t="shared" si="1"/>
        <v>-7248.2093318016159</v>
      </c>
      <c r="AR62" s="241">
        <f t="shared" si="2"/>
        <v>52536538.517616026</v>
      </c>
      <c r="AS62" s="241">
        <v>1732.3258055757744</v>
      </c>
      <c r="AT62" s="241">
        <f t="shared" si="3"/>
        <v>3000952.6966637559</v>
      </c>
      <c r="AU62" s="241">
        <v>89423.034498341905</v>
      </c>
      <c r="AV62" s="241">
        <f t="shared" si="3"/>
        <v>7996479098.8916464</v>
      </c>
      <c r="AW62" s="241">
        <f t="shared" si="4"/>
        <v>154909830.2743704</v>
      </c>
      <c r="AX62" s="241">
        <v>2363.1642534622943</v>
      </c>
      <c r="AY62" s="241">
        <f t="shared" ref="AY62" si="66">AX62^2</f>
        <v>5584545.2888420029</v>
      </c>
      <c r="AZ62" s="241">
        <f t="shared" si="6"/>
        <v>4093770.4190869424</v>
      </c>
      <c r="BA62" s="241">
        <f t="shared" si="7"/>
        <v>211321318.56260714</v>
      </c>
      <c r="BD62" s="307">
        <v>-14540.355035008801</v>
      </c>
      <c r="BE62" s="307">
        <v>1976.6754939892658</v>
      </c>
      <c r="BF62" s="307">
        <v>89446.347996749711</v>
      </c>
      <c r="BG62" s="307">
        <v>2826.4483953640324</v>
      </c>
      <c r="BJ62" s="241">
        <v>-18437.039738925334</v>
      </c>
      <c r="BK62" s="241">
        <v>1733.3064596736444</v>
      </c>
      <c r="BL62" s="241">
        <v>124613.16089825645</v>
      </c>
      <c r="BM62" s="241">
        <v>4453.7332837103477</v>
      </c>
      <c r="BP62" s="241">
        <v>2952.5379643977358</v>
      </c>
      <c r="BQ62" s="241">
        <v>1424.3507433223529</v>
      </c>
      <c r="BR62" s="241">
        <v>88802.222940070802</v>
      </c>
      <c r="BS62" s="241">
        <v>4868.507731622617</v>
      </c>
    </row>
    <row r="63" spans="11:71">
      <c r="K63" s="241" t="s">
        <v>73</v>
      </c>
      <c r="L63" s="191">
        <v>102327.07634276406</v>
      </c>
      <c r="M63" s="241">
        <v>1737.0042327168715</v>
      </c>
      <c r="N63" s="241">
        <v>120273.87915994365</v>
      </c>
      <c r="O63" s="241">
        <v>4634.0157172028648</v>
      </c>
      <c r="P63" s="241" cm="1">
        <f t="array" ref="P63">MMULT(M63:O63,$B$4:$B$6)+$B$3</f>
        <v>77093.067275907786</v>
      </c>
      <c r="Q63" s="241">
        <f t="shared" si="0"/>
        <v>25234.009066856277</v>
      </c>
      <c r="R63" s="241">
        <v>102327.07634276406</v>
      </c>
      <c r="AB63">
        <v>25234.009066856277</v>
      </c>
      <c r="AC63" s="241">
        <v>1737.0042327168715</v>
      </c>
      <c r="AD63" s="241">
        <v>35</v>
      </c>
      <c r="AE63" s="241">
        <v>71</v>
      </c>
      <c r="AH63" s="241">
        <v>25234.009066856277</v>
      </c>
      <c r="AI63" s="241">
        <v>120273.87915994365</v>
      </c>
      <c r="AL63" s="241">
        <v>25234.009066856277</v>
      </c>
      <c r="AM63" s="241">
        <v>4634.0157172028648</v>
      </c>
      <c r="AQ63" s="241">
        <f t="shared" si="1"/>
        <v>25234.009066856277</v>
      </c>
      <c r="AR63" s="241">
        <f t="shared" si="2"/>
        <v>636755213.58618474</v>
      </c>
      <c r="AS63" s="241">
        <v>1737.0042327168715</v>
      </c>
      <c r="AT63" s="241">
        <f t="shared" si="3"/>
        <v>3017183.7044763272</v>
      </c>
      <c r="AU63" s="241">
        <v>120273.87915994365</v>
      </c>
      <c r="AV63" s="241">
        <f t="shared" si="3"/>
        <v>14465806008.180727</v>
      </c>
      <c r="AW63" s="241">
        <f t="shared" si="4"/>
        <v>208916237.18609965</v>
      </c>
      <c r="AX63" s="241">
        <v>4634.0157172028648</v>
      </c>
      <c r="AY63" s="241">
        <f t="shared" ref="AY63" si="67">AX63^2</f>
        <v>21474101.667283181</v>
      </c>
      <c r="AZ63" s="241">
        <f t="shared" si="6"/>
        <v>8049304.9152578851</v>
      </c>
      <c r="BA63" s="241">
        <f t="shared" si="7"/>
        <v>557351046.396137</v>
      </c>
      <c r="BD63" s="307">
        <v>-8503.8249637183762</v>
      </c>
      <c r="BE63" s="307">
        <v>2030.3382392691251</v>
      </c>
      <c r="BF63" s="307">
        <v>97941.976820354321</v>
      </c>
      <c r="BG63" s="307">
        <v>2567.4712247482553</v>
      </c>
      <c r="BJ63" s="241">
        <v>59.834947395633208</v>
      </c>
      <c r="BK63" s="241">
        <v>1960.2674769236203</v>
      </c>
      <c r="BL63" s="241">
        <v>126172.6037213435</v>
      </c>
      <c r="BM63" s="241">
        <v>3800.061581639492</v>
      </c>
      <c r="BP63" s="241">
        <v>-37834.116544018965</v>
      </c>
      <c r="BQ63" s="241">
        <v>1600.6180310533016</v>
      </c>
      <c r="BR63" s="241">
        <v>167973.91386936785</v>
      </c>
      <c r="BS63" s="241">
        <v>4985.4492970560786</v>
      </c>
    </row>
    <row r="64" spans="11:71">
      <c r="K64" s="241" t="s">
        <v>74</v>
      </c>
      <c r="L64" s="191">
        <v>77065.599489315297</v>
      </c>
      <c r="M64" s="241">
        <v>1749.9724911780127</v>
      </c>
      <c r="N64" s="241">
        <v>87068.719927956801</v>
      </c>
      <c r="O64" s="241">
        <v>3515.8676740648016</v>
      </c>
      <c r="P64" s="241" cm="1">
        <f t="array" ref="P64">MMULT(M64:O64,$B$4:$B$6)+$B$3</f>
        <v>46991.170448602585</v>
      </c>
      <c r="Q64" s="241">
        <f t="shared" si="0"/>
        <v>30074.429040712712</v>
      </c>
      <c r="R64" s="241">
        <v>77065.599489315297</v>
      </c>
      <c r="AB64">
        <v>30074.429040712712</v>
      </c>
      <c r="AC64" s="241">
        <v>1749.9724911780127</v>
      </c>
      <c r="AD64" s="241">
        <v>41</v>
      </c>
      <c r="AE64" s="241">
        <v>72</v>
      </c>
      <c r="AH64" s="241">
        <v>30074.429040712712</v>
      </c>
      <c r="AI64" s="241">
        <v>87068.719927956801</v>
      </c>
      <c r="AL64" s="241">
        <v>30074.429040712712</v>
      </c>
      <c r="AM64" s="241">
        <v>3515.8676740648016</v>
      </c>
      <c r="AQ64" s="241">
        <f t="shared" si="1"/>
        <v>30074.429040712712</v>
      </c>
      <c r="AR64" s="241">
        <f t="shared" si="2"/>
        <v>904471282.1248641</v>
      </c>
      <c r="AS64" s="241">
        <v>1749.9724911780127</v>
      </c>
      <c r="AT64" s="241">
        <f t="shared" si="3"/>
        <v>3062403.7198797795</v>
      </c>
      <c r="AU64" s="241">
        <v>87068.719927956801</v>
      </c>
      <c r="AV64" s="241">
        <f t="shared" si="3"/>
        <v>7580961989.8929815</v>
      </c>
      <c r="AW64" s="241">
        <f t="shared" si="4"/>
        <v>152367864.71600723</v>
      </c>
      <c r="AX64" s="241">
        <v>3515.8676740648016</v>
      </c>
      <c r="AY64" s="241">
        <f t="shared" ref="AY64" si="68">AX64^2</f>
        <v>12361325.501533838</v>
      </c>
      <c r="AZ64" s="241">
        <f t="shared" si="6"/>
        <v>6152671.7122354256</v>
      </c>
      <c r="BA64" s="241">
        <f t="shared" si="7"/>
        <v>306122097.81690514</v>
      </c>
      <c r="BD64" s="307">
        <v>9.9344325490383198</v>
      </c>
      <c r="BE64" s="307">
        <v>2055.2479180134969</v>
      </c>
      <c r="BF64" s="307">
        <v>77893.167156172014</v>
      </c>
      <c r="BG64" s="307">
        <v>2166.8017698720187</v>
      </c>
      <c r="BJ64" s="241">
        <v>-12046.916182857472</v>
      </c>
      <c r="BK64" s="241">
        <v>1624.5726180028121</v>
      </c>
      <c r="BL64" s="241">
        <v>128873.46998860284</v>
      </c>
      <c r="BM64" s="241">
        <v>3906.3164692457822</v>
      </c>
      <c r="BP64" s="241">
        <v>5046.0233277229127</v>
      </c>
      <c r="BQ64" s="241">
        <v>1719.4673466189174</v>
      </c>
      <c r="BR64" s="241">
        <v>84725.719080594194</v>
      </c>
      <c r="BS64" s="241">
        <v>5014.671949690578</v>
      </c>
    </row>
    <row r="65" spans="11:71">
      <c r="K65" s="241" t="s">
        <v>75</v>
      </c>
      <c r="L65" s="191">
        <v>59277.642901126339</v>
      </c>
      <c r="M65" s="241">
        <v>1424.3507433223529</v>
      </c>
      <c r="N65" s="241">
        <v>88802.222940070802</v>
      </c>
      <c r="O65" s="241">
        <v>4868.507731622617</v>
      </c>
      <c r="P65" s="241" cm="1">
        <f t="array" ref="P65">MMULT(M65:O65,$B$4:$B$6)+$B$3</f>
        <v>56325.104936728603</v>
      </c>
      <c r="Q65" s="241">
        <f t="shared" si="0"/>
        <v>2952.5379643977358</v>
      </c>
      <c r="R65" s="241">
        <v>59277.642901126339</v>
      </c>
      <c r="AB65">
        <v>2952.5379643977358</v>
      </c>
      <c r="AC65" s="241">
        <v>1424.3507433223529</v>
      </c>
      <c r="AD65" s="241">
        <v>6</v>
      </c>
      <c r="AE65" s="241">
        <v>49</v>
      </c>
      <c r="AH65" s="241">
        <v>2952.5379643977358</v>
      </c>
      <c r="AI65" s="241">
        <v>88802.222940070802</v>
      </c>
      <c r="AL65" s="241">
        <v>2952.5379643977358</v>
      </c>
      <c r="AM65" s="241">
        <v>4868.507731622617</v>
      </c>
      <c r="AQ65" s="241">
        <f t="shared" si="1"/>
        <v>2952.5379643977358</v>
      </c>
      <c r="AR65" s="241">
        <f t="shared" si="2"/>
        <v>8717480.4312099256</v>
      </c>
      <c r="AS65" s="241">
        <v>1424.3507433223529</v>
      </c>
      <c r="AT65" s="241">
        <f t="shared" si="3"/>
        <v>2028775.0400029391</v>
      </c>
      <c r="AU65" s="241">
        <v>88802.222940070802</v>
      </c>
      <c r="AV65" s="241">
        <f t="shared" si="3"/>
        <v>7885834799.0980368</v>
      </c>
      <c r="AW65" s="241">
        <f t="shared" si="4"/>
        <v>126485512.25336714</v>
      </c>
      <c r="AX65" s="241">
        <v>4868.507731622617</v>
      </c>
      <c r="AY65" s="241">
        <f t="shared" ref="AY65" si="69">AX65^2</f>
        <v>23702367.532869201</v>
      </c>
      <c r="AZ65" s="241">
        <f t="shared" si="6"/>
        <v>6934462.6064072968</v>
      </c>
      <c r="BA65" s="241">
        <f t="shared" si="7"/>
        <v>432334308.96901006</v>
      </c>
      <c r="BD65" s="307">
        <v>-9638.1495722038671</v>
      </c>
      <c r="BE65" s="307">
        <v>2061.0725487299578</v>
      </c>
      <c r="BF65" s="307">
        <v>108586.92755475454</v>
      </c>
      <c r="BG65" s="307">
        <v>4811.8637413187071</v>
      </c>
      <c r="BJ65" s="241">
        <v>252.40881436218478</v>
      </c>
      <c r="BK65" s="241">
        <v>1239.3777852998801</v>
      </c>
      <c r="BL65" s="241">
        <v>129155.98859234316</v>
      </c>
      <c r="BM65" s="241">
        <v>3506.6292268032234</v>
      </c>
      <c r="BP65" s="241">
        <v>-11541.377997327421</v>
      </c>
      <c r="BQ65" s="241">
        <v>1738.3514197666473</v>
      </c>
      <c r="BR65" s="241">
        <v>96592.210579370178</v>
      </c>
      <c r="BS65" s="241">
        <v>5193.0478210426763</v>
      </c>
    </row>
    <row r="66" spans="11:71">
      <c r="K66" s="241" t="s">
        <v>76</v>
      </c>
      <c r="L66" s="191">
        <v>50384.546111993295</v>
      </c>
      <c r="M66" s="241">
        <v>1751.3674417960087</v>
      </c>
      <c r="N66" s="241">
        <v>121532.05366602977</v>
      </c>
      <c r="O66" s="241">
        <v>3713.1487753859201</v>
      </c>
      <c r="P66" s="241" cm="1">
        <f t="array" ref="P66">MMULT(M66:O66,$B$4:$B$6)+$B$3</f>
        <v>67273.720092093776</v>
      </c>
      <c r="Q66" s="241">
        <f t="shared" si="0"/>
        <v>-16889.173980100481</v>
      </c>
      <c r="R66" s="241">
        <v>50384.546111993295</v>
      </c>
      <c r="AB66">
        <v>-16889.173980100481</v>
      </c>
      <c r="AC66" s="241">
        <v>1751.3674417960087</v>
      </c>
      <c r="AD66" s="241">
        <v>42</v>
      </c>
      <c r="AE66" s="241">
        <v>14</v>
      </c>
      <c r="AH66" s="241">
        <v>-16889.173980100481</v>
      </c>
      <c r="AI66" s="241">
        <v>121532.05366602977</v>
      </c>
      <c r="AL66" s="241">
        <v>-16889.173980100481</v>
      </c>
      <c r="AM66" s="241">
        <v>3713.1487753859201</v>
      </c>
      <c r="AQ66" s="241">
        <f t="shared" si="1"/>
        <v>-16889.173980100481</v>
      </c>
      <c r="AR66" s="241">
        <f t="shared" si="2"/>
        <v>285244197.73010314</v>
      </c>
      <c r="AS66" s="241">
        <v>1751.3674417960087</v>
      </c>
      <c r="AT66" s="241">
        <f t="shared" si="3"/>
        <v>3067287.9161830959</v>
      </c>
      <c r="AU66" s="241">
        <v>121532.05366602977</v>
      </c>
      <c r="AV66" s="241">
        <f t="shared" si="3"/>
        <v>14770040068.28274</v>
      </c>
      <c r="AW66" s="241">
        <f t="shared" si="4"/>
        <v>212847281.92528981</v>
      </c>
      <c r="AX66" s="241">
        <v>3713.1487753859201</v>
      </c>
      <c r="AY66" s="241">
        <f t="shared" ref="AY66" si="70">AX66^2</f>
        <v>13787473.828149958</v>
      </c>
      <c r="AZ66" s="241">
        <f t="shared" si="6"/>
        <v>6503087.8717556214</v>
      </c>
      <c r="BA66" s="241">
        <f t="shared" si="7"/>
        <v>451266596.24015433</v>
      </c>
      <c r="BD66" s="307">
        <v>65331.354792310478</v>
      </c>
      <c r="BE66" s="307">
        <v>2073.8757246627056</v>
      </c>
      <c r="BF66" s="307">
        <v>122393.71938882412</v>
      </c>
      <c r="BG66" s="307">
        <v>7936.7369615384869</v>
      </c>
      <c r="BJ66" s="241">
        <v>-32969.593942100204</v>
      </c>
      <c r="BK66" s="241">
        <v>2599.1060240141455</v>
      </c>
      <c r="BL66" s="241">
        <v>129169.35730098232</v>
      </c>
      <c r="BM66" s="241">
        <v>2536.8308654674629</v>
      </c>
      <c r="BP66" s="241">
        <v>-2987.883485512808</v>
      </c>
      <c r="BQ66" s="241">
        <v>1674.1099463495996</v>
      </c>
      <c r="BR66" s="241">
        <v>87398.600554821882</v>
      </c>
      <c r="BS66" s="241">
        <v>5468.9289253496909</v>
      </c>
    </row>
    <row r="67" spans="11:71">
      <c r="K67" s="241" t="s">
        <v>77</v>
      </c>
      <c r="L67" s="191">
        <v>42965.600789532647</v>
      </c>
      <c r="M67" s="241">
        <v>1657.7396233677905</v>
      </c>
      <c r="N67" s="241">
        <v>108640.55231872582</v>
      </c>
      <c r="O67" s="241">
        <v>2132.912160423411</v>
      </c>
      <c r="P67" s="241" cm="1">
        <f t="array" ref="P67">MMULT(M67:O67,$B$4:$B$6)+$B$3</f>
        <v>39889.597875958731</v>
      </c>
      <c r="Q67" s="241">
        <f t="shared" ref="Q67:Q78" si="71">L67-P67</f>
        <v>3076.0029135739169</v>
      </c>
      <c r="R67" s="241">
        <v>42965.600789532647</v>
      </c>
      <c r="AB67">
        <v>3076.0029135739169</v>
      </c>
      <c r="AC67" s="241">
        <v>1657.7396233677905</v>
      </c>
      <c r="AD67" s="241">
        <v>16</v>
      </c>
      <c r="AE67" s="241">
        <v>50</v>
      </c>
      <c r="AH67" s="241">
        <v>3076.0029135739169</v>
      </c>
      <c r="AI67" s="241">
        <v>108640.55231872582</v>
      </c>
      <c r="AL67" s="241">
        <v>3076.0029135739169</v>
      </c>
      <c r="AM67" s="241">
        <v>2132.912160423411</v>
      </c>
      <c r="AQ67" s="241">
        <f t="shared" ref="AQ67:AQ78" si="72">AL67-AP67</f>
        <v>3076.0029135739169</v>
      </c>
      <c r="AR67" s="241">
        <f t="shared" ref="AR67:AR78" si="73">AQ67^2</f>
        <v>9461793.9243152253</v>
      </c>
      <c r="AS67" s="241">
        <v>1657.7396233677905</v>
      </c>
      <c r="AT67" s="241">
        <f t="shared" ref="AT67:AV78" si="74">AS67^2</f>
        <v>2748100.6588835837</v>
      </c>
      <c r="AU67" s="241">
        <v>108640.55231872582</v>
      </c>
      <c r="AV67" s="241">
        <f t="shared" si="74"/>
        <v>11802769608.117804</v>
      </c>
      <c r="AW67" s="241">
        <f t="shared" ref="AW67:AW78" si="75">AS67*AU67</f>
        <v>180097748.28331327</v>
      </c>
      <c r="AX67" s="241">
        <v>2132.912160423411</v>
      </c>
      <c r="AY67" s="241">
        <f t="shared" ref="AY67" si="76">AX67^2</f>
        <v>4549314.2840820625</v>
      </c>
      <c r="AZ67" s="241">
        <f t="shared" ref="AZ67:AZ78" si="77">AX67*AS67</f>
        <v>3535813.0014968859</v>
      </c>
      <c r="BA67" s="241">
        <f t="shared" ref="BA67:BA78" si="78">AU67*AX67</f>
        <v>231720755.1557261</v>
      </c>
      <c r="BD67" s="307">
        <v>-9029.4483633124255</v>
      </c>
      <c r="BE67" s="307">
        <v>2104.4357475643069</v>
      </c>
      <c r="BF67" s="307">
        <v>91538.788060490275</v>
      </c>
      <c r="BG67" s="307">
        <v>2594.1319247465021</v>
      </c>
      <c r="BJ67" s="241">
        <v>-17419.750529019671</v>
      </c>
      <c r="BK67" s="241">
        <v>1687.8050449727134</v>
      </c>
      <c r="BL67" s="241">
        <v>129856.75796960316</v>
      </c>
      <c r="BM67" s="241">
        <v>7629.159860826463</v>
      </c>
      <c r="BP67" s="241">
        <v>-17223.169190028872</v>
      </c>
      <c r="BQ67" s="241">
        <v>1747.7961863122093</v>
      </c>
      <c r="BR67" s="241">
        <v>118996.95788415041</v>
      </c>
      <c r="BS67" s="241">
        <v>5533.7394229719457</v>
      </c>
    </row>
    <row r="68" spans="11:71">
      <c r="K68" s="241" t="s">
        <v>78</v>
      </c>
      <c r="L68" s="191">
        <v>65352.910762308748</v>
      </c>
      <c r="M68" s="241">
        <v>1674.1099463495996</v>
      </c>
      <c r="N68" s="241">
        <v>87398.600554821882</v>
      </c>
      <c r="O68" s="241">
        <v>5468.9289253496909</v>
      </c>
      <c r="P68" s="241" cm="1">
        <f t="array" ref="P68">MMULT(M68:O68,$B$4:$B$6)+$B$3</f>
        <v>68340.794247821555</v>
      </c>
      <c r="Q68" s="241">
        <f t="shared" si="71"/>
        <v>-2987.883485512808</v>
      </c>
      <c r="R68" s="241">
        <v>65352.910762308748</v>
      </c>
      <c r="AB68">
        <v>-2987.883485512808</v>
      </c>
      <c r="AC68" s="241">
        <v>1674.1099463495996</v>
      </c>
      <c r="AD68" s="241">
        <v>22</v>
      </c>
      <c r="AE68" s="241">
        <v>39</v>
      </c>
      <c r="AH68" s="241">
        <v>-2987.883485512808</v>
      </c>
      <c r="AI68" s="241">
        <v>87398.600554821882</v>
      </c>
      <c r="AL68" s="241">
        <v>-2987.883485512808</v>
      </c>
      <c r="AM68" s="241">
        <v>5468.9289253496909</v>
      </c>
      <c r="AQ68" s="241">
        <f t="shared" si="72"/>
        <v>-2987.883485512808</v>
      </c>
      <c r="AR68" s="241">
        <f t="shared" si="73"/>
        <v>8927447.7230001669</v>
      </c>
      <c r="AS68" s="241">
        <v>1674.1099463495996</v>
      </c>
      <c r="AT68" s="241">
        <f t="shared" si="74"/>
        <v>2802644.1124666589</v>
      </c>
      <c r="AU68" s="241">
        <v>87398.600554821882</v>
      </c>
      <c r="AV68" s="241">
        <f t="shared" si="74"/>
        <v>7638515378.9413118</v>
      </c>
      <c r="AW68" s="241">
        <f t="shared" si="75"/>
        <v>146314866.48586294</v>
      </c>
      <c r="AX68" s="241">
        <v>5468.9289253496909</v>
      </c>
      <c r="AY68" s="241">
        <f t="shared" ref="AY68" si="79">AX68^2</f>
        <v>29909183.590526525</v>
      </c>
      <c r="AZ68" s="241">
        <f t="shared" si="77"/>
        <v>9155588.3098069448</v>
      </c>
      <c r="BA68" s="241">
        <f t="shared" si="78"/>
        <v>477976734.60934895</v>
      </c>
      <c r="BD68" s="307">
        <v>-32618.633313273524</v>
      </c>
      <c r="BE68" s="307">
        <v>2237.613892247743</v>
      </c>
      <c r="BF68" s="307">
        <v>118009.04084500624</v>
      </c>
      <c r="BG68" s="307">
        <v>3046.0618251766396</v>
      </c>
      <c r="BJ68" s="241">
        <v>10965.814292391122</v>
      </c>
      <c r="BK68" s="241">
        <v>1851.8985100711423</v>
      </c>
      <c r="BL68" s="241">
        <v>130100.59197881901</v>
      </c>
      <c r="BM68" s="241">
        <v>2326.3342383216582</v>
      </c>
      <c r="BP68" s="241">
        <v>-14299.965446719201</v>
      </c>
      <c r="BQ68" s="241">
        <v>2483.0811006670947</v>
      </c>
      <c r="BR68" s="241">
        <v>116161.58382339875</v>
      </c>
      <c r="BS68" s="241">
        <v>6105.4671867231218</v>
      </c>
    </row>
    <row r="69" spans="11:71">
      <c r="K69" s="241" t="s">
        <v>80</v>
      </c>
      <c r="L69" s="191">
        <v>33449.672957679242</v>
      </c>
      <c r="M69" s="241">
        <v>1603.1807723938241</v>
      </c>
      <c r="N69" s="241">
        <v>104217.86633811936</v>
      </c>
      <c r="O69" s="241">
        <v>2863.562735790385</v>
      </c>
      <c r="P69" s="241" cm="1">
        <f t="array" ref="P69">MMULT(M69:O69,$B$4:$B$6)+$B$3</f>
        <v>44912.823362240248</v>
      </c>
      <c r="Q69" s="241">
        <f t="shared" si="71"/>
        <v>-11463.150404561005</v>
      </c>
      <c r="R69" s="241">
        <v>33449.672957679242</v>
      </c>
      <c r="AB69">
        <v>-11463.150404561005</v>
      </c>
      <c r="AC69" s="241">
        <v>1603.1807723938241</v>
      </c>
      <c r="AD69" s="241">
        <v>12</v>
      </c>
      <c r="AE69" s="241">
        <v>20</v>
      </c>
      <c r="AH69" s="241">
        <v>-11463.150404561005</v>
      </c>
      <c r="AI69" s="241">
        <v>104217.86633811936</v>
      </c>
      <c r="AL69" s="241">
        <v>-11463.150404561005</v>
      </c>
      <c r="AM69" s="241">
        <v>2863.562735790385</v>
      </c>
      <c r="AQ69" s="241">
        <f t="shared" si="72"/>
        <v>-11463.150404561005</v>
      </c>
      <c r="AR69" s="241">
        <f t="shared" si="73"/>
        <v>131403817.19758715</v>
      </c>
      <c r="AS69" s="241">
        <v>1603.1807723938241</v>
      </c>
      <c r="AT69" s="241">
        <f t="shared" si="74"/>
        <v>2570188.5889732586</v>
      </c>
      <c r="AU69" s="241">
        <v>104217.86633811936</v>
      </c>
      <c r="AV69" s="241">
        <f t="shared" si="74"/>
        <v>10861363664.070112</v>
      </c>
      <c r="AW69" s="241">
        <f t="shared" si="75"/>
        <v>167080079.45318252</v>
      </c>
      <c r="AX69" s="241">
        <v>2863.562735790385</v>
      </c>
      <c r="AY69" s="241">
        <f t="shared" ref="AY69" si="80">AX69^2</f>
        <v>8199991.5418073144</v>
      </c>
      <c r="AZ69" s="241">
        <f t="shared" si="77"/>
        <v>4590808.7185626011</v>
      </c>
      <c r="BA69" s="241">
        <f t="shared" si="78"/>
        <v>298434398.44942176</v>
      </c>
      <c r="BD69" s="307">
        <v>-4149.8184947357804</v>
      </c>
      <c r="BE69" s="307">
        <v>2243.1683638982777</v>
      </c>
      <c r="BF69" s="307">
        <v>124099.60996774054</v>
      </c>
      <c r="BG69" s="307">
        <v>2722.2804522499546</v>
      </c>
      <c r="BJ69" s="241">
        <v>-8935.0599162009385</v>
      </c>
      <c r="BK69" s="241">
        <v>1543.2228177959166</v>
      </c>
      <c r="BL69" s="241">
        <v>133455.06778659759</v>
      </c>
      <c r="BM69" s="241">
        <v>2872.3203773377531</v>
      </c>
      <c r="BP69" s="241">
        <v>-20837.543781133034</v>
      </c>
      <c r="BQ69" s="241">
        <v>1947.2280313110432</v>
      </c>
      <c r="BR69" s="241">
        <v>91747.688743611507</v>
      </c>
      <c r="BS69" s="241">
        <v>7118.8880483306893</v>
      </c>
    </row>
    <row r="70" spans="11:71">
      <c r="K70" s="296" t="s">
        <v>81</v>
      </c>
      <c r="L70" s="191">
        <v>179890.01551575429</v>
      </c>
      <c r="M70" s="241">
        <v>2374.8461849053156</v>
      </c>
      <c r="N70" s="241">
        <v>121169.14893341885</v>
      </c>
      <c r="O70" s="241">
        <v>7350.8911728100738</v>
      </c>
      <c r="P70" s="241" cm="1">
        <f t="array" ref="P70">MMULT(M70:O70,$B$4:$B$6)+$B$3</f>
        <v>123993.59498497346</v>
      </c>
      <c r="Q70" s="241">
        <f t="shared" si="71"/>
        <v>55896.42053078083</v>
      </c>
      <c r="R70" s="241">
        <v>179890.01551575429</v>
      </c>
      <c r="AB70">
        <v>55896.42053078083</v>
      </c>
      <c r="AC70" s="241">
        <v>2374.8461849053156</v>
      </c>
      <c r="AD70" s="241">
        <v>72</v>
      </c>
      <c r="AE70" s="241">
        <v>74</v>
      </c>
      <c r="AH70" s="241">
        <v>55896.42053078083</v>
      </c>
      <c r="AI70" s="241">
        <v>121169.14893341885</v>
      </c>
      <c r="AL70" s="241">
        <v>55896.42053078083</v>
      </c>
      <c r="AM70" s="241">
        <v>7350.8911728100738</v>
      </c>
      <c r="AQ70" s="241">
        <f t="shared" si="72"/>
        <v>55896.42053078083</v>
      </c>
      <c r="AR70" s="241">
        <f t="shared" si="73"/>
        <v>3124409828.1538968</v>
      </c>
      <c r="AS70" s="241">
        <v>2374.8461849053156</v>
      </c>
      <c r="AT70" s="241">
        <f t="shared" si="74"/>
        <v>5639894.4019593326</v>
      </c>
      <c r="AU70" s="241">
        <v>121169.14893341885</v>
      </c>
      <c r="AV70" s="241">
        <f t="shared" si="74"/>
        <v>14681962653.249039</v>
      </c>
      <c r="AW70" s="241">
        <f t="shared" si="75"/>
        <v>287758091.07275373</v>
      </c>
      <c r="AX70" s="241">
        <v>7350.8911728100738</v>
      </c>
      <c r="AY70" s="241">
        <f t="shared" ref="AY70" si="81">AX70^2</f>
        <v>54035601.03449706</v>
      </c>
      <c r="AZ70" s="241">
        <f t="shared" si="77"/>
        <v>17457235.857402164</v>
      </c>
      <c r="BA70" s="241">
        <f t="shared" si="78"/>
        <v>890701227.3115778</v>
      </c>
      <c r="BD70" s="307">
        <v>-21542.638714173801</v>
      </c>
      <c r="BE70" s="307">
        <v>2264.3376527657151</v>
      </c>
      <c r="BF70" s="307">
        <v>91740.507066446604</v>
      </c>
      <c r="BG70" s="307">
        <v>3897.3971928634974</v>
      </c>
      <c r="BJ70" s="241">
        <v>10188.075970807462</v>
      </c>
      <c r="BK70" s="241">
        <v>1628.4456366321613</v>
      </c>
      <c r="BL70" s="241">
        <v>134331.62704986578</v>
      </c>
      <c r="BM70" s="241">
        <v>4106.0249849809825</v>
      </c>
      <c r="BP70" s="241">
        <v>55896.42053078083</v>
      </c>
      <c r="BQ70" s="241">
        <v>2374.8461849053156</v>
      </c>
      <c r="BR70" s="241">
        <v>121169.14893341885</v>
      </c>
      <c r="BS70" s="241">
        <v>7350.8911728100738</v>
      </c>
    </row>
    <row r="71" spans="11:71">
      <c r="K71" s="241" t="s">
        <v>82</v>
      </c>
      <c r="L71" s="191">
        <v>58374.594340254334</v>
      </c>
      <c r="M71" s="241">
        <v>1814.4869276767515</v>
      </c>
      <c r="N71" s="241">
        <v>99472.646485303689</v>
      </c>
      <c r="O71" s="241">
        <v>3453.888556790791</v>
      </c>
      <c r="P71" s="241" cm="1">
        <f t="array" ref="P71">MMULT(M71:O71,$B$4:$B$6)+$B$3</f>
        <v>54192.908090411685</v>
      </c>
      <c r="Q71" s="241">
        <f t="shared" si="71"/>
        <v>4181.686249842649</v>
      </c>
      <c r="R71" s="241">
        <v>58374.594340254334</v>
      </c>
      <c r="AB71">
        <v>4181.686249842649</v>
      </c>
      <c r="AC71" s="241">
        <v>1814.4869276767515</v>
      </c>
      <c r="AD71" s="241">
        <v>45</v>
      </c>
      <c r="AE71" s="241">
        <v>51</v>
      </c>
      <c r="AH71" s="241">
        <v>4181.686249842649</v>
      </c>
      <c r="AI71" s="241">
        <v>99472.646485303689</v>
      </c>
      <c r="AL71" s="241">
        <v>4181.686249842649</v>
      </c>
      <c r="AM71" s="241">
        <v>3453.888556790791</v>
      </c>
      <c r="AQ71" s="241">
        <f t="shared" si="72"/>
        <v>4181.686249842649</v>
      </c>
      <c r="AR71" s="241">
        <f t="shared" si="73"/>
        <v>17486499.892123077</v>
      </c>
      <c r="AS71" s="241">
        <v>1814.4869276767515</v>
      </c>
      <c r="AT71" s="241">
        <f t="shared" si="74"/>
        <v>3292362.8107098169</v>
      </c>
      <c r="AU71" s="241">
        <v>99472.646485303689</v>
      </c>
      <c r="AV71" s="241">
        <f t="shared" si="74"/>
        <v>9894807398.7902012</v>
      </c>
      <c r="AW71" s="241">
        <f t="shared" si="75"/>
        <v>180491816.7089943</v>
      </c>
      <c r="AX71" s="241">
        <v>3453.888556790791</v>
      </c>
      <c r="AY71" s="241">
        <f t="shared" ref="AY71" si="82">AX71^2</f>
        <v>11929346.162730373</v>
      </c>
      <c r="AZ71" s="241">
        <f t="shared" si="77"/>
        <v>6267035.6359492112</v>
      </c>
      <c r="BA71" s="241">
        <f t="shared" si="78"/>
        <v>343567435.40928608</v>
      </c>
      <c r="BD71" s="307">
        <v>4701.6741264757729</v>
      </c>
      <c r="BE71" s="307">
        <v>2304.4334367068227</v>
      </c>
      <c r="BF71" s="307">
        <v>73227.724973198754</v>
      </c>
      <c r="BG71" s="307">
        <v>2638.796449319103</v>
      </c>
      <c r="BJ71" s="241">
        <v>-17225.478912130391</v>
      </c>
      <c r="BK71" s="241">
        <v>1406.0180542967116</v>
      </c>
      <c r="BL71" s="241">
        <v>137356.77489863633</v>
      </c>
      <c r="BM71" s="241">
        <v>8440.7165033156944</v>
      </c>
      <c r="BP71" s="241">
        <v>-17419.750529019671</v>
      </c>
      <c r="BQ71" s="241">
        <v>1687.8050449727134</v>
      </c>
      <c r="BR71" s="241">
        <v>129856.75796960316</v>
      </c>
      <c r="BS71" s="241">
        <v>7629.159860826463</v>
      </c>
    </row>
    <row r="72" spans="11:71">
      <c r="K72" s="241" t="s">
        <v>83</v>
      </c>
      <c r="L72" s="191">
        <v>94949.557625215733</v>
      </c>
      <c r="M72" s="241">
        <v>2483.0811006670947</v>
      </c>
      <c r="N72" s="241">
        <v>116161.58382339875</v>
      </c>
      <c r="O72" s="241">
        <v>6105.4671867231218</v>
      </c>
      <c r="P72" s="241" cm="1">
        <f t="array" ref="P72">MMULT(M72:O72,$B$4:$B$6)+$B$3</f>
        <v>109249.52307193493</v>
      </c>
      <c r="Q72" s="241">
        <f t="shared" si="71"/>
        <v>-14299.965446719201</v>
      </c>
      <c r="R72" s="241">
        <v>94949.557625215733</v>
      </c>
      <c r="AB72">
        <v>-14299.965446719201</v>
      </c>
      <c r="AC72" s="241">
        <v>2483.0811006670947</v>
      </c>
      <c r="AD72" s="241">
        <v>73</v>
      </c>
      <c r="AE72" s="241">
        <v>16</v>
      </c>
      <c r="AH72" s="241">
        <v>-14299.965446719201</v>
      </c>
      <c r="AI72" s="241">
        <v>116161.58382339875</v>
      </c>
      <c r="AL72" s="241">
        <v>-14299.965446719201</v>
      </c>
      <c r="AM72" s="241">
        <v>6105.4671867231218</v>
      </c>
      <c r="AQ72" s="241">
        <f t="shared" si="72"/>
        <v>-14299.965446719201</v>
      </c>
      <c r="AR72" s="241">
        <f t="shared" si="73"/>
        <v>204489011.77736309</v>
      </c>
      <c r="AS72" s="241">
        <v>2483.0811006670947</v>
      </c>
      <c r="AT72" s="241">
        <f t="shared" si="74"/>
        <v>6165691.7524901107</v>
      </c>
      <c r="AU72" s="241">
        <v>116161.58382339875</v>
      </c>
      <c r="AV72" s="241">
        <f t="shared" si="74"/>
        <v>13493513556.360493</v>
      </c>
      <c r="AW72" s="241">
        <f t="shared" si="75"/>
        <v>288438633.41543794</v>
      </c>
      <c r="AX72" s="241">
        <v>6105.4671867231218</v>
      </c>
      <c r="AY72" s="241">
        <f t="shared" ref="AY72" si="83">AX72^2</f>
        <v>37276729.568152748</v>
      </c>
      <c r="AZ72" s="241">
        <f t="shared" si="77"/>
        <v>15160370.18209528</v>
      </c>
      <c r="BA72" s="241">
        <f t="shared" si="78"/>
        <v>709220738.3915484</v>
      </c>
      <c r="BD72" s="307">
        <v>2346.6033971604775</v>
      </c>
      <c r="BE72" s="307">
        <v>2325.6977562466423</v>
      </c>
      <c r="BF72" s="307">
        <v>44208.09555975582</v>
      </c>
      <c r="BG72" s="307">
        <v>2555.509551749712</v>
      </c>
      <c r="BJ72" s="241">
        <v>23730.58337677391</v>
      </c>
      <c r="BK72" s="241">
        <v>1640.4845117753644</v>
      </c>
      <c r="BL72" s="241">
        <v>142765.86305333281</v>
      </c>
      <c r="BM72" s="241">
        <v>3968.0856005914179</v>
      </c>
      <c r="BP72" s="241">
        <v>65331.354792310478</v>
      </c>
      <c r="BQ72" s="241">
        <v>2073.8757246627056</v>
      </c>
      <c r="BR72" s="241">
        <v>122393.71938882412</v>
      </c>
      <c r="BS72" s="241">
        <v>7936.7369615384869</v>
      </c>
    </row>
    <row r="73" spans="11:71">
      <c r="K73" s="241" t="s">
        <v>84</v>
      </c>
      <c r="L73" s="191">
        <v>70005.865359794712</v>
      </c>
      <c r="M73" s="241">
        <v>1747.7961863122093</v>
      </c>
      <c r="N73" s="241">
        <v>118996.95788415041</v>
      </c>
      <c r="O73" s="241">
        <v>5533.7394229719457</v>
      </c>
      <c r="P73" s="241" cm="1">
        <f t="array" ref="P73">MMULT(M73:O73,$B$4:$B$6)+$B$3</f>
        <v>87229.034549823584</v>
      </c>
      <c r="Q73" s="241">
        <f t="shared" si="71"/>
        <v>-17223.169190028872</v>
      </c>
      <c r="R73" s="241">
        <v>70005.865359794712</v>
      </c>
      <c r="AB73">
        <v>-17223.169190028872</v>
      </c>
      <c r="AC73" s="241">
        <v>1747.7961863122093</v>
      </c>
      <c r="AD73" s="241">
        <v>40</v>
      </c>
      <c r="AE73" s="241">
        <v>13</v>
      </c>
      <c r="AH73" s="241">
        <v>-17223.169190028872</v>
      </c>
      <c r="AI73" s="241">
        <v>118996.95788415041</v>
      </c>
      <c r="AL73" s="241">
        <v>-17223.169190028872</v>
      </c>
      <c r="AM73" s="241">
        <v>5533.7394229719457</v>
      </c>
      <c r="AQ73" s="241">
        <f t="shared" si="72"/>
        <v>-17223.169190028872</v>
      </c>
      <c r="AR73" s="241">
        <f t="shared" si="73"/>
        <v>296637556.94835979</v>
      </c>
      <c r="AS73" s="241">
        <v>1747.7961863122093</v>
      </c>
      <c r="AT73" s="241">
        <f t="shared" si="74"/>
        <v>3054791.5088875033</v>
      </c>
      <c r="AU73" s="241">
        <v>118996.95788415041</v>
      </c>
      <c r="AV73" s="241">
        <f t="shared" si="74"/>
        <v>14160275985.682266</v>
      </c>
      <c r="AW73" s="241">
        <f t="shared" si="75"/>
        <v>207982429.17267269</v>
      </c>
      <c r="AX73" s="241">
        <v>5533.7394229719457</v>
      </c>
      <c r="AY73" s="241">
        <f t="shared" ref="AY73" si="84">AX73^2</f>
        <v>30622272.001353882</v>
      </c>
      <c r="AZ73" s="241">
        <f t="shared" si="77"/>
        <v>9671848.6595158931</v>
      </c>
      <c r="BA73" s="241">
        <f t="shared" si="78"/>
        <v>658498157.05725539</v>
      </c>
      <c r="BD73" s="307">
        <v>55896.42053078083</v>
      </c>
      <c r="BE73" s="307">
        <v>2374.8461849053156</v>
      </c>
      <c r="BF73" s="307">
        <v>121169.14893341885</v>
      </c>
      <c r="BG73" s="307">
        <v>7350.8911728100738</v>
      </c>
      <c r="BJ73" s="241">
        <v>-18815.482667296805</v>
      </c>
      <c r="BK73" s="241">
        <v>1743.053918941622</v>
      </c>
      <c r="BL73" s="241">
        <v>150878.26518631857</v>
      </c>
      <c r="BM73" s="241">
        <v>4795.8702001310194</v>
      </c>
      <c r="BP73" s="241">
        <v>-17225.478912130391</v>
      </c>
      <c r="BQ73" s="241">
        <v>1406.0180542967116</v>
      </c>
      <c r="BR73" s="241">
        <v>137356.77489863633</v>
      </c>
      <c r="BS73" s="241">
        <v>8440.7165033156944</v>
      </c>
    </row>
    <row r="74" spans="11:71">
      <c r="K74" s="241" t="s">
        <v>85</v>
      </c>
      <c r="L74" s="191">
        <v>85925.145927407546</v>
      </c>
      <c r="M74" s="241">
        <v>1628.4456366321613</v>
      </c>
      <c r="N74" s="241">
        <v>134331.62704986578</v>
      </c>
      <c r="O74" s="241">
        <v>4106.0249849809825</v>
      </c>
      <c r="P74" s="241" cm="1">
        <f t="array" ref="P74">MMULT(M74:O74,$B$4:$B$6)+$B$3</f>
        <v>75737.069956600084</v>
      </c>
      <c r="Q74" s="241">
        <f t="shared" si="71"/>
        <v>10188.075970807462</v>
      </c>
      <c r="R74" s="241">
        <v>85925.145927407546</v>
      </c>
      <c r="AB74">
        <v>10188.075970807462</v>
      </c>
      <c r="AC74" s="241">
        <v>1628.4456366321613</v>
      </c>
      <c r="AD74" s="241">
        <v>14</v>
      </c>
      <c r="AE74" s="241">
        <v>57</v>
      </c>
      <c r="AH74" s="241">
        <v>10188.075970807462</v>
      </c>
      <c r="AI74" s="241">
        <v>134331.62704986578</v>
      </c>
      <c r="AL74" s="241">
        <v>10188.075970807462</v>
      </c>
      <c r="AM74" s="241">
        <v>4106.0249849809825</v>
      </c>
      <c r="AQ74" s="241">
        <f t="shared" si="72"/>
        <v>10188.075970807462</v>
      </c>
      <c r="AR74" s="241">
        <f t="shared" si="73"/>
        <v>103796891.98694441</v>
      </c>
      <c r="AS74" s="241">
        <v>1628.4456366321613</v>
      </c>
      <c r="AT74" s="241">
        <f t="shared" si="74"/>
        <v>2651835.191466325</v>
      </c>
      <c r="AU74" s="241">
        <v>134331.62704986578</v>
      </c>
      <c r="AV74" s="241">
        <f t="shared" si="74"/>
        <v>18044986025.864231</v>
      </c>
      <c r="AW74" s="241">
        <f t="shared" si="75"/>
        <v>218751751.93105274</v>
      </c>
      <c r="AX74" s="241">
        <v>4106.0249849809825</v>
      </c>
      <c r="AY74" s="241">
        <f t="shared" ref="AY74" si="85">AX74^2</f>
        <v>16859441.177288078</v>
      </c>
      <c r="AZ74" s="241">
        <f t="shared" si="77"/>
        <v>6686438.4706949163</v>
      </c>
      <c r="BA74" s="241">
        <f t="shared" si="78"/>
        <v>551569016.93989611</v>
      </c>
      <c r="BD74" s="307">
        <v>-14299.965446719201</v>
      </c>
      <c r="BE74" s="307">
        <v>2483.0811006670947</v>
      </c>
      <c r="BF74" s="307">
        <v>116161.58382339875</v>
      </c>
      <c r="BG74" s="307">
        <v>6105.4671867231218</v>
      </c>
      <c r="BJ74" s="241">
        <v>-38305.471682285563</v>
      </c>
      <c r="BK74" s="241">
        <v>1857.4649017429865</v>
      </c>
      <c r="BL74" s="241">
        <v>155540.33760721743</v>
      </c>
      <c r="BM74" s="241">
        <v>4385.9677261407651</v>
      </c>
      <c r="BP74" s="241">
        <v>115960.11858392012</v>
      </c>
      <c r="BQ74" s="241">
        <v>2690.7345729196313</v>
      </c>
      <c r="BR74" s="241">
        <v>190983.52062075521</v>
      </c>
      <c r="BS74" s="241">
        <v>8689.6717863619433</v>
      </c>
    </row>
    <row r="75" spans="11:71">
      <c r="K75" s="296" t="s">
        <v>87</v>
      </c>
      <c r="L75" s="191">
        <v>189962.09577381451</v>
      </c>
      <c r="M75" s="241">
        <v>2073.8757246627056</v>
      </c>
      <c r="N75" s="241">
        <v>122393.71938882412</v>
      </c>
      <c r="O75" s="241">
        <v>7936.7369615384869</v>
      </c>
      <c r="P75" s="241" cm="1">
        <f t="array" ref="P75">MMULT(M75:O75,$B$4:$B$6)+$B$3</f>
        <v>124630.74098150403</v>
      </c>
      <c r="Q75" s="241">
        <f t="shared" si="71"/>
        <v>65331.354792310478</v>
      </c>
      <c r="R75" s="241">
        <v>189962.09577381451</v>
      </c>
      <c r="AB75">
        <v>65331.354792310478</v>
      </c>
      <c r="AC75" s="241">
        <v>2073.8757246627056</v>
      </c>
      <c r="AD75" s="241">
        <v>65</v>
      </c>
      <c r="AE75" s="241">
        <v>75</v>
      </c>
      <c r="AH75" s="241">
        <v>65331.354792310478</v>
      </c>
      <c r="AI75" s="241">
        <v>122393.71938882412</v>
      </c>
      <c r="AL75" s="241">
        <v>65331.354792310478</v>
      </c>
      <c r="AM75" s="241">
        <v>7936.7369615384869</v>
      </c>
      <c r="AQ75" s="241">
        <f t="shared" si="72"/>
        <v>65331.354792310478</v>
      </c>
      <c r="AR75" s="241">
        <f t="shared" si="73"/>
        <v>4268185918.9987493</v>
      </c>
      <c r="AS75" s="241">
        <v>2073.8757246627056</v>
      </c>
      <c r="AT75" s="241">
        <f t="shared" si="74"/>
        <v>4300960.5213452624</v>
      </c>
      <c r="AU75" s="241">
        <v>122393.71938882412</v>
      </c>
      <c r="AV75" s="241">
        <f t="shared" si="74"/>
        <v>14980222545.830221</v>
      </c>
      <c r="AW75" s="241">
        <f t="shared" si="75"/>
        <v>253829363.49166146</v>
      </c>
      <c r="AX75" s="241">
        <v>7936.7369615384869</v>
      </c>
      <c r="AY75" s="241">
        <f t="shared" ref="AY75" si="86">AX75^2</f>
        <v>62991793.596651174</v>
      </c>
      <c r="AZ75" s="241">
        <f t="shared" si="77"/>
        <v>16459806.11756791</v>
      </c>
      <c r="BA75" s="241">
        <f t="shared" si="78"/>
        <v>971406756.53345013</v>
      </c>
      <c r="BD75" s="307">
        <v>-20597.43291840866</v>
      </c>
      <c r="BE75" s="307">
        <v>2486.8676664846544</v>
      </c>
      <c r="BF75" s="307">
        <v>111843.74824634194</v>
      </c>
      <c r="BG75" s="307">
        <v>1911.5371547069979</v>
      </c>
      <c r="BJ75" s="241">
        <v>77568.639879102353</v>
      </c>
      <c r="BK75" s="241">
        <v>1710.8120222356106</v>
      </c>
      <c r="BL75" s="241">
        <v>160323.04598985729</v>
      </c>
      <c r="BM75" s="241">
        <v>21187.748541556357</v>
      </c>
      <c r="BP75" s="241">
        <v>5196.5194069028075</v>
      </c>
      <c r="BQ75" s="241">
        <v>1745.367199237354</v>
      </c>
      <c r="BR75" s="241">
        <v>119949.08004532348</v>
      </c>
      <c r="BS75" s="241">
        <v>8993.7923439617316</v>
      </c>
    </row>
    <row r="76" spans="11:71">
      <c r="K76" s="296" t="s">
        <v>88</v>
      </c>
      <c r="L76" s="191">
        <v>299206.2020922777</v>
      </c>
      <c r="M76" s="241">
        <v>2690.7345729196313</v>
      </c>
      <c r="N76" s="241">
        <v>190983.52062075521</v>
      </c>
      <c r="O76" s="241">
        <v>8689.6717863619433</v>
      </c>
      <c r="P76" s="241" cm="1">
        <f t="array" ref="P76">MMULT(M76:O76,$B$4:$B$6)+$B$3</f>
        <v>183246.08350835758</v>
      </c>
      <c r="Q76" s="241">
        <f t="shared" si="71"/>
        <v>115960.11858392012</v>
      </c>
      <c r="R76" s="241">
        <v>299206.2020922777</v>
      </c>
      <c r="AB76">
        <v>115960.11858392012</v>
      </c>
      <c r="AC76" s="241">
        <v>2690.7345729196313</v>
      </c>
      <c r="AD76" s="241">
        <v>77</v>
      </c>
      <c r="AE76" s="241">
        <v>77</v>
      </c>
      <c r="AH76" s="241">
        <v>115960.11858392012</v>
      </c>
      <c r="AI76" s="241">
        <v>190983.52062075521</v>
      </c>
      <c r="AL76" s="241">
        <v>115960.11858392012</v>
      </c>
      <c r="AM76" s="241">
        <v>8689.6717863619433</v>
      </c>
      <c r="AQ76" s="241">
        <f t="shared" si="72"/>
        <v>115960.11858392012</v>
      </c>
      <c r="AR76" s="241">
        <f t="shared" si="73"/>
        <v>13446749101.996817</v>
      </c>
      <c r="AS76" s="241">
        <v>2690.7345729196313</v>
      </c>
      <c r="AT76" s="241">
        <f t="shared" si="74"/>
        <v>7240052.5419049906</v>
      </c>
      <c r="AU76" s="241">
        <v>190983.52062075521</v>
      </c>
      <c r="AV76" s="241">
        <f t="shared" si="74"/>
        <v>36474705148.698433</v>
      </c>
      <c r="AW76" s="241">
        <f t="shared" si="75"/>
        <v>513885961.79217535</v>
      </c>
      <c r="AX76" s="241">
        <v>8689.6717863619433</v>
      </c>
      <c r="AY76" s="241">
        <f t="shared" ref="AY76" si="87">AX76^2</f>
        <v>75510395.75469476</v>
      </c>
      <c r="AZ76" s="241">
        <f t="shared" si="77"/>
        <v>23381600.302888375</v>
      </c>
      <c r="BA76" s="241">
        <f t="shared" si="78"/>
        <v>1659584110.7982509</v>
      </c>
      <c r="BD76" s="307">
        <v>12055.739148628207</v>
      </c>
      <c r="BE76" s="307">
        <v>2557.679314411454</v>
      </c>
      <c r="BF76" s="307">
        <v>43526.664085662822</v>
      </c>
      <c r="BG76" s="307">
        <v>1931.4923554685734</v>
      </c>
      <c r="BJ76" s="241">
        <v>-64693.184473719972</v>
      </c>
      <c r="BK76" s="241">
        <v>1676.5307931536684</v>
      </c>
      <c r="BL76" s="241">
        <v>160398.44338828104</v>
      </c>
      <c r="BM76" s="241">
        <v>32161.267323084779</v>
      </c>
      <c r="BP76" s="241">
        <v>77568.639879102353</v>
      </c>
      <c r="BQ76" s="241">
        <v>1710.8120222356106</v>
      </c>
      <c r="BR76" s="241">
        <v>160323.04598985729</v>
      </c>
      <c r="BS76" s="241">
        <v>21187.748541556357</v>
      </c>
    </row>
    <row r="77" spans="11:71">
      <c r="K77" s="241" t="s">
        <v>89</v>
      </c>
      <c r="L77" s="191">
        <v>67702.79045273771</v>
      </c>
      <c r="M77" s="241">
        <v>1719.4673466189174</v>
      </c>
      <c r="N77" s="241">
        <v>84725.719080594194</v>
      </c>
      <c r="O77" s="241">
        <v>5014.671949690578</v>
      </c>
      <c r="P77" s="241" cm="1">
        <f t="array" ref="P77">MMULT(M77:O77,$B$4:$B$6)+$B$3</f>
        <v>62656.767125014798</v>
      </c>
      <c r="Q77" s="241">
        <f t="shared" si="71"/>
        <v>5046.0233277229127</v>
      </c>
      <c r="R77" s="241">
        <v>67702.79045273771</v>
      </c>
      <c r="AB77">
        <v>5046.0233277229127</v>
      </c>
      <c r="AC77" s="241">
        <v>1719.4673466189174</v>
      </c>
      <c r="AD77" s="241">
        <v>32</v>
      </c>
      <c r="AE77" s="241">
        <v>53</v>
      </c>
      <c r="AH77" s="241">
        <v>5046.0233277229127</v>
      </c>
      <c r="AI77" s="241">
        <v>84725.719080594194</v>
      </c>
      <c r="AL77" s="241">
        <v>5046.0233277229127</v>
      </c>
      <c r="AM77" s="241">
        <v>5014.671949690578</v>
      </c>
      <c r="AQ77" s="241">
        <f t="shared" si="72"/>
        <v>5046.0233277229127</v>
      </c>
      <c r="AR77" s="241">
        <f t="shared" si="73"/>
        <v>25462351.423923817</v>
      </c>
      <c r="AS77" s="241">
        <v>1719.4673466189174</v>
      </c>
      <c r="AT77" s="241">
        <f t="shared" si="74"/>
        <v>2956567.9560887003</v>
      </c>
      <c r="AU77" s="241">
        <v>84725.719080594194</v>
      </c>
      <c r="AV77" s="241">
        <f t="shared" si="74"/>
        <v>7178447473.7237635</v>
      </c>
      <c r="AW77" s="241">
        <f t="shared" si="75"/>
        <v>145683107.37788907</v>
      </c>
      <c r="AX77" s="241">
        <v>5014.671949690578</v>
      </c>
      <c r="AY77" s="241">
        <f t="shared" ref="AY77" si="88">AX77^2</f>
        <v>25146934.763013504</v>
      </c>
      <c r="AZ77" s="241">
        <f t="shared" si="77"/>
        <v>8622564.6714987718</v>
      </c>
      <c r="BA77" s="241">
        <f t="shared" si="78"/>
        <v>424871686.89081949</v>
      </c>
      <c r="BD77" s="307">
        <v>-32969.593942100204</v>
      </c>
      <c r="BE77" s="307">
        <v>2599.1060240141455</v>
      </c>
      <c r="BF77" s="307">
        <v>129169.35730098232</v>
      </c>
      <c r="BG77" s="307">
        <v>2536.8308654674629</v>
      </c>
      <c r="BJ77" s="241">
        <v>-37834.116544018965</v>
      </c>
      <c r="BK77" s="241">
        <v>1600.6180310533016</v>
      </c>
      <c r="BL77" s="241">
        <v>167973.91386936785</v>
      </c>
      <c r="BM77" s="241">
        <v>4985.4492970560786</v>
      </c>
      <c r="BP77" s="241">
        <v>20302.354244580376</v>
      </c>
      <c r="BQ77" s="241">
        <v>1925.2308836997358</v>
      </c>
      <c r="BR77" s="241">
        <v>114877.25814210343</v>
      </c>
      <c r="BS77" s="241">
        <v>22176.534230003872</v>
      </c>
    </row>
    <row r="78" spans="11:71">
      <c r="K78" s="296" t="s">
        <v>90</v>
      </c>
      <c r="L78" s="191">
        <v>304665.48465227993</v>
      </c>
      <c r="M78" s="241">
        <v>1925.2308836997358</v>
      </c>
      <c r="N78" s="241">
        <v>114877.25814210343</v>
      </c>
      <c r="O78" s="241">
        <v>22176.534230003872</v>
      </c>
      <c r="P78" s="241" cm="1">
        <f t="array" ref="P78">MMULT(M78:O78,$B$4:$B$6)+$B$3</f>
        <v>284363.13040769956</v>
      </c>
      <c r="Q78" s="241">
        <f t="shared" si="71"/>
        <v>20302.354244580376</v>
      </c>
      <c r="R78" s="241">
        <v>304665.48465227993</v>
      </c>
      <c r="AB78">
        <v>20302.354244580376</v>
      </c>
      <c r="AC78" s="241">
        <v>1925.2308836997358</v>
      </c>
      <c r="AD78" s="241">
        <v>53</v>
      </c>
      <c r="AE78" s="241">
        <v>65</v>
      </c>
      <c r="AH78" s="241">
        <v>20302.354244580376</v>
      </c>
      <c r="AI78" s="241">
        <v>114877.25814210343</v>
      </c>
      <c r="AL78" s="241">
        <v>20302.354244580376</v>
      </c>
      <c r="AM78" s="241">
        <v>22176.534230003872</v>
      </c>
      <c r="AQ78" s="241">
        <f t="shared" si="72"/>
        <v>20302.354244580376</v>
      </c>
      <c r="AR78" s="241">
        <f t="shared" si="73"/>
        <v>412185587.8724308</v>
      </c>
      <c r="AS78" s="241">
        <v>1925.2308836997358</v>
      </c>
      <c r="AT78" s="241">
        <f t="shared" si="74"/>
        <v>3706513.9555512657</v>
      </c>
      <c r="AU78" s="241">
        <v>114877.25814210343</v>
      </c>
      <c r="AV78" s="241">
        <f t="shared" si="74"/>
        <v>13196784438.247469</v>
      </c>
      <c r="AW78" s="241">
        <f t="shared" si="75"/>
        <v>221165245.20992446</v>
      </c>
      <c r="AX78" s="241">
        <v>22176.534230003872</v>
      </c>
      <c r="AY78" s="241">
        <f t="shared" ref="AY78" si="89">AX78^2</f>
        <v>491798670.4545334</v>
      </c>
      <c r="AZ78" s="241">
        <f t="shared" si="77"/>
        <v>42694948.593027793</v>
      </c>
      <c r="BA78" s="241">
        <f t="shared" si="78"/>
        <v>2547579447.4373474</v>
      </c>
      <c r="BD78" s="307">
        <v>115960.11858392012</v>
      </c>
      <c r="BE78" s="307">
        <v>2690.7345729196313</v>
      </c>
      <c r="BF78" s="307">
        <v>190983.52062075521</v>
      </c>
      <c r="BG78" s="307">
        <v>8689.6717863619433</v>
      </c>
      <c r="BJ78" s="241">
        <v>115960.11858392012</v>
      </c>
      <c r="BK78" s="241">
        <v>2690.7345729196313</v>
      </c>
      <c r="BL78" s="241">
        <v>190983.52062075521</v>
      </c>
      <c r="BM78" s="241">
        <v>8689.6717863619433</v>
      </c>
      <c r="BP78" s="241">
        <v>-64693.184473719972</v>
      </c>
      <c r="BQ78" s="241">
        <v>1676.5307931536684</v>
      </c>
      <c r="BR78" s="241">
        <v>160398.44338828104</v>
      </c>
      <c r="BS78" s="241">
        <v>32161.267323084779</v>
      </c>
    </row>
    <row r="79" spans="11:71">
      <c r="K79" s="337"/>
    </row>
    <row r="80" spans="11:71">
      <c r="AR80">
        <f t="array" ref="AR80:BA84">LINEST(AR2:AR78,AS2:BA78,1,1)</f>
        <v>8.8760865277630856</v>
      </c>
      <c r="AS80">
        <v>622.9758083167801</v>
      </c>
      <c r="AT80">
        <v>-13.678938123837588</v>
      </c>
      <c r="AU80">
        <v>-1865737.3735980059</v>
      </c>
      <c r="AV80">
        <v>30.964075272627046</v>
      </c>
      <c r="AW80">
        <v>0.22129946245610826</v>
      </c>
      <c r="AX80">
        <v>-125493.77651282449</v>
      </c>
      <c r="AY80">
        <v>453.13215231473254</v>
      </c>
      <c r="AZ80">
        <v>-6357757.1007333314</v>
      </c>
      <c r="BA80">
        <v>14471259020.500132</v>
      </c>
      <c r="BD80">
        <f t="array" ref="BD80:BG84">LINEST(BD2:BD30,BE2:BG30,1,1)</f>
        <v>-1.8925442541590043</v>
      </c>
      <c r="BE80">
        <v>-0.2100804663024734</v>
      </c>
      <c r="BF80">
        <v>-15.891225894307858</v>
      </c>
      <c r="BG80">
        <v>55691.56317925929</v>
      </c>
      <c r="BJ80" s="241">
        <f t="array" ref="BJ80:BM84">LINEST(BJ2:BJ30,BK2:BM30,1,1)</f>
        <v>-2.4645318382254668</v>
      </c>
      <c r="BK80" s="241">
        <v>-0.54896784266634402</v>
      </c>
      <c r="BL80" s="241">
        <v>-24.530940704065266</v>
      </c>
      <c r="BM80" s="241">
        <v>99350.314502298104</v>
      </c>
      <c r="BP80" s="241">
        <f t="array" ref="BP80:BS84">LINEST(BP2:BP30,BQ2:BS30,1,1)</f>
        <v>-1.1594576334906319</v>
      </c>
      <c r="BQ80" s="241">
        <v>-0.275748330106246</v>
      </c>
      <c r="BR80" s="241">
        <v>-21.241140028753573</v>
      </c>
      <c r="BS80" s="241">
        <v>70456.576099369006</v>
      </c>
    </row>
    <row r="81" spans="44:71">
      <c r="AR81">
        <v>1.1701834233887976</v>
      </c>
      <c r="AS81">
        <v>124.00027088413751</v>
      </c>
      <c r="AT81">
        <v>2.503767194976422</v>
      </c>
      <c r="AU81">
        <v>315224.18944426655</v>
      </c>
      <c r="AV81">
        <v>8.2302064025138577</v>
      </c>
      <c r="AW81">
        <v>8.7176103895559409E-2</v>
      </c>
      <c r="AX81">
        <v>24620.203632987937</v>
      </c>
      <c r="AY81">
        <v>552.88399526964781</v>
      </c>
      <c r="AZ81">
        <v>2194270.4091527606</v>
      </c>
      <c r="BA81">
        <v>2336002433.5496798</v>
      </c>
      <c r="BD81">
        <v>0.6332632635149319</v>
      </c>
      <c r="BE81">
        <v>0.12555075673227536</v>
      </c>
      <c r="BF81">
        <v>20.522969311997674</v>
      </c>
      <c r="BG81">
        <v>35493.781621473972</v>
      </c>
      <c r="BJ81" s="241">
        <v>1.2003369048257402</v>
      </c>
      <c r="BK81" s="241">
        <v>0.12083829848408674</v>
      </c>
      <c r="BL81" s="241">
        <v>5.968658006380811</v>
      </c>
      <c r="BM81" s="241">
        <v>16828.127033549576</v>
      </c>
      <c r="BP81" s="241">
        <v>4.7165544017348813</v>
      </c>
      <c r="BQ81" s="241">
        <v>8.2129247714727294E-2</v>
      </c>
      <c r="BR81" s="241">
        <v>5.7202981505567054</v>
      </c>
      <c r="BS81" s="241">
        <v>13457.685985948041</v>
      </c>
    </row>
    <row r="82" spans="44:71">
      <c r="AR82">
        <v>0.90797115321844135</v>
      </c>
      <c r="AS82">
        <v>582511525.08290756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D82">
        <v>0.48789798089869507</v>
      </c>
      <c r="BE82">
        <v>16077.762710614883</v>
      </c>
      <c r="BF82" t="e">
        <v>#N/A</v>
      </c>
      <c r="BG82" t="e">
        <v>#N/A</v>
      </c>
      <c r="BJ82" s="241">
        <v>0.60999294358000089</v>
      </c>
      <c r="BK82" s="241">
        <v>8644.3342331037311</v>
      </c>
      <c r="BL82" s="241" t="e">
        <v>#N/A</v>
      </c>
      <c r="BM82" s="241" t="e">
        <v>#N/A</v>
      </c>
      <c r="BP82" s="241">
        <v>0.53256499178279804</v>
      </c>
      <c r="BQ82" s="241">
        <v>9825.7384475593644</v>
      </c>
      <c r="BR82" s="241" t="e">
        <v>#N/A</v>
      </c>
      <c r="BS82" s="241" t="e">
        <v>#N/A</v>
      </c>
    </row>
    <row r="83" spans="44:71">
      <c r="AR83">
        <v>73.448065945419685</v>
      </c>
      <c r="AS83">
        <v>67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D83">
        <v>7.9394658795219843</v>
      </c>
      <c r="BE83">
        <v>25</v>
      </c>
      <c r="BF83" t="e">
        <v>#N/A</v>
      </c>
      <c r="BG83" t="e">
        <v>#N/A</v>
      </c>
      <c r="BJ83" s="241">
        <v>13.033801430400672</v>
      </c>
      <c r="BK83" s="241">
        <v>25</v>
      </c>
      <c r="BL83" s="241" t="e">
        <v>#N/A</v>
      </c>
      <c r="BM83" s="241" t="e">
        <v>#N/A</v>
      </c>
      <c r="BP83" s="241">
        <v>9.4944570264787895</v>
      </c>
      <c r="BQ83" s="241">
        <v>25</v>
      </c>
      <c r="BR83" s="241" t="e">
        <v>#N/A</v>
      </c>
      <c r="BS83" s="241" t="e">
        <v>#N/A</v>
      </c>
    </row>
    <row r="84" spans="44:71">
      <c r="AR84">
        <v>2.2430136601963404E+20</v>
      </c>
      <c r="AS84">
        <v>2.2734418349245796E+19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D84">
        <v>6156923687.4682808</v>
      </c>
      <c r="BE84">
        <v>6462361344.4709606</v>
      </c>
      <c r="BF84" t="e">
        <v>#N/A</v>
      </c>
      <c r="BG84" t="e">
        <v>#N/A</v>
      </c>
      <c r="BJ84" s="241">
        <v>2921833445.4221678</v>
      </c>
      <c r="BK84" s="241">
        <v>1868112858.3402264</v>
      </c>
      <c r="BL84" s="241" t="e">
        <v>#N/A</v>
      </c>
      <c r="BM84" s="241" t="e">
        <v>#N/A</v>
      </c>
      <c r="BP84" s="241">
        <v>2749930935.737608</v>
      </c>
      <c r="BQ84" s="241">
        <v>2413628400.9961576</v>
      </c>
      <c r="BR84" s="241" t="e">
        <v>#N/A</v>
      </c>
      <c r="BS84" s="241" t="e">
        <v>#N/A</v>
      </c>
    </row>
    <row r="85" spans="44:71">
      <c r="BJ85" s="241"/>
      <c r="BK85" s="241"/>
      <c r="BL85" s="241"/>
      <c r="BM85" s="241"/>
      <c r="BP85" s="241"/>
      <c r="BQ85" s="241"/>
      <c r="BR85" s="241"/>
      <c r="BS85" s="241"/>
    </row>
    <row r="86" spans="44:71">
      <c r="BD86">
        <f t="array" ref="BD86:BG90">LINEST(BD50:BD78,BE50:BG78,1,1)</f>
        <v>2.5088105034190047</v>
      </c>
      <c r="BE86">
        <v>0.21954991312665015</v>
      </c>
      <c r="BF86">
        <v>32.831294323281142</v>
      </c>
      <c r="BG86">
        <v>-101918.19922488825</v>
      </c>
      <c r="BJ86" s="241">
        <f t="array" ref="BJ86:BM90">LINEST(BJ50:BJ78,BK50:BM78,1,1)</f>
        <v>-0.47961608482502016</v>
      </c>
      <c r="BK86" s="241">
        <v>0.45621738986284149</v>
      </c>
      <c r="BL86" s="241">
        <v>21.749048981268142</v>
      </c>
      <c r="BM86" s="241">
        <v>-94417.859382087103</v>
      </c>
      <c r="BP86" s="241">
        <f t="array" ref="BP86:BS90">LINEST(BP50:BP78,BQ50:BS78,1,1)</f>
        <v>-0.16925167036917996</v>
      </c>
      <c r="BQ86" s="241">
        <v>0.2818363333307416</v>
      </c>
      <c r="BR86" s="241">
        <v>51.059423880156238</v>
      </c>
      <c r="BS86" s="241">
        <v>-123888.94069757109</v>
      </c>
    </row>
    <row r="87" spans="44:71">
      <c r="BD87">
        <v>1.4328056033196486</v>
      </c>
      <c r="BE87">
        <v>0.20012647501661487</v>
      </c>
      <c r="BF87">
        <v>22.005777363907878</v>
      </c>
      <c r="BG87">
        <v>48952.535973617611</v>
      </c>
      <c r="BJ87" s="241">
        <v>1.3541853703548963</v>
      </c>
      <c r="BK87" s="241">
        <v>0.46047066119247582</v>
      </c>
      <c r="BL87" s="241">
        <v>20.025836200691959</v>
      </c>
      <c r="BM87" s="241">
        <v>65754.573072204221</v>
      </c>
      <c r="BP87" s="241">
        <v>1.1076872202527179</v>
      </c>
      <c r="BQ87" s="241">
        <v>0.27861866462763524</v>
      </c>
      <c r="BR87" s="241">
        <v>23.013368655955922</v>
      </c>
      <c r="BS87" s="241">
        <v>51475.26995745048</v>
      </c>
    </row>
    <row r="88" spans="44:71">
      <c r="BD88">
        <v>0.26500828955279249</v>
      </c>
      <c r="BE88">
        <v>28447.610999618191</v>
      </c>
      <c r="BF88" t="e">
        <v>#N/A</v>
      </c>
      <c r="BG88" t="e">
        <v>#N/A</v>
      </c>
      <c r="BJ88" s="241">
        <v>8.8756967905083584E-2</v>
      </c>
      <c r="BK88" s="241">
        <v>39395.220979585414</v>
      </c>
      <c r="BL88" s="241" t="e">
        <v>#N/A</v>
      </c>
      <c r="BM88" s="241" t="e">
        <v>#N/A</v>
      </c>
      <c r="BP88" s="241">
        <v>0.20747631897200791</v>
      </c>
      <c r="BQ88" s="241">
        <v>36090.45593230454</v>
      </c>
      <c r="BR88" s="241" t="e">
        <v>#N/A</v>
      </c>
      <c r="BS88" s="241" t="e">
        <v>#N/A</v>
      </c>
    </row>
    <row r="89" spans="44:71">
      <c r="BD89">
        <v>3.0046630207519338</v>
      </c>
      <c r="BE89">
        <v>25</v>
      </c>
      <c r="BF89" t="e">
        <v>#N/A</v>
      </c>
      <c r="BG89" t="e">
        <v>#N/A</v>
      </c>
      <c r="BJ89" s="241">
        <v>0.81168401091487052</v>
      </c>
      <c r="BK89" s="241">
        <v>25</v>
      </c>
      <c r="BL89" s="241" t="e">
        <v>#N/A</v>
      </c>
      <c r="BM89" s="241" t="e">
        <v>#N/A</v>
      </c>
      <c r="BP89" s="241">
        <v>2.1815995738121865</v>
      </c>
      <c r="BQ89" s="241">
        <v>25</v>
      </c>
      <c r="BR89" s="241" t="e">
        <v>#N/A</v>
      </c>
      <c r="BS89" s="241" t="e">
        <v>#N/A</v>
      </c>
    </row>
    <row r="90" spans="44:71">
      <c r="BD90">
        <v>7294720024.7218323</v>
      </c>
      <c r="BE90">
        <v>20231664289.63995</v>
      </c>
      <c r="BF90" t="e">
        <v>#N/A</v>
      </c>
      <c r="BG90" t="e">
        <v>#N/A</v>
      </c>
      <c r="BJ90" s="241">
        <v>3779160420.6917114</v>
      </c>
      <c r="BK90" s="241">
        <v>38799585900.759171</v>
      </c>
      <c r="BL90" s="241" t="e">
        <v>#N/A</v>
      </c>
      <c r="BM90" s="241" t="e">
        <v>#N/A</v>
      </c>
      <c r="BP90" s="241">
        <v>8524737836.9759521</v>
      </c>
      <c r="BQ90" s="241">
        <v>32563025235.040398</v>
      </c>
      <c r="BR90" s="241" t="e">
        <v>#N/A</v>
      </c>
      <c r="BS90" s="241" t="e">
        <v>#N/A</v>
      </c>
    </row>
    <row r="91" spans="44:71">
      <c r="BJ91" s="241"/>
      <c r="BK91" s="241"/>
      <c r="BL91" s="241"/>
      <c r="BM91" s="241"/>
      <c r="BP91" s="241"/>
      <c r="BQ91" s="241"/>
      <c r="BR91" s="241"/>
      <c r="BS91" s="241"/>
    </row>
    <row r="92" spans="44:71">
      <c r="BB92">
        <f>_xlfn.F.INV.RT(0.05,29,29)</f>
        <v>1.8608114354760765</v>
      </c>
      <c r="BE92" s="296">
        <f>BE90/BE84</f>
        <v>3.1306922054040927</v>
      </c>
      <c r="BJ92" s="241"/>
      <c r="BK92" s="296">
        <f>BK90/BK84</f>
        <v>20.769401445709054</v>
      </c>
      <c r="BL92" s="241"/>
      <c r="BM92" s="241"/>
      <c r="BP92" s="241"/>
      <c r="BQ92" s="296">
        <f>BQ90/BQ84</f>
        <v>13.491316733595328</v>
      </c>
      <c r="BR92" s="241"/>
      <c r="BS92" s="241"/>
    </row>
  </sheetData>
  <sortState xmlns:xlrd2="http://schemas.microsoft.com/office/spreadsheetml/2017/richdata2" ref="BP2:BS78">
    <sortCondition ref="BS78"/>
  </sortState>
  <conditionalFormatting sqref="L1:L78">
    <cfRule type="cellIs" dxfId="1" priority="2" operator="greaterThan">
      <formula>200000</formula>
    </cfRule>
  </conditionalFormatting>
  <conditionalFormatting sqref="L2:L78">
    <cfRule type="cellIs" dxfId="0" priority="1" operator="greaterThan">
      <formula>150000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B162D-704E-44B7-839B-0B2395B96CE7}">
  <dimension ref="A1:AY78"/>
  <sheetViews>
    <sheetView zoomScale="55" zoomScaleNormal="55" workbookViewId="0">
      <selection activeCell="AW35" sqref="AW35"/>
    </sheetView>
  </sheetViews>
  <sheetFormatPr defaultRowHeight="15"/>
  <cols>
    <col min="14" max="14" width="12" style="241" bestFit="1" customWidth="1"/>
    <col min="16" max="16" width="12" bestFit="1" customWidth="1"/>
    <col min="42" max="42" width="11.140625" bestFit="1" customWidth="1"/>
    <col min="43" max="43" width="12" bestFit="1" customWidth="1"/>
    <col min="44" max="44" width="9.42578125" bestFit="1" customWidth="1"/>
    <col min="45" max="45" width="9.42578125" style="241" customWidth="1"/>
  </cols>
  <sheetData>
    <row r="1" spans="1:51">
      <c r="L1" s="241" t="s">
        <v>113</v>
      </c>
      <c r="M1" s="241" t="s">
        <v>117</v>
      </c>
      <c r="N1" s="241" t="s">
        <v>440</v>
      </c>
      <c r="O1" s="241" t="s">
        <v>123</v>
      </c>
      <c r="P1" t="s">
        <v>275</v>
      </c>
      <c r="Q1" t="s">
        <v>182</v>
      </c>
      <c r="R1" s="241" t="s">
        <v>113</v>
      </c>
      <c r="S1" t="s">
        <v>448</v>
      </c>
      <c r="AP1" s="241" t="s">
        <v>448</v>
      </c>
      <c r="AQ1" s="241" t="s">
        <v>117</v>
      </c>
      <c r="AR1" s="241" t="s">
        <v>123</v>
      </c>
      <c r="AU1" s="241" t="s">
        <v>448</v>
      </c>
      <c r="AV1" s="241" t="s">
        <v>117</v>
      </c>
      <c r="AW1" s="241" t="s">
        <v>123</v>
      </c>
    </row>
    <row r="2" spans="1:51">
      <c r="L2" s="241">
        <v>64066.741067357245</v>
      </c>
      <c r="M2" s="241">
        <v>31985.543877590662</v>
      </c>
      <c r="N2">
        <v>15400713194.145329</v>
      </c>
      <c r="O2" s="241">
        <v>2722.2804522499546</v>
      </c>
      <c r="P2" cm="1">
        <f t="array" ref="P2">$B$18+MMULT(M2:O2,$B$19:$B$21)</f>
        <v>63472.664252321534</v>
      </c>
      <c r="Q2">
        <f>L2-P2</f>
        <v>594.07681503571075</v>
      </c>
      <c r="R2" s="241">
        <v>64066.741067357245</v>
      </c>
      <c r="S2">
        <v>14797.78</v>
      </c>
      <c r="AP2" s="241">
        <v>12358.99</v>
      </c>
      <c r="AQ2" s="241">
        <v>2144.3113894005678</v>
      </c>
      <c r="AR2" s="241">
        <v>1716.8544291537205</v>
      </c>
      <c r="AS2" s="241" cm="1">
        <f t="array" ref="AS2">1-6*SUMSQ(_xlfn.RANK.AVG(AP2:AP75,AP2:AP75)-_xlfn.RANK.AVG(AQ2:AQ75,AQ2:AQ75))/77/(77^2-1)</f>
        <v>-4.1931752458068239E-2</v>
      </c>
      <c r="AT2" s="241"/>
      <c r="AU2" s="241">
        <v>11358.19</v>
      </c>
      <c r="AV2" s="241">
        <v>10798.063193895468</v>
      </c>
      <c r="AW2" s="241">
        <v>1070.6630372006734</v>
      </c>
      <c r="AX2" s="241" cm="1">
        <f t="array" ref="AX2">1-6*SUMSQ(_xlfn.RANK.AVG(AU2:AU75,AU2:AU75)-_xlfn.RANK.AVG(AW2:AW75,AW2:AW75))/77/(77^2-1)</f>
        <v>-0.19409537830590473</v>
      </c>
      <c r="AY2">
        <f>AX2/SQRT(1-AX2^2)*SQRT(COUNT(AU2:AU75)-3)</f>
        <v>-1.6671820924168306</v>
      </c>
    </row>
    <row r="3" spans="1:51">
      <c r="L3" s="241">
        <v>32815.012098261548</v>
      </c>
      <c r="M3" s="241">
        <v>18723.202817234989</v>
      </c>
      <c r="N3">
        <v>12464643797.334995</v>
      </c>
      <c r="O3" s="241">
        <v>2341.2631902935018</v>
      </c>
      <c r="P3" s="241" cm="1">
        <f t="array" ref="P3">$B$18+MMULT(M3:O3,$B$19:$B$21)</f>
        <v>45198.914428581244</v>
      </c>
      <c r="Q3" s="241">
        <f t="shared" ref="Q3:Q66" si="0">L3-P3</f>
        <v>-12383.902330319695</v>
      </c>
      <c r="R3" s="241">
        <v>32815.012098261548</v>
      </c>
      <c r="S3">
        <v>-3882.48</v>
      </c>
      <c r="AP3" s="241">
        <v>29818.79</v>
      </c>
      <c r="AQ3" s="241">
        <v>2415.4629355926909</v>
      </c>
      <c r="AR3" s="241">
        <v>1418.0507652330566</v>
      </c>
      <c r="AS3" s="241">
        <f>-_xlfn.T.INV.2T(0.05,74-3)</f>
        <v>-1.9939433678456266</v>
      </c>
      <c r="AT3" s="241"/>
      <c r="AU3" s="241">
        <v>808.95</v>
      </c>
      <c r="AV3" s="241">
        <v>20007.628600070802</v>
      </c>
      <c r="AW3" s="241">
        <v>1301.3101856131882</v>
      </c>
      <c r="AX3" s="241"/>
    </row>
    <row r="4" spans="1:51">
      <c r="L4" s="241">
        <v>37569.698393850362</v>
      </c>
      <c r="M4" s="241">
        <v>28065.939572696967</v>
      </c>
      <c r="N4">
        <v>8379349719.5833569</v>
      </c>
      <c r="O4" s="241">
        <v>2594.1319247465021</v>
      </c>
      <c r="P4" s="241" cm="1">
        <f t="array" ref="P4">$B$18+MMULT(M4:O4,$B$19:$B$21)</f>
        <v>43010.168048471802</v>
      </c>
      <c r="Q4" s="241">
        <f t="shared" si="0"/>
        <v>-5440.46965462144</v>
      </c>
      <c r="R4" s="241">
        <v>37569.698393850362</v>
      </c>
      <c r="S4">
        <v>-7743.06</v>
      </c>
      <c r="AP4" s="241">
        <v>12633.55</v>
      </c>
      <c r="AQ4" s="241">
        <v>5319.9942457128072</v>
      </c>
      <c r="AR4" s="241">
        <v>1931.4923554685734</v>
      </c>
      <c r="AT4" s="241"/>
      <c r="AU4" s="241">
        <v>29818.79</v>
      </c>
      <c r="AV4" s="241">
        <v>2415.4629355926909</v>
      </c>
      <c r="AW4" s="241">
        <v>1418.0507652330566</v>
      </c>
      <c r="AX4" s="241"/>
    </row>
    <row r="5" spans="1:51">
      <c r="L5" s="241">
        <v>68726.694506975298</v>
      </c>
      <c r="M5" s="241">
        <v>32275.420990219696</v>
      </c>
      <c r="N5">
        <v>16926164033.239145</v>
      </c>
      <c r="O5" s="241">
        <v>2326.3342383216582</v>
      </c>
      <c r="P5" s="241" cm="1">
        <f t="array" ref="P5">$B$18+MMULT(M5:O5,$B$19:$B$21)</f>
        <v>62996.786133092195</v>
      </c>
      <c r="Q5" s="241">
        <f t="shared" si="0"/>
        <v>5729.9083738831032</v>
      </c>
      <c r="R5" s="241">
        <v>68726.694506975298</v>
      </c>
      <c r="S5">
        <v>25446.48</v>
      </c>
      <c r="AP5" s="241">
        <v>5875.84</v>
      </c>
      <c r="AQ5" s="241">
        <v>7162.7288088354562</v>
      </c>
      <c r="AR5" s="241">
        <v>1726.3122656269647</v>
      </c>
      <c r="AT5" s="241"/>
      <c r="AU5" s="241">
        <v>14592.76</v>
      </c>
      <c r="AV5" s="241">
        <v>19868.587064376476</v>
      </c>
      <c r="AW5" s="241">
        <v>1629.8027078763118</v>
      </c>
      <c r="AX5" s="241"/>
    </row>
    <row r="6" spans="1:51">
      <c r="L6" s="241">
        <v>22039.981294487436</v>
      </c>
      <c r="M6" s="241">
        <v>20007.628600070802</v>
      </c>
      <c r="N6">
        <v>8549990677.0051165</v>
      </c>
      <c r="O6" s="241">
        <v>1301.3101856131882</v>
      </c>
      <c r="P6" s="241" cm="1">
        <f t="array" ref="P6">$B$18+MMULT(M6:O6,$B$19:$B$21)</f>
        <v>25055.525886190873</v>
      </c>
      <c r="Q6" s="241">
        <f t="shared" si="0"/>
        <v>-3015.5445917034376</v>
      </c>
      <c r="R6" s="241">
        <v>22039.981294487436</v>
      </c>
      <c r="S6">
        <v>808.95</v>
      </c>
      <c r="AP6" s="241">
        <v>-10909.36</v>
      </c>
      <c r="AQ6" s="241">
        <v>7193.2973849311102</v>
      </c>
      <c r="AR6" s="241">
        <v>3897.3971928634974</v>
      </c>
      <c r="AT6" s="241"/>
      <c r="AU6" s="241">
        <v>5991.29</v>
      </c>
      <c r="AV6" s="241">
        <v>21498.87963124588</v>
      </c>
      <c r="AW6" s="241">
        <v>1648.6091860962858</v>
      </c>
      <c r="AX6" s="241"/>
    </row>
    <row r="7" spans="1:51">
      <c r="L7" s="241">
        <v>62530.274788649665</v>
      </c>
      <c r="M7" s="241">
        <v>27527.960744007272</v>
      </c>
      <c r="N7">
        <v>11612454971.746122</v>
      </c>
      <c r="O7" s="241">
        <v>2787.6540080111376</v>
      </c>
      <c r="P7" s="241" cm="1">
        <f t="array" ref="P7">$B$18+MMULT(M7:O7,$B$19:$B$21)</f>
        <v>52661.966856892272</v>
      </c>
      <c r="Q7" s="241">
        <f t="shared" si="0"/>
        <v>9868.3079317573938</v>
      </c>
      <c r="R7" s="241">
        <v>62530.274788649665</v>
      </c>
      <c r="S7">
        <v>14489.72</v>
      </c>
      <c r="AP7" s="241">
        <v>10915.3</v>
      </c>
      <c r="AQ7" s="241">
        <v>8060.7234336626316</v>
      </c>
      <c r="AR7" s="241">
        <v>2638.796449319103</v>
      </c>
      <c r="AT7" s="241"/>
      <c r="AU7" s="241">
        <v>12358.99</v>
      </c>
      <c r="AV7" s="241">
        <v>2144.3113894005678</v>
      </c>
      <c r="AW7" s="241">
        <v>1716.8544291537205</v>
      </c>
      <c r="AX7" s="241"/>
    </row>
    <row r="8" spans="1:51">
      <c r="L8" s="241">
        <v>25957.763640872479</v>
      </c>
      <c r="M8" s="241">
        <v>23749.828619334407</v>
      </c>
      <c r="N8">
        <v>8250770674.6087856</v>
      </c>
      <c r="O8" s="241">
        <v>1943.3453246963288</v>
      </c>
      <c r="P8" s="241" cm="1">
        <f t="array" ref="P8">$B$18+MMULT(M8:O8,$B$19:$B$21)</f>
        <v>33315.76218633286</v>
      </c>
      <c r="Q8" s="241">
        <f t="shared" si="0"/>
        <v>-7357.9985454603811</v>
      </c>
      <c r="R8" s="241">
        <v>25957.763640872479</v>
      </c>
      <c r="S8">
        <v>-7102.05</v>
      </c>
      <c r="AP8" s="241">
        <v>940.7</v>
      </c>
      <c r="AQ8" s="241">
        <v>8664.6432544681848</v>
      </c>
      <c r="AR8" s="241">
        <v>4811.8637413187071</v>
      </c>
      <c r="AT8" s="241"/>
      <c r="AU8" s="241">
        <v>5875.84</v>
      </c>
      <c r="AV8" s="241">
        <v>7162.7288088354562</v>
      </c>
      <c r="AW8" s="241">
        <v>1726.3122656269647</v>
      </c>
      <c r="AX8" s="241"/>
    </row>
    <row r="9" spans="1:51">
      <c r="L9" s="241">
        <v>59457.349948268668</v>
      </c>
      <c r="M9" s="241">
        <v>24020.860729153901</v>
      </c>
      <c r="N9">
        <v>11735755372.689465</v>
      </c>
      <c r="O9" s="241">
        <v>2233.2424070509919</v>
      </c>
      <c r="P9" s="241" cm="1">
        <f t="array" ref="P9">$B$18+MMULT(M9:O9,$B$19:$B$21)</f>
        <v>45056.465410514174</v>
      </c>
      <c r="Q9" s="241">
        <f t="shared" si="0"/>
        <v>14400.884537754493</v>
      </c>
      <c r="R9" s="241">
        <v>59457.349948268668</v>
      </c>
      <c r="S9">
        <v>21769.8</v>
      </c>
      <c r="AP9" s="241">
        <v>11358.19</v>
      </c>
      <c r="AQ9" s="241">
        <v>10798.063193895468</v>
      </c>
      <c r="AR9" s="241">
        <v>1070.6630372006734</v>
      </c>
      <c r="AT9" s="241"/>
      <c r="AU9" s="241">
        <v>5179.93</v>
      </c>
      <c r="AV9" s="241">
        <v>22850.678736574966</v>
      </c>
      <c r="AW9" s="241">
        <v>1911.5371547069979</v>
      </c>
      <c r="AX9" s="241"/>
    </row>
    <row r="10" spans="1:51">
      <c r="L10" s="241">
        <v>75538.304871461849</v>
      </c>
      <c r="M10" s="241">
        <v>22510.073333364046</v>
      </c>
      <c r="N10">
        <v>15919525929.823185</v>
      </c>
      <c r="O10" s="241">
        <v>3800.061581639492</v>
      </c>
      <c r="P10" s="241" cm="1">
        <f t="array" ref="P10">$B$18+MMULT(M10:O10,$B$19:$B$21)</f>
        <v>71480.963816215866</v>
      </c>
      <c r="Q10" s="241">
        <f t="shared" si="0"/>
        <v>4057.3410552459827</v>
      </c>
      <c r="R10" s="241">
        <v>75538.304871461849</v>
      </c>
      <c r="S10">
        <v>14335.23</v>
      </c>
      <c r="AP10" s="241">
        <v>-1245.5899999999999</v>
      </c>
      <c r="AQ10" s="241">
        <v>12072.099475786157</v>
      </c>
      <c r="AR10" s="241">
        <v>1972.723841481783</v>
      </c>
      <c r="AT10" s="241"/>
      <c r="AU10" s="241">
        <v>12633.55</v>
      </c>
      <c r="AV10" s="241">
        <v>5319.9942457128072</v>
      </c>
      <c r="AW10" s="241">
        <v>1931.4923554685734</v>
      </c>
      <c r="AX10" s="241"/>
    </row>
    <row r="11" spans="1:51">
      <c r="L11" s="241">
        <v>65092.729494182073</v>
      </c>
      <c r="M11" s="241">
        <v>38329.991591019141</v>
      </c>
      <c r="N11">
        <v>28215235740.593811</v>
      </c>
      <c r="O11" s="241">
        <v>4985.4492970560786</v>
      </c>
      <c r="P11" s="241" cm="1">
        <f t="array" ref="P11">$B$18+MMULT(M11:O11,$B$19:$B$21)</f>
        <v>122535.38647287301</v>
      </c>
      <c r="Q11" s="241">
        <f t="shared" si="0"/>
        <v>-57442.656978690939</v>
      </c>
      <c r="R11" s="241">
        <v>65092.729494182073</v>
      </c>
      <c r="S11">
        <v>-22430.080000000002</v>
      </c>
      <c r="AP11" s="241">
        <v>25345.07</v>
      </c>
      <c r="AQ11" s="241">
        <v>12407.682070763123</v>
      </c>
      <c r="AR11" s="241">
        <v>3515.8676740648016</v>
      </c>
      <c r="AT11" s="241"/>
      <c r="AU11" s="241">
        <v>-7102.05</v>
      </c>
      <c r="AV11" s="241">
        <v>23749.828619334407</v>
      </c>
      <c r="AW11" s="241">
        <v>1943.3453246963288</v>
      </c>
      <c r="AX11" s="241"/>
    </row>
    <row r="12" spans="1:51">
      <c r="L12" s="241">
        <v>39423.183600470729</v>
      </c>
      <c r="M12" s="241">
        <v>23216.356928634916</v>
      </c>
      <c r="N12">
        <v>9592630823.4788227</v>
      </c>
      <c r="O12" s="241">
        <v>2567.4712247482553</v>
      </c>
      <c r="P12" s="241" cm="1">
        <f t="array" ref="P12">$B$18+MMULT(M12:O12,$B$19:$B$21)</f>
        <v>43092.005105785189</v>
      </c>
      <c r="Q12" s="241">
        <f t="shared" si="0"/>
        <v>-3668.8215053144595</v>
      </c>
      <c r="R12" s="241">
        <v>39423.183600470729</v>
      </c>
      <c r="S12">
        <v>-3038.16</v>
      </c>
      <c r="AN12">
        <f>74*3/8</f>
        <v>27.75</v>
      </c>
      <c r="AP12" s="241">
        <v>-7719.97</v>
      </c>
      <c r="AQ12" s="241">
        <v>13364.050845617718</v>
      </c>
      <c r="AR12" s="241">
        <v>5014.671949690578</v>
      </c>
      <c r="AT12" s="241"/>
      <c r="AU12" s="241">
        <v>-1245.5899999999999</v>
      </c>
      <c r="AV12" s="241">
        <v>12072.099475786157</v>
      </c>
      <c r="AW12" s="241">
        <v>1972.723841481783</v>
      </c>
      <c r="AX12" s="241"/>
    </row>
    <row r="13" spans="1:51">
      <c r="L13" s="241">
        <v>36461.02969764467</v>
      </c>
      <c r="M13" s="241">
        <v>29783.012011396546</v>
      </c>
      <c r="N13">
        <v>9435451072.0019341</v>
      </c>
      <c r="O13" s="241">
        <v>3105.9386694524865</v>
      </c>
      <c r="P13" s="241" cm="1">
        <f t="array" ref="P13">$B$18+MMULT(M13:O13,$B$19:$B$21)</f>
        <v>52058.780285215042</v>
      </c>
      <c r="Q13" s="241">
        <f t="shared" si="0"/>
        <v>-15597.750587570372</v>
      </c>
      <c r="R13" s="241">
        <v>36461.02969764467</v>
      </c>
      <c r="S13">
        <v>-17644.63</v>
      </c>
      <c r="AP13" s="241">
        <v>-7491.99</v>
      </c>
      <c r="AQ13" s="241">
        <v>13748.689820253649</v>
      </c>
      <c r="AR13" s="241">
        <v>2363.1642534622943</v>
      </c>
      <c r="AT13" s="241"/>
      <c r="AU13" s="241">
        <v>5193.79</v>
      </c>
      <c r="AV13" s="241">
        <v>27280.044300604826</v>
      </c>
      <c r="AW13" s="241">
        <v>2132.912160423411</v>
      </c>
      <c r="AX13" s="241"/>
    </row>
    <row r="14" spans="1:51">
      <c r="B14" s="328"/>
      <c r="F14" s="329"/>
      <c r="L14" s="241">
        <v>42597.964676423864</v>
      </c>
      <c r="M14" s="241">
        <v>32084.911185034758</v>
      </c>
      <c r="N14">
        <v>11040592287.227009</v>
      </c>
      <c r="O14" s="241">
        <v>2805.4694572381245</v>
      </c>
      <c r="P14" s="241" cm="1">
        <f t="array" ref="P14">$B$18+MMULT(M14:O14,$B$19:$B$21)</f>
        <v>53881.199548726123</v>
      </c>
      <c r="Q14" s="241">
        <f t="shared" si="0"/>
        <v>-11283.234872302259</v>
      </c>
      <c r="R14" s="241">
        <v>42597.964676423864</v>
      </c>
      <c r="S14">
        <v>-8009.83</v>
      </c>
      <c r="AE14" t="s">
        <v>276</v>
      </c>
      <c r="AF14" s="328">
        <v>0.125</v>
      </c>
      <c r="AG14" t="s">
        <v>277</v>
      </c>
      <c r="AH14" t="s">
        <v>278</v>
      </c>
      <c r="AI14" t="s">
        <v>279</v>
      </c>
      <c r="AJ14" s="329">
        <v>27030</v>
      </c>
      <c r="AP14" s="241">
        <v>6367.45</v>
      </c>
      <c r="AQ14" s="241">
        <v>16008.810102696405</v>
      </c>
      <c r="AR14" s="241">
        <v>2872.3203773377531</v>
      </c>
      <c r="AT14" s="241"/>
      <c r="AU14" s="241">
        <v>-2974.07</v>
      </c>
      <c r="AV14" s="241">
        <v>23398.710650923778</v>
      </c>
      <c r="AW14" s="241">
        <v>2166.8017698720187</v>
      </c>
      <c r="AX14" s="241"/>
    </row>
    <row r="15" spans="1:51">
      <c r="L15" s="241">
        <v>57950.905212377111</v>
      </c>
      <c r="M15" s="241">
        <v>24639.764990960572</v>
      </c>
      <c r="N15">
        <v>11896401011.713486</v>
      </c>
      <c r="O15" s="241">
        <v>3239.8623712566337</v>
      </c>
      <c r="P15" s="241" cm="1">
        <f t="array" ref="P15">$B$18+MMULT(M15:O15,$B$19:$B$21)</f>
        <v>56757.227965094418</v>
      </c>
      <c r="Q15" s="241">
        <f t="shared" si="0"/>
        <v>1193.6772472826924</v>
      </c>
      <c r="R15" s="241">
        <v>57950.905212377111</v>
      </c>
      <c r="S15">
        <v>4356.34</v>
      </c>
      <c r="AE15" t="s">
        <v>280</v>
      </c>
      <c r="AF15" t="s">
        <v>281</v>
      </c>
      <c r="AG15" t="s">
        <v>113</v>
      </c>
      <c r="AP15" s="241">
        <v>5538.55</v>
      </c>
      <c r="AQ15" s="241">
        <v>16536.133555915887</v>
      </c>
      <c r="AR15" s="241">
        <v>3453.888556790791</v>
      </c>
      <c r="AT15" s="241"/>
      <c r="AU15" s="241">
        <v>8170.93</v>
      </c>
      <c r="AV15" s="241">
        <v>22549.635891644186</v>
      </c>
      <c r="AW15" s="241">
        <v>2221.6101751718811</v>
      </c>
      <c r="AX15" s="241"/>
    </row>
    <row r="16" spans="1:51">
      <c r="A16" t="s">
        <v>282</v>
      </c>
      <c r="B16" t="s">
        <v>283</v>
      </c>
      <c r="C16" t="s">
        <v>258</v>
      </c>
      <c r="D16" t="s">
        <v>284</v>
      </c>
      <c r="E16" t="s">
        <v>285</v>
      </c>
      <c r="L16" s="241">
        <v>46059.803061612693</v>
      </c>
      <c r="M16" s="241">
        <v>20025.583103376681</v>
      </c>
      <c r="N16">
        <v>11381726242.436552</v>
      </c>
      <c r="O16" s="241">
        <v>3287.758981259703</v>
      </c>
      <c r="P16" s="241" cm="1">
        <f t="array" ref="P16">$B$18+MMULT(M16:O16,$B$19:$B$21)</f>
        <v>53595.335910208152</v>
      </c>
      <c r="Q16" s="241">
        <f t="shared" si="0"/>
        <v>-7535.5328485954597</v>
      </c>
      <c r="R16" s="241">
        <v>46059.803061612693</v>
      </c>
      <c r="S16">
        <v>-5956.84</v>
      </c>
      <c r="AP16" s="241">
        <v>-4780.41</v>
      </c>
      <c r="AQ16" s="241">
        <v>17895.603740610455</v>
      </c>
      <c r="AR16" s="241">
        <v>2367.9987179169134</v>
      </c>
      <c r="AT16" s="241"/>
      <c r="AU16" s="241">
        <v>21769.8</v>
      </c>
      <c r="AV16" s="241">
        <v>24020.860729153901</v>
      </c>
      <c r="AW16" s="241">
        <v>2233.2424070509919</v>
      </c>
      <c r="AX16" s="241"/>
    </row>
    <row r="17" spans="1:50">
      <c r="A17" t="s">
        <v>445</v>
      </c>
      <c r="L17" s="241">
        <v>52373.86717590638</v>
      </c>
      <c r="M17" s="241">
        <v>23794.836425201021</v>
      </c>
      <c r="N17">
        <v>12004779069.664892</v>
      </c>
      <c r="O17" s="241">
        <v>3321.8198174756717</v>
      </c>
      <c r="P17" s="241" cm="1">
        <f t="array" ref="P17">$B$18+MMULT(M17:O17,$B$19:$B$21)</f>
        <v>57467.256798978786</v>
      </c>
      <c r="Q17" s="241">
        <f t="shared" si="0"/>
        <v>-5093.3896230724058</v>
      </c>
      <c r="R17" s="241">
        <v>52373.86717590638</v>
      </c>
      <c r="S17">
        <v>-2065.65</v>
      </c>
      <c r="AF17" t="s">
        <v>282</v>
      </c>
      <c r="AG17" t="s">
        <v>283</v>
      </c>
      <c r="AH17" t="s">
        <v>258</v>
      </c>
      <c r="AI17" t="s">
        <v>284</v>
      </c>
      <c r="AJ17" t="s">
        <v>285</v>
      </c>
      <c r="AP17" s="241">
        <v>-6083.93</v>
      </c>
      <c r="AQ17" s="241">
        <v>18020.122818840508</v>
      </c>
      <c r="AR17" s="241">
        <v>2329.6089712829089</v>
      </c>
      <c r="AT17" s="241"/>
      <c r="AU17" s="241">
        <v>25446.48</v>
      </c>
      <c r="AV17" s="241">
        <v>32275.420990219696</v>
      </c>
      <c r="AW17" s="241">
        <v>2326.3342383216582</v>
      </c>
      <c r="AX17" s="241"/>
    </row>
    <row r="18" spans="1:50">
      <c r="A18" t="s">
        <v>158</v>
      </c>
      <c r="B18">
        <v>-20412.599999999999</v>
      </c>
      <c r="C18">
        <v>7016.84</v>
      </c>
      <c r="D18">
        <v>-2.9089999999999998</v>
      </c>
      <c r="E18">
        <v>4.7999999999999996E-3</v>
      </c>
      <c r="F18" t="s">
        <v>247</v>
      </c>
      <c r="L18" s="241">
        <v>45528.638452766034</v>
      </c>
      <c r="M18" s="241">
        <v>31071.403832064305</v>
      </c>
      <c r="N18">
        <v>10603930475.753864</v>
      </c>
      <c r="O18" s="241">
        <v>3332.2037805190771</v>
      </c>
      <c r="P18" s="241" cm="1">
        <f t="array" ref="P18">$B$18+MMULT(M18:O18,$B$19:$B$21)</f>
        <v>58036.756496148657</v>
      </c>
      <c r="Q18" s="241">
        <f t="shared" si="0"/>
        <v>-12508.118043382623</v>
      </c>
      <c r="R18" s="241">
        <v>45528.638452766034</v>
      </c>
      <c r="S18">
        <v>-12730.4</v>
      </c>
      <c r="AF18" t="s">
        <v>449</v>
      </c>
      <c r="AP18" s="241">
        <v>1165.8399999999999</v>
      </c>
      <c r="AQ18" s="241">
        <v>18120.652457911736</v>
      </c>
      <c r="AR18" s="241">
        <v>2552.4946767742786</v>
      </c>
      <c r="AT18" s="241"/>
      <c r="AU18" s="241">
        <v>-6083.93</v>
      </c>
      <c r="AV18" s="241">
        <v>18020.122818840508</v>
      </c>
      <c r="AW18" s="241">
        <v>2329.6089712829089</v>
      </c>
      <c r="AX18" s="241"/>
    </row>
    <row r="19" spans="1:50">
      <c r="A19" t="s">
        <v>117</v>
      </c>
      <c r="B19">
        <v>0.52859199999999995</v>
      </c>
      <c r="C19">
        <v>0.211983</v>
      </c>
      <c r="D19">
        <v>2.4940000000000002</v>
      </c>
      <c r="E19">
        <v>1.4999999999999999E-2</v>
      </c>
      <c r="F19" t="s">
        <v>248</v>
      </c>
      <c r="L19" s="241">
        <v>47404.873329683658</v>
      </c>
      <c r="M19" s="241">
        <v>22905.238285866642</v>
      </c>
      <c r="N19">
        <v>13399164477.96295</v>
      </c>
      <c r="O19" s="241">
        <v>3114.4569488992329</v>
      </c>
      <c r="P19" s="241" cm="1">
        <f t="array" ref="P19">$B$18+MMULT(M19:O19,$B$19:$B$21)</f>
        <v>58108.664594744383</v>
      </c>
      <c r="Q19" s="241">
        <f t="shared" si="0"/>
        <v>-10703.791265060725</v>
      </c>
      <c r="R19" s="241">
        <v>47404.873329683658</v>
      </c>
      <c r="S19">
        <v>-3374.63</v>
      </c>
      <c r="AF19" t="s">
        <v>158</v>
      </c>
      <c r="AG19">
        <v>-8990.2999999999993</v>
      </c>
      <c r="AH19">
        <v>4500.2</v>
      </c>
      <c r="AI19">
        <v>-1.998</v>
      </c>
      <c r="AJ19">
        <v>4.9599999999999998E-2</v>
      </c>
      <c r="AK19" t="s">
        <v>248</v>
      </c>
      <c r="AP19" s="241">
        <v>-3882.48</v>
      </c>
      <c r="AQ19" s="241">
        <v>18723.202817234989</v>
      </c>
      <c r="AR19" s="241">
        <v>2341.2631902935018</v>
      </c>
      <c r="AT19" s="241"/>
      <c r="AU19" s="241">
        <v>-3882.48</v>
      </c>
      <c r="AV19" s="241">
        <v>18723.202817234989</v>
      </c>
      <c r="AW19" s="241">
        <v>2341.2631902935018</v>
      </c>
      <c r="AX19" s="241"/>
    </row>
    <row r="20" spans="1:50">
      <c r="A20" t="s">
        <v>446</v>
      </c>
      <c r="B20" s="327">
        <v>2.4200699999999999E-6</v>
      </c>
      <c r="C20" s="327">
        <v>5.4527999999999997E-7</v>
      </c>
      <c r="D20">
        <v>4.4379999999999997</v>
      </c>
      <c r="E20" s="327">
        <v>3.2499999999999997E-5</v>
      </c>
      <c r="F20" t="s">
        <v>247</v>
      </c>
      <c r="L20" s="241">
        <v>133453.42889036587</v>
      </c>
      <c r="M20" s="241">
        <v>19801.126728168987</v>
      </c>
      <c r="N20">
        <v>14387781803.719421</v>
      </c>
      <c r="O20" s="241">
        <v>8993.7923439617316</v>
      </c>
      <c r="P20" s="241" cm="1">
        <f t="array" ref="P20">$B$18+MMULT(M20:O20,$B$19:$B$21)</f>
        <v>123019.21462194034</v>
      </c>
      <c r="Q20" s="241">
        <f t="shared" si="0"/>
        <v>10434.214268425538</v>
      </c>
      <c r="R20" s="241">
        <v>133453.42889036587</v>
      </c>
      <c r="S20">
        <v>-6855.45</v>
      </c>
      <c r="AF20" t="s">
        <v>117</v>
      </c>
      <c r="AG20">
        <v>0.50279700000000005</v>
      </c>
      <c r="AH20">
        <v>0.15498100000000001</v>
      </c>
      <c r="AI20">
        <v>3.2440000000000002</v>
      </c>
      <c r="AJ20">
        <v>1.8E-3</v>
      </c>
      <c r="AK20" t="s">
        <v>247</v>
      </c>
      <c r="AP20" s="241">
        <v>4338.66</v>
      </c>
      <c r="AQ20" s="241">
        <v>19162.272093916163</v>
      </c>
      <c r="AR20" s="241">
        <v>2488.175980542198</v>
      </c>
      <c r="AT20" s="241"/>
      <c r="AU20" s="241">
        <v>-7491.99</v>
      </c>
      <c r="AV20" s="241">
        <v>13748.689820253649</v>
      </c>
      <c r="AW20" s="241">
        <v>2363.1642534622943</v>
      </c>
      <c r="AX20" s="241"/>
    </row>
    <row r="21" spans="1:50">
      <c r="A21" t="s">
        <v>123</v>
      </c>
      <c r="B21">
        <v>10.912599999999999</v>
      </c>
      <c r="C21">
        <v>0.72040199999999999</v>
      </c>
      <c r="D21">
        <v>15.15</v>
      </c>
      <c r="E21" s="327">
        <v>6.1600000000000002E-24</v>
      </c>
      <c r="F21" t="s">
        <v>247</v>
      </c>
      <c r="L21" s="241">
        <v>98671.564878626421</v>
      </c>
      <c r="M21" s="241">
        <v>20981.186659844483</v>
      </c>
      <c r="N21">
        <v>16862777590.376095</v>
      </c>
      <c r="O21" s="241">
        <v>7629.159860826463</v>
      </c>
      <c r="P21" s="241" cm="1">
        <f t="array" ref="P21">$B$18+MMULT(M21:O21,$B$19:$B$21)</f>
        <v>114740.95947929684</v>
      </c>
      <c r="Q21" s="241">
        <f t="shared" si="0"/>
        <v>-16069.394600670421</v>
      </c>
      <c r="R21" s="241">
        <v>98671.564878626421</v>
      </c>
      <c r="S21">
        <v>-21088.03</v>
      </c>
      <c r="AF21" t="s">
        <v>123</v>
      </c>
      <c r="AG21">
        <v>15.4933</v>
      </c>
      <c r="AH21">
        <v>0.84922399999999998</v>
      </c>
      <c r="AI21">
        <v>18.239999999999998</v>
      </c>
      <c r="AJ21" s="327">
        <v>1.6399999999999999E-28</v>
      </c>
      <c r="AK21" t="s">
        <v>247</v>
      </c>
      <c r="AP21" s="241">
        <v>-11802.29</v>
      </c>
      <c r="AQ21" s="241">
        <v>19642.753020325697</v>
      </c>
      <c r="AR21" s="241">
        <v>2863.562735790385</v>
      </c>
      <c r="AT21" s="241"/>
      <c r="AU21" s="241">
        <v>-4780.41</v>
      </c>
      <c r="AV21" s="241">
        <v>17895.603740610455</v>
      </c>
      <c r="AW21" s="241">
        <v>2367.9987179169134</v>
      </c>
      <c r="AX21" s="241"/>
    </row>
    <row r="22" spans="1:50">
      <c r="L22" s="241">
        <v>75357.828272754894</v>
      </c>
      <c r="M22" s="241">
        <v>23711.300329025937</v>
      </c>
      <c r="N22">
        <v>8417638389.7946177</v>
      </c>
      <c r="O22" s="241">
        <v>7118.8880483306893</v>
      </c>
      <c r="P22" s="241" cm="1">
        <f t="array" ref="P22">$B$18+MMULT(M22:O22,$B$19:$B$21)</f>
        <v>90177.855517724209</v>
      </c>
      <c r="Q22" s="241">
        <f t="shared" si="0"/>
        <v>-14820.027244969315</v>
      </c>
      <c r="R22" s="241">
        <v>75357.828272754894</v>
      </c>
      <c r="S22">
        <v>-37868.68</v>
      </c>
      <c r="AP22" s="241">
        <v>-6855.45</v>
      </c>
      <c r="AQ22" s="241">
        <v>19801.126728168987</v>
      </c>
      <c r="AR22" s="241">
        <v>8993.7923439617316</v>
      </c>
      <c r="AT22" s="241"/>
      <c r="AU22" s="241">
        <v>21129.13</v>
      </c>
      <c r="AV22" s="241">
        <v>22164.650667852973</v>
      </c>
      <c r="AW22" s="241">
        <v>2396.7896656169082</v>
      </c>
      <c r="AX22" s="241"/>
    </row>
    <row r="23" spans="1:50">
      <c r="L23" s="241">
        <v>60417.263343781888</v>
      </c>
      <c r="M23" s="241">
        <v>22164.650667852973</v>
      </c>
      <c r="N23">
        <v>9903412288.6716537</v>
      </c>
      <c r="O23" s="241">
        <v>2396.7896656169082</v>
      </c>
      <c r="P23" s="241" cm="1">
        <f t="array" ref="P23">$B$18+MMULT(M23:O23,$B$19:$B$21)</f>
        <v>41425.614908278418</v>
      </c>
      <c r="Q23" s="241">
        <f t="shared" si="0"/>
        <v>18991.64843550347</v>
      </c>
      <c r="R23" s="241">
        <v>60417.263343781888</v>
      </c>
      <c r="S23">
        <v>21129.13</v>
      </c>
      <c r="AE23" t="s">
        <v>249</v>
      </c>
      <c r="AF23" t="s">
        <v>250</v>
      </c>
      <c r="AG23" t="s">
        <v>251</v>
      </c>
      <c r="AH23">
        <v>61962.400000000001</v>
      </c>
      <c r="AI23" t="s">
        <v>252</v>
      </c>
      <c r="AJ23" t="s">
        <v>253</v>
      </c>
      <c r="AK23" t="s">
        <v>250</v>
      </c>
      <c r="AL23" t="s">
        <v>254</v>
      </c>
      <c r="AM23">
        <v>48111.199999999997</v>
      </c>
      <c r="AP23" s="241">
        <v>14592.76</v>
      </c>
      <c r="AQ23" s="241">
        <v>19868.587064376476</v>
      </c>
      <c r="AR23" s="241">
        <v>1629.8027078763118</v>
      </c>
      <c r="AT23" s="241"/>
      <c r="AU23" s="241">
        <v>4338.66</v>
      </c>
      <c r="AV23" s="241">
        <v>19162.272093916163</v>
      </c>
      <c r="AW23" s="241">
        <v>2488.175980542198</v>
      </c>
      <c r="AX23" s="241"/>
    </row>
    <row r="24" spans="1:50">
      <c r="A24" t="s">
        <v>249</v>
      </c>
      <c r="B24" t="s">
        <v>250</v>
      </c>
      <c r="C24" t="s">
        <v>251</v>
      </c>
      <c r="D24">
        <v>71397.3</v>
      </c>
      <c r="E24" t="s">
        <v>252</v>
      </c>
      <c r="F24" t="s">
        <v>253</v>
      </c>
      <c r="G24" t="s">
        <v>250</v>
      </c>
      <c r="H24" t="s">
        <v>254</v>
      </c>
      <c r="I24">
        <v>68397.13</v>
      </c>
      <c r="L24" s="241">
        <v>125427.49387048565</v>
      </c>
      <c r="M24" s="241">
        <v>30994.63508683773</v>
      </c>
      <c r="N24">
        <v>15495268359.334398</v>
      </c>
      <c r="O24" s="241">
        <v>4426.4516718409668</v>
      </c>
      <c r="P24" s="241" cm="1">
        <f t="array" ref="P24">$B$18+MMULT(M24:O24,$B$19:$B$21)</f>
        <v>81774.646762327844</v>
      </c>
      <c r="Q24" s="241">
        <f t="shared" si="0"/>
        <v>43652.847108157803</v>
      </c>
      <c r="R24" s="241">
        <v>125427.49387048565</v>
      </c>
      <c r="S24">
        <v>50253.58</v>
      </c>
      <c r="AE24" t="s">
        <v>255</v>
      </c>
      <c r="AF24" t="s">
        <v>256</v>
      </c>
      <c r="AG24" t="s">
        <v>257</v>
      </c>
      <c r="AH24" s="327">
        <v>22900000000</v>
      </c>
      <c r="AI24" t="s">
        <v>252</v>
      </c>
      <c r="AJ24" t="s">
        <v>258</v>
      </c>
      <c r="AK24" t="s">
        <v>259</v>
      </c>
      <c r="AL24">
        <v>17972.97</v>
      </c>
      <c r="AP24" s="241">
        <v>7260.95</v>
      </c>
      <c r="AQ24" s="241">
        <v>19942.488305923296</v>
      </c>
      <c r="AR24" s="241">
        <v>3436.6578410692596</v>
      </c>
      <c r="AT24" s="241"/>
      <c r="AU24" s="241">
        <v>-428.54</v>
      </c>
      <c r="AV24" s="241">
        <v>27750.114677558988</v>
      </c>
      <c r="AW24" s="241">
        <v>2536.8308654674629</v>
      </c>
      <c r="AX24" s="241"/>
    </row>
    <row r="25" spans="1:50">
      <c r="A25" t="s">
        <v>255</v>
      </c>
      <c r="B25" t="s">
        <v>256</v>
      </c>
      <c r="C25" t="s">
        <v>257</v>
      </c>
      <c r="D25" s="327">
        <v>43200000000</v>
      </c>
      <c r="E25" t="s">
        <v>252</v>
      </c>
      <c r="F25" t="s">
        <v>258</v>
      </c>
      <c r="G25" t="s">
        <v>259</v>
      </c>
      <c r="H25">
        <v>24669.81</v>
      </c>
      <c r="L25" s="241">
        <v>105854.76702152567</v>
      </c>
      <c r="M25" s="241">
        <v>34751.2524448314</v>
      </c>
      <c r="N25">
        <v>18866883610.554649</v>
      </c>
      <c r="O25" s="241">
        <v>8440.7165033156944</v>
      </c>
      <c r="P25" s="241" cm="1">
        <f t="array" ref="P25">$B$18+MMULT(M25:O25,$B$19:$B$21)</f>
        <v>135725.97596579613</v>
      </c>
      <c r="Q25" s="241">
        <f t="shared" si="0"/>
        <v>-29871.20894427046</v>
      </c>
      <c r="R25" s="241">
        <v>105854.76702152567</v>
      </c>
      <c r="S25">
        <v>-33402.04</v>
      </c>
      <c r="AE25" t="s">
        <v>260</v>
      </c>
      <c r="AF25">
        <v>0.86426800000000004</v>
      </c>
      <c r="AG25" t="s">
        <v>261</v>
      </c>
      <c r="AH25" t="s">
        <v>260</v>
      </c>
      <c r="AI25">
        <v>0.86044399999999999</v>
      </c>
      <c r="AP25" s="241">
        <v>808.95</v>
      </c>
      <c r="AQ25" s="241">
        <v>20007.628600070802</v>
      </c>
      <c r="AR25" s="241">
        <v>1301.3101856131882</v>
      </c>
      <c r="AT25" s="241"/>
      <c r="AU25" s="241">
        <v>1165.8399999999999</v>
      </c>
      <c r="AV25" s="241">
        <v>18120.652457911736</v>
      </c>
      <c r="AW25" s="241">
        <v>2552.4946767742786</v>
      </c>
      <c r="AX25" s="241"/>
    </row>
    <row r="26" spans="1:50">
      <c r="A26" t="s">
        <v>260</v>
      </c>
      <c r="B26">
        <v>0.87517999999999996</v>
      </c>
      <c r="C26" t="s">
        <v>261</v>
      </c>
      <c r="D26" t="s">
        <v>260</v>
      </c>
      <c r="E26">
        <v>0.86990599999999996</v>
      </c>
      <c r="L26" s="241">
        <v>61542.734182416236</v>
      </c>
      <c r="M26" s="241">
        <v>19942.488305923296</v>
      </c>
      <c r="N26">
        <v>12662374063.826777</v>
      </c>
      <c r="O26" s="241">
        <v>3436.6578410692596</v>
      </c>
      <c r="P26" s="241" cm="1">
        <f t="array" ref="P26">$B$18+MMULT(M26:O26,$B$19:$B$21)</f>
        <v>58275.543735702267</v>
      </c>
      <c r="Q26" s="241">
        <f t="shared" si="0"/>
        <v>3267.1904467139684</v>
      </c>
      <c r="R26" s="241">
        <v>61542.734182416236</v>
      </c>
      <c r="S26">
        <v>7260.95</v>
      </c>
      <c r="U26" t="s">
        <v>158</v>
      </c>
      <c r="V26">
        <v>-53824.6</v>
      </c>
      <c r="W26">
        <v>16772.900000000001</v>
      </c>
      <c r="X26">
        <v>-3.2090000000000001</v>
      </c>
      <c r="Y26">
        <v>2E-3</v>
      </c>
      <c r="Z26" t="s">
        <v>247</v>
      </c>
      <c r="AE26" t="s">
        <v>286</v>
      </c>
      <c r="AF26" t="s">
        <v>444</v>
      </c>
      <c r="AG26">
        <v>226.0445</v>
      </c>
      <c r="AH26" t="s">
        <v>262</v>
      </c>
      <c r="AI26" t="s">
        <v>263</v>
      </c>
      <c r="AJ26" s="327">
        <v>1.62E-31</v>
      </c>
      <c r="AP26" s="241">
        <v>-5956.84</v>
      </c>
      <c r="AQ26" s="241">
        <v>20025.583103376681</v>
      </c>
      <c r="AR26" s="241">
        <v>3287.758981259703</v>
      </c>
      <c r="AT26" s="241"/>
      <c r="AU26" s="241">
        <v>-12660.06</v>
      </c>
      <c r="AV26" s="241">
        <v>21815.609825446943</v>
      </c>
      <c r="AW26" s="241">
        <v>2555.509551749712</v>
      </c>
      <c r="AX26" s="241"/>
    </row>
    <row r="27" spans="1:50">
      <c r="A27" t="s">
        <v>423</v>
      </c>
      <c r="B27" t="s">
        <v>444</v>
      </c>
      <c r="C27">
        <v>165.94040000000001</v>
      </c>
      <c r="D27" t="s">
        <v>262</v>
      </c>
      <c r="E27" t="s">
        <v>263</v>
      </c>
      <c r="F27" s="327">
        <v>5.2699999999999995E-32</v>
      </c>
      <c r="L27" s="241">
        <v>31915.194286987753</v>
      </c>
      <c r="M27" s="241">
        <v>17895.603740610455</v>
      </c>
      <c r="N27">
        <v>10658900792.710758</v>
      </c>
      <c r="O27" s="241">
        <v>2367.9987179169134</v>
      </c>
      <c r="P27" s="241" cm="1">
        <f t="array" ref="P27">$B$18+MMULT(M27:O27,$B$19:$B$21)</f>
        <v>40683.181823012397</v>
      </c>
      <c r="Q27" s="241">
        <f t="shared" si="0"/>
        <v>-8767.9875360246442</v>
      </c>
      <c r="R27" s="241">
        <v>31915.194286987753</v>
      </c>
      <c r="S27">
        <v>-4780.41</v>
      </c>
      <c r="U27" t="s">
        <v>123</v>
      </c>
      <c r="V27">
        <v>11.575100000000001</v>
      </c>
      <c r="W27">
        <v>0.68867</v>
      </c>
      <c r="X27">
        <v>16.809999999999999</v>
      </c>
      <c r="Y27" s="327">
        <v>1.8800000000000001E-26</v>
      </c>
      <c r="Z27" t="s">
        <v>247</v>
      </c>
      <c r="AE27" t="s">
        <v>264</v>
      </c>
      <c r="AF27" t="s">
        <v>265</v>
      </c>
      <c r="AG27">
        <v>-828.42039999999997</v>
      </c>
      <c r="AH27" t="s">
        <v>266</v>
      </c>
      <c r="AI27" t="s">
        <v>267</v>
      </c>
      <c r="AJ27">
        <v>1662.8409999999999</v>
      </c>
      <c r="AP27" s="241">
        <v>-21088.03</v>
      </c>
      <c r="AQ27" s="241">
        <v>20981.186659844483</v>
      </c>
      <c r="AR27" s="241">
        <v>7629.159860826463</v>
      </c>
      <c r="AT27" s="241"/>
      <c r="AU27" s="241">
        <v>-3038.16</v>
      </c>
      <c r="AV27" s="241">
        <v>23216.356928634916</v>
      </c>
      <c r="AW27" s="241">
        <v>2567.4712247482553</v>
      </c>
      <c r="AX27" s="241"/>
    </row>
    <row r="28" spans="1:50">
      <c r="A28" t="s">
        <v>264</v>
      </c>
      <c r="B28" t="s">
        <v>265</v>
      </c>
      <c r="C28" t="s">
        <v>447</v>
      </c>
      <c r="D28" t="s">
        <v>266</v>
      </c>
      <c r="E28" t="s">
        <v>267</v>
      </c>
      <c r="F28">
        <v>1733.73</v>
      </c>
      <c r="L28" s="241">
        <v>76242.455491574859</v>
      </c>
      <c r="M28" s="241">
        <v>46627.098800692096</v>
      </c>
      <c r="N28">
        <v>22764250905.633072</v>
      </c>
      <c r="O28" s="241">
        <v>4795.8702001310194</v>
      </c>
      <c r="P28" s="241" cm="1">
        <f t="array" ref="P28">$B$18+MMULT(M28:O28,$B$19:$B$21)</f>
        <v>111660.60524440059</v>
      </c>
      <c r="Q28" s="241">
        <f t="shared" si="0"/>
        <v>-35418.149752825731</v>
      </c>
      <c r="R28" s="241">
        <v>76242.455491574859</v>
      </c>
      <c r="S28">
        <v>-12514.92</v>
      </c>
      <c r="U28" t="s">
        <v>446</v>
      </c>
      <c r="V28" s="327">
        <v>2.62459E-6</v>
      </c>
      <c r="W28" s="327">
        <v>5.2825100000000001E-7</v>
      </c>
      <c r="X28">
        <v>4.968</v>
      </c>
      <c r="Y28" s="327">
        <v>4.5000000000000001E-6</v>
      </c>
      <c r="Z28" t="s">
        <v>247</v>
      </c>
      <c r="AE28" t="s">
        <v>266</v>
      </c>
      <c r="AF28" t="s">
        <v>268</v>
      </c>
      <c r="AG28">
        <v>1669.7529999999999</v>
      </c>
      <c r="AH28" t="s">
        <v>266</v>
      </c>
      <c r="AI28" t="s">
        <v>269</v>
      </c>
      <c r="AJ28">
        <v>1665.598</v>
      </c>
      <c r="AP28" s="241">
        <v>-22441.46</v>
      </c>
      <c r="AQ28" s="241">
        <v>21458.818956561914</v>
      </c>
      <c r="AR28" s="241">
        <v>5193.0478210426763</v>
      </c>
      <c r="AT28" s="241"/>
      <c r="AU28" s="241">
        <v>-7743.06</v>
      </c>
      <c r="AV28" s="241">
        <v>28065.939572696967</v>
      </c>
      <c r="AW28" s="241">
        <v>2594.1319247465021</v>
      </c>
      <c r="AX28" s="241"/>
    </row>
    <row r="29" spans="1:50">
      <c r="A29" t="s">
        <v>266</v>
      </c>
      <c r="B29" t="s">
        <v>268</v>
      </c>
      <c r="C29">
        <v>1743</v>
      </c>
      <c r="D29" t="s">
        <v>266</v>
      </c>
      <c r="E29" t="s">
        <v>269</v>
      </c>
      <c r="F29">
        <v>1737.432</v>
      </c>
      <c r="L29" s="241">
        <v>36099.331023617902</v>
      </c>
      <c r="M29" s="241">
        <v>23423.875749428214</v>
      </c>
      <c r="N29">
        <v>13926133721.15835</v>
      </c>
      <c r="O29" s="241">
        <v>3046.0618251766396</v>
      </c>
      <c r="P29" s="241" cm="1">
        <f t="array" ref="P29">$B$18+MMULT(M29:O29,$B$19:$B$21)</f>
        <v>58911.746038128047</v>
      </c>
      <c r="Q29" s="241">
        <f t="shared" si="0"/>
        <v>-22812.415014510145</v>
      </c>
      <c r="R29" s="241">
        <v>36099.331023617902</v>
      </c>
      <c r="S29">
        <v>-13881.28</v>
      </c>
      <c r="U29" t="s">
        <v>118</v>
      </c>
      <c r="V29">
        <v>22.3765</v>
      </c>
      <c r="W29">
        <v>8.6056799999999996</v>
      </c>
      <c r="X29">
        <v>2.6</v>
      </c>
      <c r="Y29">
        <v>1.1299999999999999E-2</v>
      </c>
      <c r="Z29" t="s">
        <v>248</v>
      </c>
      <c r="AE29" t="s">
        <v>270</v>
      </c>
      <c r="AF29" t="s">
        <v>271</v>
      </c>
      <c r="AG29" t="s">
        <v>246</v>
      </c>
      <c r="AH29" t="s">
        <v>272</v>
      </c>
      <c r="AI29" t="s">
        <v>273</v>
      </c>
      <c r="AJ29" t="s">
        <v>274</v>
      </c>
      <c r="AP29" s="241">
        <v>-8669.75</v>
      </c>
      <c r="AQ29" s="241">
        <v>21460.908019318864</v>
      </c>
      <c r="AR29" s="241">
        <v>2963.5804221754365</v>
      </c>
      <c r="AT29" s="241"/>
      <c r="AU29" s="241">
        <v>10915.3</v>
      </c>
      <c r="AV29" s="241">
        <v>8060.7234336626316</v>
      </c>
      <c r="AW29" s="241">
        <v>2638.796449319103</v>
      </c>
      <c r="AX29" s="241"/>
    </row>
    <row r="30" spans="1:50">
      <c r="A30" t="s">
        <v>270</v>
      </c>
      <c r="B30" t="s">
        <v>271</v>
      </c>
      <c r="C30" t="s">
        <v>246</v>
      </c>
      <c r="D30" t="s">
        <v>272</v>
      </c>
      <c r="E30" t="s">
        <v>273</v>
      </c>
      <c r="F30" t="s">
        <v>274</v>
      </c>
      <c r="L30" s="241">
        <v>36243.261685130732</v>
      </c>
      <c r="M30" s="241">
        <v>5319.9942457128072</v>
      </c>
      <c r="N30">
        <v>1894570486.4261298</v>
      </c>
      <c r="O30" s="241">
        <v>1931.4923554685734</v>
      </c>
      <c r="P30" s="241" cm="1">
        <f t="array" ref="P30">$B$18+MMULT(M30:O30,$B$19:$B$21)</f>
        <v>8062.1030737014626</v>
      </c>
      <c r="Q30" s="241">
        <f t="shared" si="0"/>
        <v>28181.15861142927</v>
      </c>
      <c r="R30" s="241">
        <v>36243.261685130732</v>
      </c>
      <c r="S30">
        <v>12633.55</v>
      </c>
      <c r="AP30" s="241">
        <v>5991.29</v>
      </c>
      <c r="AQ30" s="241">
        <v>21498.87963124588</v>
      </c>
      <c r="AR30" s="241">
        <v>1648.6091860962858</v>
      </c>
      <c r="AT30" s="241"/>
      <c r="AU30" s="241">
        <v>14797.78</v>
      </c>
      <c r="AV30" s="241">
        <v>31985.543877590662</v>
      </c>
      <c r="AW30" s="241">
        <v>2722.2804522499546</v>
      </c>
      <c r="AX30" s="241"/>
    </row>
    <row r="31" spans="1:50">
      <c r="L31" s="241">
        <v>70858.457163642917</v>
      </c>
      <c r="M31" s="241">
        <v>8664.6432544681848</v>
      </c>
      <c r="N31">
        <v>11791120835.781511</v>
      </c>
      <c r="O31" s="241">
        <v>4811.8637413187071</v>
      </c>
      <c r="P31" s="241" cm="1">
        <f t="array" ref="P31">$B$18+MMULT(M31:O31,$B$19:$B$21)</f>
        <v>65212.743171730115</v>
      </c>
      <c r="Q31" s="241">
        <f t="shared" si="0"/>
        <v>5645.7139919128022</v>
      </c>
      <c r="R31" s="241">
        <v>70858.457163642917</v>
      </c>
      <c r="S31">
        <v>940.7</v>
      </c>
      <c r="AP31" s="241">
        <v>-12660.06</v>
      </c>
      <c r="AQ31" s="241">
        <v>21815.609825446943</v>
      </c>
      <c r="AR31" s="241">
        <v>2555.509551749712</v>
      </c>
      <c r="AT31" s="241"/>
      <c r="AU31" s="241">
        <v>14489.72</v>
      </c>
      <c r="AV31" s="241">
        <v>27527.960744007272</v>
      </c>
      <c r="AW31" s="241">
        <v>2787.6540080111376</v>
      </c>
      <c r="AX31" s="241"/>
    </row>
    <row r="32" spans="1:50">
      <c r="L32" s="241">
        <v>43533.076613906625</v>
      </c>
      <c r="M32" s="241">
        <v>19162.272093916163</v>
      </c>
      <c r="N32">
        <v>8747040246.7592392</v>
      </c>
      <c r="O32" s="241">
        <v>2488.175980542198</v>
      </c>
      <c r="P32" s="241" cm="1">
        <f t="array" ref="P32">$B$18+MMULT(M32:O32,$B$19:$B$21)</f>
        <v>38037.342625906749</v>
      </c>
      <c r="Q32" s="241">
        <f t="shared" si="0"/>
        <v>5495.7339879998763</v>
      </c>
      <c r="R32" s="241">
        <v>43533.076613906625</v>
      </c>
      <c r="S32">
        <v>4338.66</v>
      </c>
      <c r="AP32" s="241">
        <v>28448.04</v>
      </c>
      <c r="AQ32" s="241">
        <v>22023.377345924284</v>
      </c>
      <c r="AR32" s="241">
        <v>4634.0157172028648</v>
      </c>
      <c r="AT32" s="241"/>
      <c r="AU32" s="241">
        <v>-8009.83</v>
      </c>
      <c r="AV32" s="241">
        <v>32084.911185034758</v>
      </c>
      <c r="AW32" s="241">
        <v>2805.4694572381245</v>
      </c>
      <c r="AX32" s="241"/>
    </row>
    <row r="33" spans="12:50">
      <c r="L33" s="241">
        <v>43837.644051131567</v>
      </c>
      <c r="M33" s="241">
        <v>27750.114677558988</v>
      </c>
      <c r="N33">
        <v>16684722865.548834</v>
      </c>
      <c r="O33" s="241">
        <v>2536.8308654674629</v>
      </c>
      <c r="P33" s="241" cm="1">
        <f t="array" ref="P33">$B$18+MMULT(M33:O33,$B$19:$B$21)</f>
        <v>62317.506385369263</v>
      </c>
      <c r="Q33" s="241">
        <f t="shared" si="0"/>
        <v>-18479.862334237696</v>
      </c>
      <c r="R33" s="241">
        <v>43837.644051131567</v>
      </c>
      <c r="S33">
        <v>-428.54</v>
      </c>
      <c r="AP33" s="241">
        <v>21129.13</v>
      </c>
      <c r="AQ33" s="241">
        <v>22164.650667852973</v>
      </c>
      <c r="AR33" s="241">
        <v>2396.7896656169082</v>
      </c>
      <c r="AT33" s="241"/>
      <c r="AU33" s="241">
        <v>-15322.99</v>
      </c>
      <c r="AV33" s="241">
        <v>22474.304526871751</v>
      </c>
      <c r="AW33" s="241">
        <v>2826.4483953640324</v>
      </c>
      <c r="AX33" s="241"/>
    </row>
    <row r="34" spans="12:50">
      <c r="L34" s="241">
        <v>44013.225691722466</v>
      </c>
      <c r="M34" s="241">
        <v>2415.4629355926909</v>
      </c>
      <c r="N34">
        <v>13880931346.853123</v>
      </c>
      <c r="O34" s="241">
        <v>1418.0507652330566</v>
      </c>
      <c r="P34" s="241" cm="1">
        <f t="array" ref="P34">$B$18+MMULT(M34:O34,$B$19:$B$21)</f>
        <v>29931.640689311906</v>
      </c>
      <c r="Q34" s="241">
        <f t="shared" si="0"/>
        <v>14081.58500241056</v>
      </c>
      <c r="R34" s="241">
        <v>44013.225691722466</v>
      </c>
      <c r="S34">
        <v>29818.79</v>
      </c>
      <c r="AP34" s="241">
        <v>-15322.99</v>
      </c>
      <c r="AQ34" s="241">
        <v>22474.304526871751</v>
      </c>
      <c r="AR34" s="241">
        <v>2826.4483953640324</v>
      </c>
      <c r="AT34" s="241"/>
      <c r="AU34" s="241">
        <v>-11802.29</v>
      </c>
      <c r="AV34" s="241">
        <v>19642.753020325697</v>
      </c>
      <c r="AW34" s="241">
        <v>2863.562735790385</v>
      </c>
      <c r="AX34" s="241"/>
    </row>
    <row r="35" spans="12:50">
      <c r="L35" s="241">
        <v>24385.193397952684</v>
      </c>
      <c r="M35" s="241">
        <v>10798.063193895468</v>
      </c>
      <c r="N35">
        <v>7498305530.915699</v>
      </c>
      <c r="O35" s="241">
        <v>1070.6630372006734</v>
      </c>
      <c r="P35" s="241" cm="1">
        <f t="array" ref="P35">$B$18+MMULT(M35:O35,$B$19:$B$21)</f>
        <v>15125.311545746816</v>
      </c>
      <c r="Q35" s="241">
        <f t="shared" si="0"/>
        <v>9259.8818522058682</v>
      </c>
      <c r="R35" s="241">
        <v>24385.193397952684</v>
      </c>
      <c r="S35">
        <v>11358.19</v>
      </c>
      <c r="AP35" s="241">
        <v>14335.23</v>
      </c>
      <c r="AQ35" s="241">
        <v>22510.073333364046</v>
      </c>
      <c r="AR35" s="241">
        <v>3800.061581639492</v>
      </c>
      <c r="AT35" s="241"/>
      <c r="AU35" s="241">
        <v>6367.45</v>
      </c>
      <c r="AV35" s="241">
        <v>16008.810102696405</v>
      </c>
      <c r="AW35" s="241">
        <v>2872.3203773377531</v>
      </c>
      <c r="AX35" s="241"/>
    </row>
    <row r="36" spans="12:50">
      <c r="L36" s="241">
        <v>30079.490197517935</v>
      </c>
      <c r="M36" s="241">
        <v>18020.122818840508</v>
      </c>
      <c r="N36">
        <v>2793804127.8856106</v>
      </c>
      <c r="O36" s="241">
        <v>2329.6089712829089</v>
      </c>
      <c r="P36" s="241" cm="1">
        <f t="array" ref="P36">$B$18+MMULT(M36:O36,$B$19:$B$21)</f>
        <v>21295.98517685054</v>
      </c>
      <c r="Q36" s="241">
        <f t="shared" si="0"/>
        <v>8783.505020667395</v>
      </c>
      <c r="R36" s="241">
        <v>30079.490197517935</v>
      </c>
      <c r="S36">
        <v>-6083.93</v>
      </c>
      <c r="AP36" s="241">
        <v>8170.93</v>
      </c>
      <c r="AQ36" s="241">
        <v>22549.635891644186</v>
      </c>
      <c r="AR36" s="241">
        <v>2221.6101751718811</v>
      </c>
      <c r="AT36" s="241"/>
      <c r="AU36" s="241">
        <v>-8669.75</v>
      </c>
      <c r="AV36" s="241">
        <v>21460.908019318864</v>
      </c>
      <c r="AW36" s="241">
        <v>2963.5804221754365</v>
      </c>
      <c r="AX36" s="241"/>
    </row>
    <row r="37" spans="12:50">
      <c r="L37" s="241">
        <v>27233.15590437896</v>
      </c>
      <c r="M37" s="241">
        <v>7162.7288088354562</v>
      </c>
      <c r="N37">
        <v>9225818776.4316425</v>
      </c>
      <c r="O37" s="241">
        <v>1726.3122656269647</v>
      </c>
      <c r="P37" s="241" cm="1">
        <f t="array" ref="P37">$B$18+MMULT(M37:O37,$B$19:$B$21)</f>
        <v>24539.243622679693</v>
      </c>
      <c r="Q37" s="241">
        <f t="shared" si="0"/>
        <v>2693.9122816992676</v>
      </c>
      <c r="R37" s="241">
        <v>27233.15590437896</v>
      </c>
      <c r="S37">
        <v>5875.84</v>
      </c>
      <c r="AP37" s="241">
        <v>5179.93</v>
      </c>
      <c r="AQ37" s="241">
        <v>22850.678736574966</v>
      </c>
      <c r="AR37" s="241">
        <v>1911.5371547069979</v>
      </c>
      <c r="AT37" s="241"/>
      <c r="AU37" s="241">
        <v>-13881.28</v>
      </c>
      <c r="AV37" s="241">
        <v>23423.875749428214</v>
      </c>
      <c r="AW37" s="241">
        <v>3046.0618251766396</v>
      </c>
      <c r="AX37" s="241"/>
    </row>
    <row r="38" spans="12:50">
      <c r="L38" s="241">
        <v>31046.529118373917</v>
      </c>
      <c r="M38" s="241">
        <v>2144.3113894005678</v>
      </c>
      <c r="N38">
        <v>4136785605.7490892</v>
      </c>
      <c r="O38" s="241">
        <v>1716.8544291537205</v>
      </c>
      <c r="P38" s="241" cm="1">
        <f t="array" ref="P38">$B$18+MMULT(M38:O38,$B$19:$B$21)</f>
        <v>9467.5222304341114</v>
      </c>
      <c r="Q38" s="241">
        <f t="shared" si="0"/>
        <v>21579.006887939806</v>
      </c>
      <c r="R38" s="241">
        <v>31046.529118373917</v>
      </c>
      <c r="S38">
        <v>12358.99</v>
      </c>
      <c r="AP38" s="241">
        <v>-3374.63</v>
      </c>
      <c r="AQ38" s="241">
        <v>22905.238285866642</v>
      </c>
      <c r="AR38" s="241">
        <v>3114.4569488992329</v>
      </c>
      <c r="AT38" s="241"/>
      <c r="AU38" s="241">
        <v>-17644.63</v>
      </c>
      <c r="AV38" s="241">
        <v>29783.012011396546</v>
      </c>
      <c r="AW38" s="241">
        <v>3105.9386694524865</v>
      </c>
      <c r="AX38" s="241"/>
    </row>
    <row r="39" spans="12:50">
      <c r="L39" s="241">
        <v>37294.849966748727</v>
      </c>
      <c r="M39" s="241">
        <v>22850.678736574966</v>
      </c>
      <c r="N39">
        <v>12509024021.791117</v>
      </c>
      <c r="O39" s="241">
        <v>1911.5371547069979</v>
      </c>
      <c r="P39" s="241" cm="1">
        <f t="array" ref="P39">$B$18+MMULT(M39:O39,$B$19:$B$21)</f>
        <v>42798.640093595248</v>
      </c>
      <c r="Q39" s="241">
        <f t="shared" si="0"/>
        <v>-5503.7901268465212</v>
      </c>
      <c r="R39" s="241">
        <v>37294.849966748727</v>
      </c>
      <c r="S39">
        <v>5179.93</v>
      </c>
      <c r="AP39" s="241">
        <v>-3038.16</v>
      </c>
      <c r="AQ39" s="241">
        <v>23216.356928634916</v>
      </c>
      <c r="AR39" s="241">
        <v>2567.4712247482553</v>
      </c>
      <c r="AT39" s="241"/>
      <c r="AU39" s="241">
        <v>-3374.63</v>
      </c>
      <c r="AV39" s="241">
        <v>22905.238285866642</v>
      </c>
      <c r="AW39" s="241">
        <v>3114.4569488992329</v>
      </c>
      <c r="AX39" s="241"/>
    </row>
    <row r="40" spans="12:50">
      <c r="L40" s="241">
        <v>49927.968121625883</v>
      </c>
      <c r="M40" s="241">
        <v>16008.810102696405</v>
      </c>
      <c r="N40">
        <v>17810255117.925358</v>
      </c>
      <c r="O40" s="241">
        <v>2872.3203773377531</v>
      </c>
      <c r="P40" s="241" cm="1">
        <f t="array" ref="P40">$B$18+MMULT(M40:O40,$B$19:$B$21)</f>
        <v>62496.07640277809</v>
      </c>
      <c r="Q40" s="241">
        <f t="shared" si="0"/>
        <v>-12568.108281152206</v>
      </c>
      <c r="R40" s="241">
        <v>49927.968121625883</v>
      </c>
      <c r="S40">
        <v>6367.45</v>
      </c>
      <c r="AP40" s="241">
        <v>-2974.07</v>
      </c>
      <c r="AQ40" s="241">
        <v>23398.710650923778</v>
      </c>
      <c r="AR40" s="241">
        <v>2166.8017698720187</v>
      </c>
      <c r="AT40" s="241"/>
      <c r="AU40" s="241">
        <v>4356.34</v>
      </c>
      <c r="AV40" s="241">
        <v>24639.764990960572</v>
      </c>
      <c r="AW40" s="241">
        <v>3239.8623712566337</v>
      </c>
      <c r="AX40" s="241"/>
    </row>
    <row r="41" spans="12:50">
      <c r="L41" s="241">
        <v>33352.910983513793</v>
      </c>
      <c r="M41" s="241">
        <v>21498.87963124588</v>
      </c>
      <c r="N41">
        <v>5461988142.893116</v>
      </c>
      <c r="O41" s="241">
        <v>1648.6091860962858</v>
      </c>
      <c r="P41" s="241" cm="1">
        <f t="array" ref="P41">$B$18+MMULT(M41:O41,$B$19:$B$21)</f>
        <v>22160.542031205194</v>
      </c>
      <c r="Q41" s="241">
        <f t="shared" si="0"/>
        <v>11192.3689523086</v>
      </c>
      <c r="R41" s="241">
        <v>33352.910983513793</v>
      </c>
      <c r="S41">
        <v>5991.29</v>
      </c>
      <c r="AP41" s="241">
        <v>-13881.28</v>
      </c>
      <c r="AQ41" s="241">
        <v>23423.875749428214</v>
      </c>
      <c r="AR41" s="241">
        <v>3046.0618251766396</v>
      </c>
      <c r="AT41" s="241"/>
      <c r="AU41" s="241">
        <v>-13779.55</v>
      </c>
      <c r="AV41" s="241">
        <v>24974.399124247378</v>
      </c>
      <c r="AW41" s="241">
        <v>3274.5363783154125</v>
      </c>
      <c r="AX41" s="241"/>
    </row>
    <row r="42" spans="12:50">
      <c r="L42" s="241">
        <v>44938.527420946244</v>
      </c>
      <c r="M42" s="241">
        <v>22549.635891644186</v>
      </c>
      <c r="N42">
        <v>4881782235.4483576</v>
      </c>
      <c r="O42" s="241">
        <v>2221.6101751718811</v>
      </c>
      <c r="P42" s="241" cm="1">
        <f t="array" ref="P42">$B$18+MMULT(M42:O42,$B$19:$B$21)</f>
        <v>27564.755067358157</v>
      </c>
      <c r="Q42" s="241">
        <f t="shared" si="0"/>
        <v>17373.772353588087</v>
      </c>
      <c r="R42" s="241">
        <v>44938.527420946244</v>
      </c>
      <c r="S42">
        <v>8170.93</v>
      </c>
      <c r="AP42" s="241">
        <v>-37868.68</v>
      </c>
      <c r="AQ42" s="241">
        <v>23711.300329025937</v>
      </c>
      <c r="AR42" s="241">
        <v>7118.8880483306893</v>
      </c>
      <c r="AT42" s="241"/>
      <c r="AU42" s="241">
        <v>-5956.84</v>
      </c>
      <c r="AV42" s="241">
        <v>20025.583103376681</v>
      </c>
      <c r="AW42" s="241">
        <v>3287.758981259703</v>
      </c>
      <c r="AX42" s="241"/>
    </row>
    <row r="43" spans="12:50">
      <c r="L43" s="241">
        <v>102514.08105411449</v>
      </c>
      <c r="M43" s="241">
        <v>34793.310392297135</v>
      </c>
      <c r="N43">
        <v>20382091653.36298</v>
      </c>
      <c r="O43" s="241">
        <v>3968.0856005914179</v>
      </c>
      <c r="P43" s="241" cm="1">
        <f t="array" ref="P43">$B$18+MMULT(M43:O43,$B$19:$B$21)</f>
        <v>90607.08499945316</v>
      </c>
      <c r="Q43" s="241">
        <f t="shared" si="0"/>
        <v>11906.996054661329</v>
      </c>
      <c r="R43" s="241">
        <v>102514.08105411449</v>
      </c>
      <c r="S43">
        <v>32531.79</v>
      </c>
      <c r="AP43" s="241">
        <v>-7102.05</v>
      </c>
      <c r="AQ43" s="241">
        <v>23749.828619334407</v>
      </c>
      <c r="AR43" s="241">
        <v>1943.3453246963288</v>
      </c>
      <c r="AT43" s="241"/>
      <c r="AU43" s="241">
        <v>-2065.65</v>
      </c>
      <c r="AV43" s="241">
        <v>23794.836425201021</v>
      </c>
      <c r="AW43" s="241">
        <v>3321.8198174756717</v>
      </c>
      <c r="AX43" s="241"/>
    </row>
    <row r="44" spans="12:50">
      <c r="L44" s="241">
        <v>40520.474451990282</v>
      </c>
      <c r="M44" s="241">
        <v>24974.399124247378</v>
      </c>
      <c r="N44">
        <v>8529758874.8998671</v>
      </c>
      <c r="O44" s="241">
        <v>3274.5363783154125</v>
      </c>
      <c r="P44" s="241" cm="1">
        <f t="array" ref="P44">$B$18+MMULT(M44:O44,$B$19:$B$21)</f>
        <v>49164.986824267857</v>
      </c>
      <c r="Q44" s="241">
        <f t="shared" si="0"/>
        <v>-8644.5123722775752</v>
      </c>
      <c r="R44" s="241">
        <v>40520.474451990282</v>
      </c>
      <c r="S44">
        <v>-13779.55</v>
      </c>
      <c r="AP44" s="241">
        <v>-2065.65</v>
      </c>
      <c r="AQ44" s="241">
        <v>23794.836425201021</v>
      </c>
      <c r="AR44" s="241">
        <v>3321.8198174756717</v>
      </c>
      <c r="AT44" s="241"/>
      <c r="AU44" s="241">
        <v>-12730.4</v>
      </c>
      <c r="AV44" s="241">
        <v>31071.403832064305</v>
      </c>
      <c r="AW44" s="241">
        <v>3332.2037805190771</v>
      </c>
      <c r="AX44" s="241"/>
    </row>
    <row r="45" spans="12:50">
      <c r="L45" s="241">
        <v>33371.277031331789</v>
      </c>
      <c r="M45" s="241">
        <v>23398.710650923778</v>
      </c>
      <c r="N45">
        <v>6067345489.6193542</v>
      </c>
      <c r="O45" s="241">
        <v>2166.8017698720187</v>
      </c>
      <c r="P45" s="241" cm="1">
        <f t="array" ref="P45">$B$18+MMULT(M45:O45,$B$19:$B$21)</f>
        <v>30284.613053361601</v>
      </c>
      <c r="Q45" s="241">
        <f t="shared" si="0"/>
        <v>3086.6639779701873</v>
      </c>
      <c r="R45" s="241">
        <v>33371.277031331789</v>
      </c>
      <c r="S45">
        <v>-2974.07</v>
      </c>
      <c r="AP45" s="241">
        <v>21769.8</v>
      </c>
      <c r="AQ45" s="241">
        <v>24020.860729153901</v>
      </c>
      <c r="AR45" s="241">
        <v>2233.2424070509919</v>
      </c>
      <c r="AT45" s="241"/>
      <c r="AU45" s="241">
        <v>7260.95</v>
      </c>
      <c r="AV45" s="241">
        <v>19942.488305923296</v>
      </c>
      <c r="AW45" s="241">
        <v>3436.6578410692596</v>
      </c>
      <c r="AX45" s="241"/>
    </row>
    <row r="46" spans="12:50">
      <c r="L46" s="241">
        <v>58715.195018963845</v>
      </c>
      <c r="M46" s="241">
        <v>24107.874601735384</v>
      </c>
      <c r="N46">
        <v>15528439869.05475</v>
      </c>
      <c r="O46" s="241">
        <v>4453.7332837103477</v>
      </c>
      <c r="P46" s="241" cm="1">
        <f t="array" ref="P46">$B$18+MMULT(M46:O46,$B$19:$B$21)</f>
        <v>78512.350957201386</v>
      </c>
      <c r="Q46" s="241">
        <f t="shared" si="0"/>
        <v>-19797.155938237542</v>
      </c>
      <c r="R46" s="241">
        <v>58715.195018963845</v>
      </c>
      <c r="S46">
        <v>-13418.76</v>
      </c>
      <c r="AP46" s="241">
        <v>-13418.76</v>
      </c>
      <c r="AQ46" s="241">
        <v>24107.874601735384</v>
      </c>
      <c r="AR46" s="241">
        <v>4453.7332837103477</v>
      </c>
      <c r="AT46" s="241"/>
      <c r="AU46" s="241">
        <v>5538.55</v>
      </c>
      <c r="AV46" s="241">
        <v>16536.133555915887</v>
      </c>
      <c r="AW46" s="241">
        <v>3453.888556790791</v>
      </c>
      <c r="AX46" s="241"/>
    </row>
    <row r="47" spans="12:50">
      <c r="L47" s="241">
        <v>30777.651826874124</v>
      </c>
      <c r="M47" s="241">
        <v>22474.304526871751</v>
      </c>
      <c r="N47">
        <v>8000649169.9556513</v>
      </c>
      <c r="O47" s="241">
        <v>2826.4483953640324</v>
      </c>
      <c r="P47" s="241" cm="1">
        <f t="array" ref="P47">$B$18+MMULT(M47:O47,$B$19:$B$21)</f>
        <v>41673.169374452307</v>
      </c>
      <c r="Q47" s="241">
        <f t="shared" si="0"/>
        <v>-10895.517547578183</v>
      </c>
      <c r="R47" s="241">
        <v>30777.651826874124</v>
      </c>
      <c r="S47">
        <v>-15322.99</v>
      </c>
      <c r="AP47" s="241">
        <v>-17300.57</v>
      </c>
      <c r="AQ47" s="241">
        <v>24624.6822124512</v>
      </c>
      <c r="AR47" s="241">
        <v>3650.0262769760852</v>
      </c>
      <c r="AT47" s="241"/>
      <c r="AU47" s="241">
        <v>-3990.01</v>
      </c>
      <c r="AV47" s="241">
        <v>31885.227800011991</v>
      </c>
      <c r="AW47" s="241">
        <v>3506.6292268032234</v>
      </c>
      <c r="AX47" s="241"/>
    </row>
    <row r="48" spans="12:50">
      <c r="L48" s="241">
        <v>57380.641158632898</v>
      </c>
      <c r="M48" s="241">
        <v>31885.227800011991</v>
      </c>
      <c r="N48">
        <v>16681269389.265476</v>
      </c>
      <c r="O48" s="241">
        <v>3506.6292268032234</v>
      </c>
      <c r="P48" s="241" cm="1">
        <f t="array" ref="P48">$B$18+MMULT(M48:O48,$B$19:$B$21)</f>
        <v>75077.958044556493</v>
      </c>
      <c r="Q48" s="241">
        <f t="shared" si="0"/>
        <v>-17697.316885923596</v>
      </c>
      <c r="R48" s="241">
        <v>57380.641158632898</v>
      </c>
      <c r="S48">
        <v>-3990.01</v>
      </c>
      <c r="AP48" s="241">
        <v>4356.34</v>
      </c>
      <c r="AQ48" s="241">
        <v>24639.764990960572</v>
      </c>
      <c r="AR48" s="241">
        <v>3239.8623712566337</v>
      </c>
      <c r="AT48" s="241"/>
      <c r="AU48" s="241">
        <v>25345.07</v>
      </c>
      <c r="AV48" s="241">
        <v>12407.682070763123</v>
      </c>
      <c r="AW48" s="241">
        <v>3515.8676740648016</v>
      </c>
      <c r="AX48" s="241"/>
    </row>
    <row r="49" spans="12:50">
      <c r="L49" s="241">
        <v>59814.949497179565</v>
      </c>
      <c r="M49" s="241">
        <v>21458.818956561914</v>
      </c>
      <c r="N49">
        <v>9330055144.6093922</v>
      </c>
      <c r="O49" s="241">
        <v>5193.0478210426763</v>
      </c>
      <c r="P49" s="241" cm="1">
        <f t="array" ref="P49">$B$18+MMULT(M49:O49,$B$19:$B$21)</f>
        <v>70179.40023561212</v>
      </c>
      <c r="Q49" s="241">
        <f t="shared" si="0"/>
        <v>-10364.450738432555</v>
      </c>
      <c r="R49" s="241">
        <v>59814.949497179565</v>
      </c>
      <c r="S49">
        <v>-22441.46</v>
      </c>
      <c r="AP49" s="241">
        <v>-19583.25</v>
      </c>
      <c r="AQ49" s="241">
        <v>24705.974228940184</v>
      </c>
      <c r="AR49" s="241">
        <v>4868.507731622617</v>
      </c>
      <c r="AT49" s="241"/>
      <c r="AU49" s="241">
        <v>-17300.57</v>
      </c>
      <c r="AV49" s="241">
        <v>24624.6822124512</v>
      </c>
      <c r="AW49" s="241">
        <v>3650.0262769760852</v>
      </c>
      <c r="AX49" s="241"/>
    </row>
    <row r="50" spans="12:50">
      <c r="L50" s="241">
        <v>40833.043155574691</v>
      </c>
      <c r="M50" s="241">
        <v>18120.652457911736</v>
      </c>
      <c r="N50">
        <v>9334873692.990366</v>
      </c>
      <c r="O50" s="241">
        <v>2552.4946767742786</v>
      </c>
      <c r="P50" s="241" cm="1">
        <f t="array" ref="P50">$B$18+MMULT(M50:O50,$B$19:$B$21)</f>
        <v>39611.233111994668</v>
      </c>
      <c r="Q50" s="241">
        <f t="shared" si="0"/>
        <v>1221.8100435800225</v>
      </c>
      <c r="R50" s="241">
        <v>40833.043155574691</v>
      </c>
      <c r="S50">
        <v>1165.8399999999999</v>
      </c>
      <c r="AP50" s="241">
        <v>-13779.55</v>
      </c>
      <c r="AQ50" s="241">
        <v>24974.399124247378</v>
      </c>
      <c r="AR50" s="241">
        <v>3274.5363783154125</v>
      </c>
      <c r="AT50" s="241"/>
      <c r="AU50" s="241">
        <v>-13225.55</v>
      </c>
      <c r="AV50" s="241">
        <v>29975.474881852875</v>
      </c>
      <c r="AW50" s="241">
        <v>3713.1487753859201</v>
      </c>
      <c r="AX50" s="241"/>
    </row>
    <row r="51" spans="12:50">
      <c r="L51" s="241">
        <v>58418.347347229574</v>
      </c>
      <c r="M51" s="241">
        <v>29620.750554860919</v>
      </c>
      <c r="N51">
        <v>16608371266.903316</v>
      </c>
      <c r="O51" s="241">
        <v>3906.3164692457822</v>
      </c>
      <c r="P51" s="241" cm="1">
        <f t="array" ref="P51">$B$18+MMULT(M51:O51,$B$19:$B$21)</f>
        <v>78066.18193148126</v>
      </c>
      <c r="Q51" s="241">
        <f t="shared" si="0"/>
        <v>-19647.834584251686</v>
      </c>
      <c r="R51" s="241">
        <v>58418.347347229574</v>
      </c>
      <c r="S51">
        <v>-8006.19</v>
      </c>
      <c r="AP51" s="241">
        <v>-15214.49</v>
      </c>
      <c r="AQ51" s="241">
        <v>26322.391631838695</v>
      </c>
      <c r="AR51" s="241">
        <v>4385.9677261407651</v>
      </c>
      <c r="AT51" s="241"/>
      <c r="AU51" s="241">
        <v>14335.23</v>
      </c>
      <c r="AV51" s="241">
        <v>22510.073333364046</v>
      </c>
      <c r="AW51" s="241">
        <v>3800.061581639492</v>
      </c>
      <c r="AX51" s="241"/>
    </row>
    <row r="52" spans="12:50">
      <c r="L52" s="241">
        <v>39045.977659878219</v>
      </c>
      <c r="M52" s="241">
        <v>21460.908019318864</v>
      </c>
      <c r="N52">
        <v>7898336605.8095617</v>
      </c>
      <c r="O52" s="241">
        <v>2963.5804221754365</v>
      </c>
      <c r="P52" s="241" cm="1">
        <f t="array" ref="P52">$B$18+MMULT(M52:O52,$B$19:$B$21)</f>
        <v>42386.359476401012</v>
      </c>
      <c r="Q52" s="241">
        <f t="shared" si="0"/>
        <v>-3340.3818165227931</v>
      </c>
      <c r="R52" s="241">
        <v>39045.977659878219</v>
      </c>
      <c r="S52">
        <v>-8669.75</v>
      </c>
      <c r="AP52" s="241">
        <v>5193.79</v>
      </c>
      <c r="AQ52" s="241">
        <v>27280.044300604826</v>
      </c>
      <c r="AR52" s="241">
        <v>2132.912160423411</v>
      </c>
      <c r="AT52" s="241"/>
      <c r="AU52" s="241">
        <v>-10909.36</v>
      </c>
      <c r="AV52" s="241">
        <v>7193.2973849311102</v>
      </c>
      <c r="AW52" s="241">
        <v>3897.3971928634974</v>
      </c>
      <c r="AX52" s="241"/>
    </row>
    <row r="53" spans="12:50">
      <c r="L53" s="241">
        <v>40843.300306448007</v>
      </c>
      <c r="M53" s="241">
        <v>19868.587064376476</v>
      </c>
      <c r="N53">
        <v>7854771710.8513088</v>
      </c>
      <c r="O53" s="241">
        <v>1629.8027078763118</v>
      </c>
      <c r="P53" s="241" cm="1">
        <f t="array" ref="P53">$B$18+MMULT(M53:O53,$B$19:$B$21)</f>
        <v>26884.258577783854</v>
      </c>
      <c r="Q53" s="241">
        <f t="shared" si="0"/>
        <v>13959.041728664153</v>
      </c>
      <c r="R53" s="241">
        <v>40843.300306448007</v>
      </c>
      <c r="S53">
        <v>14592.76</v>
      </c>
      <c r="AP53" s="241">
        <v>14489.72</v>
      </c>
      <c r="AQ53" s="241">
        <v>27527.960744007272</v>
      </c>
      <c r="AR53" s="241">
        <v>2787.6540080111376</v>
      </c>
      <c r="AT53" s="241"/>
      <c r="AU53" s="241">
        <v>-8006.19</v>
      </c>
      <c r="AV53" s="241">
        <v>29620.750554860919</v>
      </c>
      <c r="AW53" s="241">
        <v>3906.3164692457822</v>
      </c>
      <c r="AX53" s="241"/>
    </row>
    <row r="54" spans="12:50">
      <c r="L54" s="241">
        <v>26397.873305156092</v>
      </c>
      <c r="M54" s="241">
        <v>12072.099475786157</v>
      </c>
      <c r="N54">
        <v>6488274815.7520981</v>
      </c>
      <c r="O54" s="241">
        <v>1972.723841481783</v>
      </c>
      <c r="P54" s="241" cm="1">
        <f t="array" ref="P54">$B$18+MMULT(M54:O54,$B$19:$B$21)</f>
        <v>23198.240632016037</v>
      </c>
      <c r="Q54" s="241">
        <f t="shared" si="0"/>
        <v>3199.632673140055</v>
      </c>
      <c r="R54" s="241">
        <v>26397.873305156092</v>
      </c>
      <c r="S54">
        <v>-1245.5899999999999</v>
      </c>
      <c r="AP54" s="241">
        <v>-428.54</v>
      </c>
      <c r="AQ54" s="241">
        <v>27750.114677558988</v>
      </c>
      <c r="AR54" s="241">
        <v>2536.8308654674629</v>
      </c>
      <c r="AT54" s="241"/>
      <c r="AU54" s="241">
        <v>32531.79</v>
      </c>
      <c r="AV54" s="241">
        <v>34793.310392297135</v>
      </c>
      <c r="AW54" s="241">
        <v>3968.0856005914179</v>
      </c>
      <c r="AX54" s="241"/>
    </row>
    <row r="55" spans="12:50">
      <c r="L55" s="241">
        <v>56983.003233677133</v>
      </c>
      <c r="M55" s="241">
        <v>26322.391631838695</v>
      </c>
      <c r="N55">
        <v>24192796622.967175</v>
      </c>
      <c r="O55" s="241">
        <v>4385.9677261407651</v>
      </c>
      <c r="P55" s="241" cm="1">
        <f t="array" ref="P55">$B$18+MMULT(M55:O55,$B$19:$B$21)</f>
        <v>99911.778369084757</v>
      </c>
      <c r="Q55" s="241">
        <f t="shared" si="0"/>
        <v>-42928.775135407624</v>
      </c>
      <c r="R55" s="241">
        <v>56983.003233677133</v>
      </c>
      <c r="S55">
        <v>-15214.49</v>
      </c>
      <c r="AP55" s="241">
        <v>-7743.06</v>
      </c>
      <c r="AQ55" s="241">
        <v>28065.939572696967</v>
      </c>
      <c r="AR55" s="241">
        <v>2594.1319247465021</v>
      </c>
      <c r="AT55" s="241"/>
      <c r="AU55" s="241">
        <v>16606.78</v>
      </c>
      <c r="AV55" s="241">
        <v>29222.358567420921</v>
      </c>
      <c r="AW55" s="241">
        <v>4106.0249849809825</v>
      </c>
      <c r="AX55" s="241"/>
    </row>
    <row r="56" spans="12:50">
      <c r="L56" s="241">
        <v>369089.20809941844</v>
      </c>
      <c r="M56" s="241">
        <v>32187.457146067922</v>
      </c>
      <c r="N56">
        <v>25703479075.465897</v>
      </c>
      <c r="O56" s="241">
        <v>21187.748541556357</v>
      </c>
      <c r="P56" s="241" cm="1">
        <f t="array" ref="P56">$B$18+MMULT(M56:O56,$B$19:$B$21)</f>
        <v>290019.07568850502</v>
      </c>
      <c r="Q56" s="241">
        <f t="shared" si="0"/>
        <v>79070.132410913415</v>
      </c>
      <c r="R56" s="241">
        <v>369089.20809941844</v>
      </c>
      <c r="S56">
        <v>33628.29</v>
      </c>
      <c r="AP56" s="241">
        <v>16606.78</v>
      </c>
      <c r="AQ56" s="241">
        <v>29222.358567420921</v>
      </c>
      <c r="AR56" s="241">
        <v>4106.0249849809825</v>
      </c>
      <c r="AT56" s="241"/>
      <c r="AU56" s="241">
        <v>-15214.49</v>
      </c>
      <c r="AV56" s="241">
        <v>26322.391631838695</v>
      </c>
      <c r="AW56" s="241">
        <v>4385.9677261407651</v>
      </c>
      <c r="AX56" s="241"/>
    </row>
    <row r="57" spans="12:50">
      <c r="L57" s="241">
        <v>354807.60817526159</v>
      </c>
      <c r="M57" s="241">
        <v>33832.357541561039</v>
      </c>
      <c r="N57">
        <v>25727660641.383598</v>
      </c>
      <c r="O57" s="241">
        <v>32161.267323084779</v>
      </c>
      <c r="P57" s="241" cm="1">
        <f t="array" ref="P57">$B$18+MMULT(M57:O57,$B$19:$B$21)</f>
        <v>410696.699015897</v>
      </c>
      <c r="Q57" s="241">
        <f t="shared" si="0"/>
        <v>-55889.090840635414</v>
      </c>
      <c r="R57" s="241">
        <v>354807.60817526159</v>
      </c>
      <c r="S57">
        <v>-17300.57</v>
      </c>
      <c r="AP57" s="241">
        <v>-8006.19</v>
      </c>
      <c r="AQ57" s="241">
        <v>29620.750554860919</v>
      </c>
      <c r="AR57" s="241">
        <v>3906.3164692457822</v>
      </c>
      <c r="AT57" s="241"/>
      <c r="AU57" s="241">
        <v>50253.58</v>
      </c>
      <c r="AV57" s="241">
        <v>30994.63508683773</v>
      </c>
      <c r="AW57" s="241">
        <v>4426.4516718409668</v>
      </c>
      <c r="AX57" s="241"/>
    </row>
    <row r="58" spans="12:50">
      <c r="L58" s="241">
        <v>42641.186605060524</v>
      </c>
      <c r="M58" s="241">
        <v>24624.6822124512</v>
      </c>
      <c r="N58">
        <v>10607388197.830521</v>
      </c>
      <c r="O58" s="241">
        <v>3650.0262769760852</v>
      </c>
      <c r="P58" s="241" cm="1">
        <f t="array" ref="P58">$B$18+MMULT(M58:O58,$B$19:$B$21)</f>
        <v>58105.708726096935</v>
      </c>
      <c r="Q58" s="241">
        <f t="shared" si="0"/>
        <v>-15464.522121036411</v>
      </c>
      <c r="R58" s="241">
        <v>42641.186605060524</v>
      </c>
      <c r="S58">
        <v>10915.3</v>
      </c>
      <c r="AP58" s="241">
        <v>-17644.63</v>
      </c>
      <c r="AQ58" s="241">
        <v>29783.012011396546</v>
      </c>
      <c r="AR58" s="241">
        <v>3105.9386694524865</v>
      </c>
      <c r="AT58" s="241"/>
      <c r="AU58" s="241">
        <v>-13418.76</v>
      </c>
      <c r="AV58" s="241">
        <v>24107.874601735384</v>
      </c>
      <c r="AW58" s="241">
        <v>4453.7332837103477</v>
      </c>
      <c r="AX58" s="241"/>
    </row>
    <row r="59" spans="12:50">
      <c r="L59" s="241">
        <v>46861.491450427086</v>
      </c>
      <c r="M59" s="241">
        <v>8060.7234336626316</v>
      </c>
      <c r="N59">
        <v>5362299704.7504368</v>
      </c>
      <c r="O59" s="241">
        <v>2638.796449319103</v>
      </c>
      <c r="P59" s="241" cm="1">
        <f t="array" ref="P59">$B$18+MMULT(M59:O59,$B$19:$B$21)</f>
        <v>25621.504700561629</v>
      </c>
      <c r="Q59" s="241">
        <f t="shared" si="0"/>
        <v>21239.986749865457</v>
      </c>
      <c r="R59" s="241">
        <v>46861.491450427086</v>
      </c>
      <c r="S59">
        <v>-12660.06</v>
      </c>
      <c r="AP59" s="241">
        <v>-13225.55</v>
      </c>
      <c r="AQ59" s="241">
        <v>29975.474881852875</v>
      </c>
      <c r="AR59" s="241">
        <v>3713.1487753859201</v>
      </c>
      <c r="AT59" s="241"/>
      <c r="AU59" s="241">
        <v>28448.04</v>
      </c>
      <c r="AV59" s="241">
        <v>22023.377345924284</v>
      </c>
      <c r="AW59" s="241">
        <v>4634.0157172028648</v>
      </c>
      <c r="AX59" s="241"/>
    </row>
    <row r="60" spans="12:50">
      <c r="L60" s="241">
        <v>28911.659529182783</v>
      </c>
      <c r="M60" s="241">
        <v>21815.609825446943</v>
      </c>
      <c r="N60">
        <v>1954355713.0205023</v>
      </c>
      <c r="O60" s="241">
        <v>2555.509551749712</v>
      </c>
      <c r="P60" s="241" cm="1">
        <f t="array" ref="P60">$B$18+MMULT(M60:O60,$B$19:$B$21)</f>
        <v>23735.887993686083</v>
      </c>
      <c r="Q60" s="241">
        <f t="shared" si="0"/>
        <v>5175.7715354967004</v>
      </c>
      <c r="R60" s="241">
        <v>28911.659529182783</v>
      </c>
      <c r="S60">
        <v>-10909.36</v>
      </c>
      <c r="AP60" s="241">
        <v>50253.58</v>
      </c>
      <c r="AQ60" s="241">
        <v>30994.63508683773</v>
      </c>
      <c r="AR60" s="241">
        <v>4426.4516718409668</v>
      </c>
      <c r="AT60" s="241"/>
      <c r="AU60" s="241">
        <v>-12514.92</v>
      </c>
      <c r="AV60" s="241">
        <v>46627.098800692096</v>
      </c>
      <c r="AW60" s="241">
        <v>4795.8702001310194</v>
      </c>
      <c r="AX60" s="241"/>
    </row>
    <row r="61" spans="12:50">
      <c r="L61" s="241">
        <v>44100.532097756055</v>
      </c>
      <c r="M61" s="241">
        <v>7193.2973849311102</v>
      </c>
      <c r="N61">
        <v>8416320636.8087397</v>
      </c>
      <c r="O61" s="241">
        <v>3897.3971928634974</v>
      </c>
      <c r="P61" s="241" cm="1">
        <f t="array" ref="P61">$B$18+MMULT(M61:O61,$B$19:$B$21)</f>
        <v>46288.541141659436</v>
      </c>
      <c r="Q61" s="241">
        <f t="shared" si="0"/>
        <v>-2188.0090439033811</v>
      </c>
      <c r="R61" s="241">
        <v>44100.532097756055</v>
      </c>
      <c r="S61">
        <v>-7491.99</v>
      </c>
      <c r="AP61" s="241">
        <v>-12730.4</v>
      </c>
      <c r="AQ61" s="241">
        <v>31071.403832064305</v>
      </c>
      <c r="AR61" s="241">
        <v>3332.2037805190771</v>
      </c>
      <c r="AT61" s="241"/>
      <c r="AU61" s="241">
        <v>940.7</v>
      </c>
      <c r="AV61" s="241">
        <v>8664.6432544681848</v>
      </c>
      <c r="AW61" s="241">
        <v>4811.8637413187071</v>
      </c>
      <c r="AX61" s="241"/>
    </row>
    <row r="62" spans="12:50">
      <c r="L62" s="241">
        <v>27043.650454841303</v>
      </c>
      <c r="M62" s="241">
        <v>13748.689820253649</v>
      </c>
      <c r="N62">
        <v>7996479098.8916464</v>
      </c>
      <c r="O62" s="241">
        <v>2363.1642534622943</v>
      </c>
      <c r="P62" s="241" cm="1">
        <f t="array" ref="P62">$B$18+MMULT(M62:O62,$B$19:$B$21)</f>
        <v>31995.152854654858</v>
      </c>
      <c r="Q62" s="241">
        <f t="shared" si="0"/>
        <v>-4951.5023998135548</v>
      </c>
      <c r="R62" s="241">
        <v>27043.650454841303</v>
      </c>
      <c r="S62">
        <v>28448.04</v>
      </c>
      <c r="AP62" s="241">
        <v>-22549.48</v>
      </c>
      <c r="AQ62" s="241">
        <v>31443.963115081777</v>
      </c>
      <c r="AR62" s="241">
        <v>5533.7394229719457</v>
      </c>
      <c r="AT62" s="241"/>
      <c r="AU62" s="241">
        <v>-19583.25</v>
      </c>
      <c r="AV62" s="241">
        <v>24705.974228940184</v>
      </c>
      <c r="AW62" s="241">
        <v>4868.507731622617</v>
      </c>
      <c r="AX62" s="241"/>
    </row>
    <row r="63" spans="12:50">
      <c r="L63" s="241">
        <v>102327.07634276406</v>
      </c>
      <c r="M63" s="241">
        <v>22023.377345924284</v>
      </c>
      <c r="N63">
        <v>14465806008.180727</v>
      </c>
      <c r="O63" s="241">
        <v>4634.0157172028648</v>
      </c>
      <c r="P63" s="241" cm="1">
        <f t="array" ref="P63">$B$18+MMULT(M63:O63,$B$19:$B$21)</f>
        <v>76806.204139802721</v>
      </c>
      <c r="Q63" s="241">
        <f t="shared" si="0"/>
        <v>25520.872202961342</v>
      </c>
      <c r="R63" s="241">
        <v>102327.07634276406</v>
      </c>
      <c r="S63">
        <v>25345.07</v>
      </c>
      <c r="AP63" s="241">
        <v>-3990.01</v>
      </c>
      <c r="AQ63" s="241">
        <v>31885.227800011991</v>
      </c>
      <c r="AR63" s="241">
        <v>3506.6292268032234</v>
      </c>
      <c r="AT63" s="241"/>
      <c r="AU63" s="241">
        <v>-22430.080000000002</v>
      </c>
      <c r="AV63" s="241">
        <v>38329.991591019141</v>
      </c>
      <c r="AW63" s="241">
        <v>4985.4492970560786</v>
      </c>
      <c r="AX63" s="241"/>
    </row>
    <row r="64" spans="12:50">
      <c r="L64" s="241">
        <v>77065.599489315297</v>
      </c>
      <c r="M64" s="241">
        <v>12407.682070763123</v>
      </c>
      <c r="N64">
        <v>7580961989.8929815</v>
      </c>
      <c r="O64" s="241">
        <v>3515.8676740648016</v>
      </c>
      <c r="P64" s="241" cm="1">
        <f t="array" ref="P64">$B$18+MMULT(M64:O64,$B$19:$B$21)</f>
        <v>42859.717744028683</v>
      </c>
      <c r="Q64" s="241">
        <f t="shared" si="0"/>
        <v>34205.881745286613</v>
      </c>
      <c r="R64" s="241">
        <v>77065.599489315297</v>
      </c>
      <c r="S64">
        <v>-19583.25</v>
      </c>
      <c r="AP64" s="241">
        <v>14797.78</v>
      </c>
      <c r="AQ64" s="241">
        <v>31985.543877590662</v>
      </c>
      <c r="AR64" s="241">
        <v>2722.2804522499546</v>
      </c>
      <c r="AT64" s="241"/>
      <c r="AU64" s="241">
        <v>-7719.97</v>
      </c>
      <c r="AV64" s="241">
        <v>13364.050845617718</v>
      </c>
      <c r="AW64" s="241">
        <v>5014.671949690578</v>
      </c>
      <c r="AX64" s="241"/>
    </row>
    <row r="65" spans="12:50">
      <c r="L65" s="241">
        <v>59277.642901126339</v>
      </c>
      <c r="M65" s="241">
        <v>24705.974228940184</v>
      </c>
      <c r="N65">
        <v>7885834799.0980368</v>
      </c>
      <c r="O65" s="241">
        <v>4868.507731622617</v>
      </c>
      <c r="P65" s="241" cm="1">
        <f t="array" ref="P65">$B$18+MMULT(M65:O65,$B$19:$B$21)</f>
        <v>64859.130023982092</v>
      </c>
      <c r="Q65" s="241">
        <f t="shared" si="0"/>
        <v>-5581.4871228557531</v>
      </c>
      <c r="R65" s="241">
        <v>59277.642901126339</v>
      </c>
      <c r="S65">
        <v>-13225.55</v>
      </c>
      <c r="AP65" s="241">
        <v>-8009.83</v>
      </c>
      <c r="AQ65" s="241">
        <v>32084.911185034758</v>
      </c>
      <c r="AR65" s="241">
        <v>2805.4694572381245</v>
      </c>
      <c r="AT65" s="241"/>
      <c r="AU65" s="241">
        <v>-22441.46</v>
      </c>
      <c r="AV65" s="241">
        <v>21458.818956561914</v>
      </c>
      <c r="AW65" s="241">
        <v>5193.0478210426763</v>
      </c>
      <c r="AX65" s="241"/>
    </row>
    <row r="66" spans="12:50">
      <c r="L66" s="241">
        <v>50384.546111993295</v>
      </c>
      <c r="M66" s="241">
        <v>29975.474881852875</v>
      </c>
      <c r="N66">
        <v>14770040068.28274</v>
      </c>
      <c r="O66" s="241">
        <v>3713.1487753859201</v>
      </c>
      <c r="P66" s="241" cm="1">
        <f t="array" ref="P66">$B$18+MMULT(M66:O66,$B$19:$B$21)</f>
        <v>71696.834413073753</v>
      </c>
      <c r="Q66" s="241">
        <f t="shared" si="0"/>
        <v>-21312.288301080458</v>
      </c>
      <c r="R66" s="241">
        <v>50384.546111993295</v>
      </c>
      <c r="S66">
        <v>5193.79</v>
      </c>
      <c r="T66">
        <v>6776.8</v>
      </c>
      <c r="AP66" s="241">
        <v>33628.29</v>
      </c>
      <c r="AQ66" s="241">
        <v>32187.457146067922</v>
      </c>
      <c r="AR66" s="241">
        <v>21187.748541556357</v>
      </c>
      <c r="AT66" s="241"/>
      <c r="AU66" s="241">
        <v>-41771.279999999999</v>
      </c>
      <c r="AV66" s="241">
        <v>62416.646536603112</v>
      </c>
      <c r="AW66" s="241">
        <v>5468.9289253496909</v>
      </c>
      <c r="AX66" s="241"/>
    </row>
    <row r="67" spans="12:50">
      <c r="L67" s="241">
        <v>42965.600789532647</v>
      </c>
      <c r="M67" s="241">
        <v>27280.044300604826</v>
      </c>
      <c r="N67">
        <v>11802769608.117804</v>
      </c>
      <c r="O67" s="241">
        <v>2132.912160423411</v>
      </c>
      <c r="P67" s="241" cm="1">
        <f t="array" ref="P67">$B$18+MMULT(M67:O67,$B$19:$B$21)</f>
        <v>45846.559064299472</v>
      </c>
      <c r="Q67" s="241">
        <f t="shared" ref="Q67:Q78" si="1">L67-P67</f>
        <v>-2880.9582747668246</v>
      </c>
      <c r="R67" s="241">
        <v>42965.600789532647</v>
      </c>
      <c r="S67">
        <v>-41771.279999999999</v>
      </c>
      <c r="AP67" s="241">
        <v>25446.48</v>
      </c>
      <c r="AQ67" s="241">
        <v>32275.420990219696</v>
      </c>
      <c r="AR67" s="241">
        <v>2326.3342383216582</v>
      </c>
      <c r="AT67" s="241"/>
      <c r="AU67" s="241">
        <v>-22549.48</v>
      </c>
      <c r="AV67" s="241">
        <v>31443.963115081777</v>
      </c>
      <c r="AW67" s="241">
        <v>5533.7394229719457</v>
      </c>
      <c r="AX67" s="241"/>
    </row>
    <row r="68" spans="12:50">
      <c r="L68" s="241">
        <v>65352.910762308748</v>
      </c>
      <c r="M68" s="241">
        <v>62416.646536603112</v>
      </c>
      <c r="N68">
        <v>7638515378.9413118</v>
      </c>
      <c r="O68" s="241">
        <v>5468.9289253496909</v>
      </c>
      <c r="P68" s="241" cm="1">
        <f t="array" ref="P68">$B$18+MMULT(M68:O68,$B$19:$B$21)</f>
        <v>90746.315729961643</v>
      </c>
      <c r="Q68" s="241">
        <f t="shared" si="1"/>
        <v>-25393.404967652896</v>
      </c>
      <c r="R68" s="241">
        <v>65352.910762308748</v>
      </c>
      <c r="S68">
        <v>-11802.29</v>
      </c>
      <c r="AP68" s="241">
        <v>-33402.04</v>
      </c>
      <c r="AQ68" s="241">
        <v>34751.2524448314</v>
      </c>
      <c r="AR68" s="241">
        <v>8440.7165033156944</v>
      </c>
      <c r="AT68" s="241"/>
      <c r="AU68" s="241">
        <v>-14337.84</v>
      </c>
      <c r="AV68" s="241">
        <v>47104.600567416092</v>
      </c>
      <c r="AW68" s="241">
        <v>6105.4671867231218</v>
      </c>
      <c r="AX68" s="241"/>
    </row>
    <row r="69" spans="12:50">
      <c r="L69" s="241">
        <v>33449.672957679242</v>
      </c>
      <c r="M69" s="241">
        <v>19642.753020325697</v>
      </c>
      <c r="N69">
        <v>10861363664.070112</v>
      </c>
      <c r="O69" s="241">
        <v>2863.562735790385</v>
      </c>
      <c r="P69" s="241" cm="1">
        <f t="array" ref="P69">$B$18+MMULT(M69:O69,$B$19:$B$21)</f>
        <v>47504.577177612307</v>
      </c>
      <c r="Q69" s="241">
        <f t="shared" si="1"/>
        <v>-14054.904219933065</v>
      </c>
      <c r="R69" s="241">
        <v>33449.672957679242</v>
      </c>
      <c r="S69">
        <v>21498.01</v>
      </c>
      <c r="AP69" s="241">
        <v>32531.79</v>
      </c>
      <c r="AQ69" s="241">
        <v>34793.310392297135</v>
      </c>
      <c r="AR69" s="241">
        <v>3968.0856005914179</v>
      </c>
      <c r="AT69" s="241"/>
      <c r="AU69" s="241">
        <v>-37868.68</v>
      </c>
      <c r="AV69" s="241">
        <v>23711.300329025937</v>
      </c>
      <c r="AW69" s="241">
        <v>7118.8880483306893</v>
      </c>
      <c r="AX69" s="241"/>
    </row>
    <row r="70" spans="12:50">
      <c r="L70" s="241">
        <v>179890.01551575429</v>
      </c>
      <c r="M70" s="241">
        <v>106390.77593265986</v>
      </c>
      <c r="N70">
        <v>14681962653.249039</v>
      </c>
      <c r="O70" s="241">
        <v>7350.8911728100738</v>
      </c>
      <c r="P70" s="241" cm="1">
        <f t="array" ref="P70">$B$18+MMULT(M70:O70,$B$19:$B$21)</f>
        <v>151573.42540245215</v>
      </c>
      <c r="Q70" s="241">
        <f t="shared" si="1"/>
        <v>28316.59011330214</v>
      </c>
      <c r="R70" s="241">
        <v>179890.01551575429</v>
      </c>
      <c r="S70">
        <v>5538.55</v>
      </c>
      <c r="AP70" s="241">
        <v>-22430.080000000002</v>
      </c>
      <c r="AQ70" s="241">
        <v>38329.991591019141</v>
      </c>
      <c r="AR70" s="241">
        <v>4985.4492970560786</v>
      </c>
      <c r="AT70" s="241"/>
      <c r="AU70" s="241">
        <v>21498.01</v>
      </c>
      <c r="AV70" s="241">
        <v>106390.77593265986</v>
      </c>
      <c r="AW70" s="241">
        <v>7350.8911728100738</v>
      </c>
      <c r="AX70" s="241"/>
    </row>
    <row r="71" spans="12:50">
      <c r="L71" s="241">
        <v>58374.594340254334</v>
      </c>
      <c r="M71" s="241">
        <v>16536.133555915887</v>
      </c>
      <c r="N71">
        <v>9894807398.7902012</v>
      </c>
      <c r="O71" s="241">
        <v>3453.888556790791</v>
      </c>
      <c r="P71" s="241" cm="1">
        <f t="array" ref="P71">$B$18+MMULT(M71:O71,$B$19:$B$21)</f>
        <v>49965.298715014076</v>
      </c>
      <c r="Q71" s="241">
        <f t="shared" si="1"/>
        <v>8409.2956252402582</v>
      </c>
      <c r="R71" s="241">
        <v>58374.594340254334</v>
      </c>
      <c r="S71">
        <v>-14337.84</v>
      </c>
      <c r="AP71" s="241">
        <v>-12514.92</v>
      </c>
      <c r="AQ71" s="241">
        <v>46627.098800692096</v>
      </c>
      <c r="AR71" s="241">
        <v>4795.8702001310194</v>
      </c>
      <c r="AT71" s="241"/>
      <c r="AU71" s="241">
        <v>-21088.03</v>
      </c>
      <c r="AV71" s="241">
        <v>20981.186659844483</v>
      </c>
      <c r="AW71" s="241">
        <v>7629.159860826463</v>
      </c>
      <c r="AX71" s="241"/>
    </row>
    <row r="72" spans="12:50">
      <c r="L72" s="241">
        <v>94949.557625215733</v>
      </c>
      <c r="M72" s="241">
        <v>47104.600567416092</v>
      </c>
      <c r="N72">
        <v>13493513556.360493</v>
      </c>
      <c r="O72" s="241">
        <v>6105.4671867231218</v>
      </c>
      <c r="P72" s="241" cm="1">
        <f t="array" ref="P72">$B$18+MMULT(M72:O72,$B$19:$B$21)</f>
        <v>103768.28359730766</v>
      </c>
      <c r="Q72" s="241">
        <f t="shared" si="1"/>
        <v>-8818.7259720919246</v>
      </c>
      <c r="R72" s="241">
        <v>94949.557625215733</v>
      </c>
      <c r="S72">
        <v>-22549.48</v>
      </c>
      <c r="AP72" s="241">
        <v>-14337.84</v>
      </c>
      <c r="AQ72" s="241">
        <v>47104.600567416092</v>
      </c>
      <c r="AR72" s="241">
        <v>6105.4671867231218</v>
      </c>
      <c r="AT72" s="241"/>
      <c r="AU72" s="241">
        <v>42149.07</v>
      </c>
      <c r="AV72" s="241">
        <v>67298.177402259054</v>
      </c>
      <c r="AW72" s="241">
        <v>7936.7369615384869</v>
      </c>
      <c r="AX72" s="241"/>
    </row>
    <row r="73" spans="12:50">
      <c r="L73" s="241">
        <v>70005.865359794712</v>
      </c>
      <c r="M73" s="241">
        <v>31443.963115081777</v>
      </c>
      <c r="N73">
        <v>14160275985.682266</v>
      </c>
      <c r="O73" s="241">
        <v>5533.7394229719457</v>
      </c>
      <c r="P73" s="241" cm="1">
        <f t="array" ref="P73">$B$18+MMULT(M73:O73,$B$19:$B$21)</f>
        <v>90864.771282721049</v>
      </c>
      <c r="Q73" s="241">
        <f t="shared" si="1"/>
        <v>-20858.905922926337</v>
      </c>
      <c r="R73" s="241">
        <v>70005.865359794712</v>
      </c>
      <c r="S73">
        <v>16606.78</v>
      </c>
      <c r="AP73" s="241">
        <v>-41771.279999999999</v>
      </c>
      <c r="AQ73" s="241">
        <v>62416.646536603112</v>
      </c>
      <c r="AR73" s="241">
        <v>5468.9289253496909</v>
      </c>
      <c r="AT73" s="241"/>
      <c r="AU73" s="241">
        <v>-33402.04</v>
      </c>
      <c r="AV73" s="241">
        <v>34751.2524448314</v>
      </c>
      <c r="AW73" s="241">
        <v>8440.7165033156944</v>
      </c>
      <c r="AX73" s="241"/>
    </row>
    <row r="74" spans="12:50">
      <c r="L74" s="241">
        <v>85925.145927407546</v>
      </c>
      <c r="M74" s="241">
        <v>29222.358567420921</v>
      </c>
      <c r="N74">
        <v>18044986025.864231</v>
      </c>
      <c r="O74" s="241">
        <v>4106.0249849809825</v>
      </c>
      <c r="P74" s="241" cm="1">
        <f t="array" ref="P74">$B$18+MMULT(M74:O74,$B$19:$B$21)</f>
        <v>83511.642542586866</v>
      </c>
      <c r="Q74" s="241">
        <f t="shared" si="1"/>
        <v>2413.5033848206804</v>
      </c>
      <c r="R74" s="241">
        <v>85925.145927407546</v>
      </c>
      <c r="S74">
        <v>42149.07</v>
      </c>
      <c r="AP74" s="241">
        <v>42149.07</v>
      </c>
      <c r="AQ74" s="241">
        <v>67298.177402259054</v>
      </c>
      <c r="AR74" s="241">
        <v>7936.7369615384869</v>
      </c>
      <c r="AT74" s="241"/>
      <c r="AU74" s="241">
        <v>-6855.45</v>
      </c>
      <c r="AV74" s="241">
        <v>19801.126728168987</v>
      </c>
      <c r="AW74" s="241">
        <v>8993.7923439617316</v>
      </c>
      <c r="AX74" s="241"/>
    </row>
    <row r="75" spans="12:50">
      <c r="L75" s="241">
        <v>189962.09577381451</v>
      </c>
      <c r="M75" s="241">
        <v>67298.177402259054</v>
      </c>
      <c r="N75">
        <v>14980222545.830221</v>
      </c>
      <c r="O75" s="241">
        <v>7936.7369615384869</v>
      </c>
      <c r="P75" s="241" cm="1">
        <f t="array" ref="P75">$B$18+MMULT(M75:O75,$B$19:$B$21)</f>
        <v>138024.30113238716</v>
      </c>
      <c r="Q75" s="241">
        <f t="shared" si="1"/>
        <v>51937.794641427347</v>
      </c>
      <c r="R75" s="241">
        <v>189962.09577381451</v>
      </c>
      <c r="S75">
        <v>-7719.97</v>
      </c>
      <c r="AP75" s="241">
        <v>21498.01</v>
      </c>
      <c r="AQ75" s="241">
        <v>106390.77593265986</v>
      </c>
      <c r="AR75" s="241">
        <v>7350.8911728100738</v>
      </c>
      <c r="AT75" s="241"/>
      <c r="AU75" s="241">
        <v>33628.29</v>
      </c>
      <c r="AV75" s="241">
        <v>32187.457146067922</v>
      </c>
      <c r="AW75" s="241">
        <v>21187.748541556357</v>
      </c>
      <c r="AX75" s="241"/>
    </row>
    <row r="76" spans="12:50">
      <c r="L76" s="241">
        <v>299206.2020922777</v>
      </c>
      <c r="M76" s="241">
        <v>50235.652598235574</v>
      </c>
      <c r="N76">
        <v>36474705148.698433</v>
      </c>
      <c r="O76" s="241">
        <v>8689.6717863619433</v>
      </c>
      <c r="P76" s="241" cm="1">
        <f t="array" ref="P76">$B$18+MMULT(M76:O76,$B$19:$B$21)</f>
        <v>189239.81610327048</v>
      </c>
      <c r="Q76" s="241">
        <f t="shared" si="1"/>
        <v>109966.38598900722</v>
      </c>
      <c r="R76" s="241">
        <v>299206.2020922777</v>
      </c>
      <c r="S76">
        <v>-43708.86</v>
      </c>
      <c r="AP76" s="241"/>
      <c r="AQ76" s="241"/>
      <c r="AR76" s="241"/>
      <c r="AT76" s="241"/>
      <c r="AU76" s="241"/>
      <c r="AV76" s="241"/>
      <c r="AW76" s="241"/>
      <c r="AX76" s="241"/>
    </row>
    <row r="77" spans="12:50">
      <c r="L77" s="241">
        <v>67702.79045273771</v>
      </c>
      <c r="M77" s="241">
        <v>13364.050845617718</v>
      </c>
      <c r="N77">
        <v>7178447473.7237635</v>
      </c>
      <c r="O77" s="241">
        <v>5014.671949690578</v>
      </c>
      <c r="P77" s="241" cm="1">
        <f t="array" ref="P77">$B$18+MMULT(M77:O77,$B$19:$B$21)</f>
        <v>58746.984860514822</v>
      </c>
      <c r="Q77" s="241">
        <f t="shared" si="1"/>
        <v>8955.8055922228887</v>
      </c>
      <c r="R77" s="241">
        <v>67702.79045273771</v>
      </c>
      <c r="S77">
        <v>-30690.9</v>
      </c>
      <c r="AP77" s="241"/>
      <c r="AQ77" s="241"/>
      <c r="AR77" s="241"/>
      <c r="AT77" s="241"/>
      <c r="AU77" s="241"/>
      <c r="AV77" s="241"/>
      <c r="AW77" s="241"/>
      <c r="AX77" s="241"/>
    </row>
    <row r="78" spans="12:50">
      <c r="L78" s="241">
        <v>304665.48465227993</v>
      </c>
      <c r="M78" s="241">
        <v>80776.910986479517</v>
      </c>
      <c r="N78">
        <v>13196784438.247469</v>
      </c>
      <c r="O78" s="241">
        <v>22176.534230003872</v>
      </c>
      <c r="P78" s="241" cm="1">
        <f t="array" ref="P78">$B$18+MMULT(M78:O78,$B$19:$B$21)</f>
        <v>296226.218485975</v>
      </c>
      <c r="Q78" s="241">
        <f t="shared" si="1"/>
        <v>8439.2661663049366</v>
      </c>
      <c r="R78" s="241">
        <v>304665.48465227993</v>
      </c>
      <c r="AQ78" s="241"/>
      <c r="AR78" s="241"/>
    </row>
  </sheetData>
  <sortState xmlns:xlrd2="http://schemas.microsoft.com/office/spreadsheetml/2017/richdata2" ref="AU2:AW75">
    <sortCondition ref="AW1:AW75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92034-7A7B-4E23-9580-8B346790F0DD}">
  <dimension ref="A1:C75"/>
  <sheetViews>
    <sheetView workbookViewId="0">
      <selection activeCell="C3" sqref="C3"/>
    </sheetView>
  </sheetViews>
  <sheetFormatPr defaultRowHeight="15"/>
  <sheetData>
    <row r="1" spans="1:3">
      <c r="A1" s="241" t="s">
        <v>182</v>
      </c>
    </row>
    <row r="2" spans="1:3">
      <c r="A2" s="241">
        <v>12358.99</v>
      </c>
    </row>
    <row r="3" spans="1:3">
      <c r="A3" s="241">
        <v>29818.79</v>
      </c>
      <c r="C3" cm="1">
        <f t="array" ref="C3">SUMSQ(A3:A75-A2:A74)/SUMSQ(A2:A75)</f>
        <v>2.0440770455370023</v>
      </c>
    </row>
    <row r="4" spans="1:3">
      <c r="A4" s="241">
        <v>12633.55</v>
      </c>
    </row>
    <row r="5" spans="1:3">
      <c r="A5" s="241">
        <v>5875.84</v>
      </c>
    </row>
    <row r="6" spans="1:3">
      <c r="A6" s="241">
        <v>-10909.36</v>
      </c>
    </row>
    <row r="7" spans="1:3">
      <c r="A7" s="241">
        <v>10915.3</v>
      </c>
    </row>
    <row r="8" spans="1:3">
      <c r="A8" s="241">
        <v>940.7</v>
      </c>
    </row>
    <row r="9" spans="1:3">
      <c r="A9" s="241">
        <v>11358.19</v>
      </c>
    </row>
    <row r="10" spans="1:3">
      <c r="A10" s="241">
        <v>-1245.5899999999999</v>
      </c>
    </row>
    <row r="11" spans="1:3">
      <c r="A11" s="241">
        <v>25345.07</v>
      </c>
    </row>
    <row r="12" spans="1:3">
      <c r="A12" s="241">
        <v>-7719.97</v>
      </c>
    </row>
    <row r="13" spans="1:3">
      <c r="A13" s="241">
        <v>-7491.99</v>
      </c>
    </row>
    <row r="14" spans="1:3">
      <c r="A14" s="241">
        <v>6367.45</v>
      </c>
    </row>
    <row r="15" spans="1:3">
      <c r="A15" s="241">
        <v>5538.55</v>
      </c>
    </row>
    <row r="16" spans="1:3">
      <c r="A16" s="241">
        <v>-4780.41</v>
      </c>
    </row>
    <row r="17" spans="1:1">
      <c r="A17" s="241">
        <v>-6083.93</v>
      </c>
    </row>
    <row r="18" spans="1:1">
      <c r="A18" s="241">
        <v>1165.8399999999999</v>
      </c>
    </row>
    <row r="19" spans="1:1">
      <c r="A19" s="241">
        <v>-3882.48</v>
      </c>
    </row>
    <row r="20" spans="1:1">
      <c r="A20" s="241">
        <v>4338.66</v>
      </c>
    </row>
    <row r="21" spans="1:1">
      <c r="A21" s="241">
        <v>-11802.29</v>
      </c>
    </row>
    <row r="22" spans="1:1">
      <c r="A22" s="241">
        <v>-6855.45</v>
      </c>
    </row>
    <row r="23" spans="1:1">
      <c r="A23" s="241">
        <v>14592.76</v>
      </c>
    </row>
    <row r="24" spans="1:1">
      <c r="A24" s="241">
        <v>7260.95</v>
      </c>
    </row>
    <row r="25" spans="1:1">
      <c r="A25" s="241">
        <v>808.95</v>
      </c>
    </row>
    <row r="26" spans="1:1">
      <c r="A26" s="241">
        <v>-5956.84</v>
      </c>
    </row>
    <row r="27" spans="1:1">
      <c r="A27" s="241">
        <v>-21088.03</v>
      </c>
    </row>
    <row r="28" spans="1:1">
      <c r="A28" s="241">
        <v>-22441.46</v>
      </c>
    </row>
    <row r="29" spans="1:1">
      <c r="A29" s="241">
        <v>-8669.75</v>
      </c>
    </row>
    <row r="30" spans="1:1">
      <c r="A30" s="241">
        <v>5991.29</v>
      </c>
    </row>
    <row r="31" spans="1:1">
      <c r="A31" s="241">
        <v>-12660.06</v>
      </c>
    </row>
    <row r="32" spans="1:1">
      <c r="A32" s="241">
        <v>28448.04</v>
      </c>
    </row>
    <row r="33" spans="1:1">
      <c r="A33" s="241">
        <v>21129.13</v>
      </c>
    </row>
    <row r="34" spans="1:1">
      <c r="A34" s="241">
        <v>-15322.99</v>
      </c>
    </row>
    <row r="35" spans="1:1">
      <c r="A35" s="241">
        <v>14335.23</v>
      </c>
    </row>
    <row r="36" spans="1:1">
      <c r="A36" s="241">
        <v>8170.93</v>
      </c>
    </row>
    <row r="37" spans="1:1">
      <c r="A37" s="241">
        <v>5179.93</v>
      </c>
    </row>
    <row r="38" spans="1:1">
      <c r="A38" s="241">
        <v>-3374.63</v>
      </c>
    </row>
    <row r="39" spans="1:1">
      <c r="A39" s="241">
        <v>-3038.16</v>
      </c>
    </row>
    <row r="40" spans="1:1">
      <c r="A40" s="241">
        <v>-2974.07</v>
      </c>
    </row>
    <row r="41" spans="1:1">
      <c r="A41" s="241">
        <v>-13881.28</v>
      </c>
    </row>
    <row r="42" spans="1:1">
      <c r="A42" s="241">
        <v>-37868.68</v>
      </c>
    </row>
    <row r="43" spans="1:1">
      <c r="A43" s="241">
        <v>-7102.05</v>
      </c>
    </row>
    <row r="44" spans="1:1">
      <c r="A44" s="241">
        <v>-2065.65</v>
      </c>
    </row>
    <row r="45" spans="1:1">
      <c r="A45" s="241">
        <v>21769.8</v>
      </c>
    </row>
    <row r="46" spans="1:1">
      <c r="A46" s="241">
        <v>-13418.76</v>
      </c>
    </row>
    <row r="47" spans="1:1">
      <c r="A47" s="241">
        <v>-17300.57</v>
      </c>
    </row>
    <row r="48" spans="1:1">
      <c r="A48" s="241">
        <v>4356.34</v>
      </c>
    </row>
    <row r="49" spans="1:1">
      <c r="A49" s="241">
        <v>-19583.25</v>
      </c>
    </row>
    <row r="50" spans="1:1">
      <c r="A50" s="241">
        <v>-13779.55</v>
      </c>
    </row>
    <row r="51" spans="1:1">
      <c r="A51" s="241">
        <v>-15214.49</v>
      </c>
    </row>
    <row r="52" spans="1:1">
      <c r="A52" s="241">
        <v>5193.79</v>
      </c>
    </row>
    <row r="53" spans="1:1">
      <c r="A53" s="241">
        <v>14489.72</v>
      </c>
    </row>
    <row r="54" spans="1:1">
      <c r="A54" s="241">
        <v>-428.54</v>
      </c>
    </row>
    <row r="55" spans="1:1">
      <c r="A55" s="241">
        <v>-7743.06</v>
      </c>
    </row>
    <row r="56" spans="1:1">
      <c r="A56" s="241">
        <v>16606.78</v>
      </c>
    </row>
    <row r="57" spans="1:1">
      <c r="A57" s="241">
        <v>-8006.19</v>
      </c>
    </row>
    <row r="58" spans="1:1">
      <c r="A58" s="241">
        <v>-17644.63</v>
      </c>
    </row>
    <row r="59" spans="1:1">
      <c r="A59" s="241">
        <v>-13225.55</v>
      </c>
    </row>
    <row r="60" spans="1:1">
      <c r="A60" s="241">
        <v>50253.58</v>
      </c>
    </row>
    <row r="61" spans="1:1">
      <c r="A61" s="241">
        <v>-12730.4</v>
      </c>
    </row>
    <row r="62" spans="1:1">
      <c r="A62" s="241">
        <v>-22549.48</v>
      </c>
    </row>
    <row r="63" spans="1:1">
      <c r="A63" s="241">
        <v>-3990.01</v>
      </c>
    </row>
    <row r="64" spans="1:1">
      <c r="A64" s="241">
        <v>14797.78</v>
      </c>
    </row>
    <row r="65" spans="1:1">
      <c r="A65" s="241">
        <v>-8009.83</v>
      </c>
    </row>
    <row r="66" spans="1:1">
      <c r="A66" s="241">
        <v>33628.29</v>
      </c>
    </row>
    <row r="67" spans="1:1">
      <c r="A67" s="241">
        <v>25446.48</v>
      </c>
    </row>
    <row r="68" spans="1:1">
      <c r="A68" s="241">
        <v>-33402.04</v>
      </c>
    </row>
    <row r="69" spans="1:1">
      <c r="A69" s="241">
        <v>32531.79</v>
      </c>
    </row>
    <row r="70" spans="1:1">
      <c r="A70" s="241">
        <v>-22430.080000000002</v>
      </c>
    </row>
    <row r="71" spans="1:1">
      <c r="A71" s="241">
        <v>-12514.92</v>
      </c>
    </row>
    <row r="72" spans="1:1">
      <c r="A72" s="241">
        <v>-14337.84</v>
      </c>
    </row>
    <row r="73" spans="1:1">
      <c r="A73" s="241">
        <v>-41771.279999999999</v>
      </c>
    </row>
    <row r="74" spans="1:1">
      <c r="A74" s="241">
        <v>42149.07</v>
      </c>
    </row>
    <row r="75" spans="1:1">
      <c r="A75" s="241">
        <v>21498.01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E27D-14CF-4F17-9708-61CBA86C0880}">
  <dimension ref="A1:AP75"/>
  <sheetViews>
    <sheetView tabSelected="1" zoomScale="70" zoomScaleNormal="70" workbookViewId="0">
      <selection activeCell="AP2" sqref="AP2:AP75"/>
    </sheetView>
  </sheetViews>
  <sheetFormatPr defaultRowHeight="15"/>
  <cols>
    <col min="31" max="31" width="9.140625" style="241"/>
  </cols>
  <sheetData>
    <row r="1" spans="1:42">
      <c r="A1" s="241"/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N1" s="241" t="s">
        <v>448</v>
      </c>
      <c r="O1" s="241" t="s">
        <v>117</v>
      </c>
      <c r="P1" s="241" t="s">
        <v>123</v>
      </c>
      <c r="R1" s="241"/>
      <c r="S1" s="241" t="s">
        <v>113</v>
      </c>
      <c r="T1" s="241" t="s">
        <v>117</v>
      </c>
      <c r="U1" s="241" t="s">
        <v>123</v>
      </c>
      <c r="V1" s="241" t="s">
        <v>182</v>
      </c>
      <c r="W1" t="s">
        <v>275</v>
      </c>
      <c r="Y1" t="s">
        <v>450</v>
      </c>
      <c r="Z1" s="241" t="s">
        <v>452</v>
      </c>
      <c r="AA1" s="241" t="s">
        <v>123</v>
      </c>
      <c r="AB1" s="241" t="s">
        <v>275</v>
      </c>
      <c r="AC1" s="241" t="s">
        <v>451</v>
      </c>
      <c r="AD1" t="s">
        <v>453</v>
      </c>
      <c r="AF1" s="241" t="s">
        <v>117</v>
      </c>
      <c r="AG1" s="241" t="s">
        <v>454</v>
      </c>
      <c r="AH1" s="241" t="s">
        <v>275</v>
      </c>
      <c r="AI1" s="241" t="s">
        <v>451</v>
      </c>
      <c r="AJ1" s="241" t="s">
        <v>453</v>
      </c>
      <c r="AL1" s="241" t="s">
        <v>452</v>
      </c>
      <c r="AM1" s="241" t="s">
        <v>454</v>
      </c>
      <c r="AN1" s="241" t="s">
        <v>275</v>
      </c>
      <c r="AO1" s="241" t="s">
        <v>451</v>
      </c>
      <c r="AP1" s="241" t="s">
        <v>453</v>
      </c>
    </row>
    <row r="2" spans="1:42">
      <c r="A2" s="241"/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N2" s="307">
        <v>12358.99</v>
      </c>
      <c r="O2" s="307">
        <v>2144.3113894005678</v>
      </c>
      <c r="P2" s="307">
        <v>1716.8544291537205</v>
      </c>
      <c r="R2" s="241" t="s">
        <v>44</v>
      </c>
      <c r="S2" s="241">
        <v>31046.529118373917</v>
      </c>
      <c r="T2" s="241">
        <v>2144.3113894005678</v>
      </c>
      <c r="U2" s="241">
        <v>1716.8544291537205</v>
      </c>
      <c r="V2" s="241">
        <v>12358.99</v>
      </c>
      <c r="W2" s="241" cm="1">
        <f t="array" ref="W2">$D$19+MMULT(T2:U2,$D$20:$D$21)</f>
        <v>18687.594060863776</v>
      </c>
      <c r="Z2">
        <f>T2*1.1</f>
        <v>2358.7425283406246</v>
      </c>
      <c r="AA2">
        <f>U2</f>
        <v>1716.8544291537205</v>
      </c>
      <c r="AB2" s="241">
        <v>18687.594060863776</v>
      </c>
      <c r="AC2" s="241" cm="1">
        <f t="array" ref="AC2">$D$19+MMULT(Z2:AA2,$D$20:$D$21)</f>
        <v>18795.409394229417</v>
      </c>
      <c r="AD2">
        <f>AC2-AB2</f>
        <v>107.81533336564098</v>
      </c>
      <c r="AF2" s="241">
        <v>2144.3113894005678</v>
      </c>
      <c r="AG2" s="241">
        <f>U2*1.1</f>
        <v>1888.5398720690928</v>
      </c>
      <c r="AH2" s="241">
        <v>18687.594060863776</v>
      </c>
      <c r="AI2" s="241" cm="1">
        <f t="array" ref="AI2">$D$19+MMULT(AF2:AG2,$D$20:$D$21)</f>
        <v>21347.568133584515</v>
      </c>
      <c r="AJ2" s="241">
        <f>AI2-AH2</f>
        <v>2659.9740727207391</v>
      </c>
      <c r="AL2" s="241">
        <f>AF2*1.1</f>
        <v>2358.7425283406246</v>
      </c>
      <c r="AM2" s="241">
        <f>AG2</f>
        <v>1888.5398720690928</v>
      </c>
      <c r="AN2" s="241">
        <v>18687.594060863776</v>
      </c>
      <c r="AO2" s="241" cm="1">
        <f t="array" ref="AO2">$D$19+MMULT(AL2:AM2,$D$20:$D$21)</f>
        <v>21455.383466950156</v>
      </c>
      <c r="AP2" s="241">
        <f>AO2-AN2</f>
        <v>2767.78940608638</v>
      </c>
    </row>
    <row r="3" spans="1:42">
      <c r="A3" s="241"/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N3" s="307">
        <v>29818.79</v>
      </c>
      <c r="O3" s="307">
        <v>2415.4629355926909</v>
      </c>
      <c r="P3" s="307">
        <v>1418.0507652330566</v>
      </c>
      <c r="R3" s="241" t="s">
        <v>39</v>
      </c>
      <c r="S3" s="241">
        <v>44013.225691722466</v>
      </c>
      <c r="T3" s="241">
        <v>2415.4629355926909</v>
      </c>
      <c r="U3" s="241">
        <v>1418.0507652330566</v>
      </c>
      <c r="V3" s="241">
        <v>29818.79</v>
      </c>
      <c r="W3" s="241" cm="1">
        <f t="array" ref="W3">$D$19+MMULT(T3:U3,$D$20:$D$21)</f>
        <v>14194.473438612516</v>
      </c>
      <c r="Z3" s="241">
        <f t="shared" ref="Z3:Z66" si="0">T3*1.1</f>
        <v>2657.00922915196</v>
      </c>
      <c r="AA3" s="241">
        <f t="shared" ref="AA3:AA66" si="1">U3</f>
        <v>1418.0507652330566</v>
      </c>
      <c r="AB3" s="241">
        <v>14194.473438612516</v>
      </c>
      <c r="AC3" s="241" cm="1">
        <f t="array" ref="AC3">$D$19+MMULT(Z3:AA3,$D$20:$D$21)</f>
        <v>14315.922190375233</v>
      </c>
      <c r="AD3" s="241">
        <f t="shared" ref="AD3:AD66" si="2">AC3-AB3</f>
        <v>121.44875176271671</v>
      </c>
      <c r="AF3" s="241">
        <v>2415.4629355926909</v>
      </c>
      <c r="AG3" s="241">
        <f t="shared" ref="AG3:AG66" si="3">U3*1.1</f>
        <v>1559.8558417563625</v>
      </c>
      <c r="AH3" s="241">
        <v>14194.473438612516</v>
      </c>
      <c r="AI3" s="241" cm="1">
        <f t="array" ref="AI3">$D$19+MMULT(AF3:AG3,$D$20:$D$21)</f>
        <v>16391.50203071105</v>
      </c>
      <c r="AJ3" s="241">
        <f t="shared" ref="AJ3:AJ66" si="4">AI3-AH3</f>
        <v>2197.0285920985334</v>
      </c>
      <c r="AL3" s="241">
        <f t="shared" ref="AL3:AL66" si="5">AF3*1.1</f>
        <v>2657.00922915196</v>
      </c>
      <c r="AM3" s="241">
        <f t="shared" ref="AM3:AM66" si="6">AG3</f>
        <v>1559.8558417563625</v>
      </c>
      <c r="AN3" s="241">
        <v>14194.473438612516</v>
      </c>
      <c r="AO3" s="241" cm="1">
        <f t="array" ref="AO3">$D$19+MMULT(AL3:AM3,$D$20:$D$21)</f>
        <v>16512.950782473767</v>
      </c>
      <c r="AP3" s="241">
        <f t="shared" ref="AP3:AP66" si="7">AO3-AN3</f>
        <v>2318.4773438612501</v>
      </c>
    </row>
    <row r="4" spans="1:42">
      <c r="A4" s="241"/>
      <c r="B4" s="241"/>
      <c r="C4" s="241"/>
      <c r="D4" s="241"/>
      <c r="E4" s="241"/>
      <c r="F4" s="241"/>
      <c r="G4" s="241"/>
      <c r="H4" s="241"/>
      <c r="I4" s="241"/>
      <c r="J4" s="241"/>
      <c r="K4" s="241"/>
      <c r="L4" s="241"/>
      <c r="N4" s="307">
        <v>12633.55</v>
      </c>
      <c r="O4" s="307">
        <v>5319.9942457128072</v>
      </c>
      <c r="P4" s="307">
        <v>1931.4923554685734</v>
      </c>
      <c r="R4" s="241" t="s">
        <v>33</v>
      </c>
      <c r="S4" s="241">
        <v>36243.261685130732</v>
      </c>
      <c r="T4" s="241">
        <v>5319.9942457128072</v>
      </c>
      <c r="U4" s="241">
        <v>1931.4923554685734</v>
      </c>
      <c r="V4" s="241">
        <v>12633.55</v>
      </c>
      <c r="W4" s="241" cm="1">
        <f t="array" ref="W4">$D$19+MMULT(T4:U4,$D$20:$D$21)</f>
        <v>23609.767657742912</v>
      </c>
      <c r="Z4" s="241">
        <f t="shared" si="0"/>
        <v>5851.9936702840887</v>
      </c>
      <c r="AA4" s="241">
        <f t="shared" si="1"/>
        <v>1931.4923554685734</v>
      </c>
      <c r="AB4" s="241">
        <v>23609.767657742912</v>
      </c>
      <c r="AC4" s="241" cm="1">
        <f t="array" ref="AC4">$D$19+MMULT(Z4:AA4,$D$20:$D$21)</f>
        <v>23877.255372419077</v>
      </c>
      <c r="AD4" s="241">
        <f t="shared" si="2"/>
        <v>267.48771467616461</v>
      </c>
      <c r="AF4" s="241">
        <v>5319.9942457128072</v>
      </c>
      <c r="AG4" s="241">
        <f t="shared" si="3"/>
        <v>2124.641591015431</v>
      </c>
      <c r="AH4" s="241">
        <v>23609.767657742912</v>
      </c>
      <c r="AI4" s="241" cm="1">
        <f t="array" ref="AI4">$D$19+MMULT(AF4:AG4,$D$20:$D$21)</f>
        <v>26602.286708841038</v>
      </c>
      <c r="AJ4" s="241">
        <f t="shared" si="4"/>
        <v>2992.5190510981265</v>
      </c>
      <c r="AL4" s="241">
        <f t="shared" si="5"/>
        <v>5851.9936702840887</v>
      </c>
      <c r="AM4" s="241">
        <f t="shared" si="6"/>
        <v>2124.641591015431</v>
      </c>
      <c r="AN4" s="241">
        <v>23609.767657742912</v>
      </c>
      <c r="AO4" s="241" cm="1">
        <f t="array" ref="AO4">$D$19+MMULT(AL4:AM4,$D$20:$D$21)</f>
        <v>26869.77442351721</v>
      </c>
      <c r="AP4" s="241">
        <f t="shared" si="7"/>
        <v>3260.0067657742984</v>
      </c>
    </row>
    <row r="5" spans="1:42">
      <c r="A5" s="241"/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N5" s="307">
        <v>5875.84</v>
      </c>
      <c r="O5" s="307">
        <v>7162.7288088354562</v>
      </c>
      <c r="P5" s="307">
        <v>1726.3122656269647</v>
      </c>
      <c r="R5" s="241" t="s">
        <v>43</v>
      </c>
      <c r="S5" s="241">
        <v>27233.15590437896</v>
      </c>
      <c r="T5" s="241">
        <v>7162.7288088354562</v>
      </c>
      <c r="U5" s="241">
        <v>1726.3122656269647</v>
      </c>
      <c r="V5" s="241">
        <v>5875.84</v>
      </c>
      <c r="W5" s="241" cm="1">
        <f t="array" ref="W5">$D$19+MMULT(T5:U5,$D$20:$D$21)</f>
        <v>21357.372381934296</v>
      </c>
      <c r="Z5" s="241">
        <f t="shared" si="0"/>
        <v>7879.0016897190026</v>
      </c>
      <c r="AA5" s="241">
        <f t="shared" si="1"/>
        <v>1726.3122656269647</v>
      </c>
      <c r="AB5" s="241">
        <v>21357.372381934296</v>
      </c>
      <c r="AC5" s="241" cm="1">
        <f t="array" ref="AC5">$D$19+MMULT(Z5:AA5,$D$20:$D$21)</f>
        <v>21717.512237623901</v>
      </c>
      <c r="AD5" s="241">
        <f t="shared" si="2"/>
        <v>360.13985568960561</v>
      </c>
      <c r="AF5" s="241">
        <v>7162.7288088354562</v>
      </c>
      <c r="AG5" s="241">
        <f t="shared" si="3"/>
        <v>1898.9434921896614</v>
      </c>
      <c r="AH5" s="241">
        <v>21357.372381934296</v>
      </c>
      <c r="AI5" s="241" cm="1">
        <f t="array" ref="AI5">$D$19+MMULT(AF5:AG5,$D$20:$D$21)</f>
        <v>24031.999764438118</v>
      </c>
      <c r="AJ5" s="241">
        <f t="shared" si="4"/>
        <v>2674.6273825038224</v>
      </c>
      <c r="AL5" s="241">
        <f t="shared" si="5"/>
        <v>7879.0016897190026</v>
      </c>
      <c r="AM5" s="241">
        <f t="shared" si="6"/>
        <v>1898.9434921896614</v>
      </c>
      <c r="AN5" s="241">
        <v>21357.372381934296</v>
      </c>
      <c r="AO5" s="241" cm="1">
        <f t="array" ref="AO5">$D$19+MMULT(AL5:AM5,$D$20:$D$21)</f>
        <v>24392.139620127728</v>
      </c>
      <c r="AP5" s="241">
        <f t="shared" si="7"/>
        <v>3034.7672381934317</v>
      </c>
    </row>
    <row r="6" spans="1:42">
      <c r="A6" s="241"/>
      <c r="B6" s="241"/>
      <c r="C6" s="241"/>
      <c r="D6" s="241"/>
      <c r="E6" s="241"/>
      <c r="F6" s="241"/>
      <c r="G6" s="241"/>
      <c r="H6" s="241"/>
      <c r="I6" s="241"/>
      <c r="J6" s="241"/>
      <c r="K6" s="241"/>
      <c r="L6" s="241"/>
      <c r="N6" s="307">
        <v>-10909.36</v>
      </c>
      <c r="O6" s="307">
        <v>7193.2973849311102</v>
      </c>
      <c r="P6" s="307">
        <v>3897.3971928634974</v>
      </c>
      <c r="R6" s="241" t="s">
        <v>71</v>
      </c>
      <c r="S6" s="241">
        <v>44100.532097756055</v>
      </c>
      <c r="T6" s="241">
        <v>7193.2973849311102</v>
      </c>
      <c r="U6" s="241">
        <v>3897.3971928634974</v>
      </c>
      <c r="V6" s="241">
        <v>-10909.36</v>
      </c>
      <c r="W6" s="241" cm="1">
        <f t="array" ref="W6">$D$19+MMULT(T6:U6,$D$20:$D$21)</f>
        <v>55010.012273443223</v>
      </c>
      <c r="Z6" s="241">
        <f t="shared" si="0"/>
        <v>7912.6271234242222</v>
      </c>
      <c r="AA6" s="241">
        <f t="shared" si="1"/>
        <v>3897.3971928634974</v>
      </c>
      <c r="AB6" s="241">
        <v>55010.012273443223</v>
      </c>
      <c r="AC6" s="241" cm="1">
        <f t="array" ref="AC6">$D$19+MMULT(Z6:AA6,$D$20:$D$21)</f>
        <v>55371.689107968356</v>
      </c>
      <c r="AD6" s="241">
        <f t="shared" si="2"/>
        <v>361.67683452513302</v>
      </c>
      <c r="AF6" s="241">
        <v>7193.2973849311102</v>
      </c>
      <c r="AG6" s="241">
        <f t="shared" si="3"/>
        <v>4287.1369121498474</v>
      </c>
      <c r="AH6" s="241">
        <v>55010.012273443223</v>
      </c>
      <c r="AI6" s="241" cm="1">
        <f t="array" ref="AI6">$D$19+MMULT(AF6:AG6,$D$20:$D$21)</f>
        <v>61048.366666262446</v>
      </c>
      <c r="AJ6" s="241">
        <f t="shared" si="4"/>
        <v>6038.354392819223</v>
      </c>
      <c r="AL6" s="241">
        <f t="shared" si="5"/>
        <v>7912.6271234242222</v>
      </c>
      <c r="AM6" s="241">
        <f t="shared" si="6"/>
        <v>4287.1369121498474</v>
      </c>
      <c r="AN6" s="241">
        <v>55010.012273443223</v>
      </c>
      <c r="AO6" s="241" cm="1">
        <f t="array" ref="AO6">$D$19+MMULT(AL6:AM6,$D$20:$D$21)</f>
        <v>61410.043500787564</v>
      </c>
      <c r="AP6" s="241">
        <f t="shared" si="7"/>
        <v>6400.0312273443415</v>
      </c>
    </row>
    <row r="7" spans="1:42">
      <c r="A7" s="241"/>
      <c r="B7" s="241"/>
      <c r="C7" s="241"/>
      <c r="D7" s="241"/>
      <c r="E7" s="241"/>
      <c r="F7" s="241"/>
      <c r="G7" s="241"/>
      <c r="H7" s="241"/>
      <c r="I7" s="241"/>
      <c r="J7" s="241"/>
      <c r="K7" s="241"/>
      <c r="L7" s="241"/>
      <c r="N7" s="307">
        <v>10915.3</v>
      </c>
      <c r="O7" s="307">
        <v>8060.7234336626316</v>
      </c>
      <c r="P7" s="307">
        <v>2638.796449319103</v>
      </c>
      <c r="R7" s="241" t="s">
        <v>69</v>
      </c>
      <c r="S7" s="241">
        <v>46861.491450427086</v>
      </c>
      <c r="T7" s="241">
        <v>8060.7234336626316</v>
      </c>
      <c r="U7" s="241">
        <v>2638.796449319103</v>
      </c>
      <c r="V7" s="241">
        <v>10915.3</v>
      </c>
      <c r="W7" s="241" cm="1">
        <f t="array" ref="W7">$D$19+MMULT(T7:U7,$D$20:$D$21)</f>
        <v>35946.272588510925</v>
      </c>
      <c r="Z7" s="241">
        <f t="shared" si="0"/>
        <v>8866.7957770288958</v>
      </c>
      <c r="AA7" s="241">
        <f t="shared" si="1"/>
        <v>2638.796449319103</v>
      </c>
      <c r="AB7" s="241">
        <v>35946.272588510925</v>
      </c>
      <c r="AC7" s="241" cm="1">
        <f t="array" ref="AC7">$D$19+MMULT(Z7:AA7,$D$20:$D$21)</f>
        <v>36351.563344538459</v>
      </c>
      <c r="AD7" s="241">
        <f t="shared" si="2"/>
        <v>405.29075602753437</v>
      </c>
      <c r="AF7" s="241">
        <v>8060.7234336626316</v>
      </c>
      <c r="AG7" s="241">
        <f t="shared" si="3"/>
        <v>2902.6760942510136</v>
      </c>
      <c r="AH7" s="241">
        <v>35946.272588510925</v>
      </c>
      <c r="AI7" s="241" cm="1">
        <f t="array" ref="AI7">$D$19+MMULT(AF7:AG7,$D$20:$D$21)</f>
        <v>40034.639091334495</v>
      </c>
      <c r="AJ7" s="241">
        <f t="shared" si="4"/>
        <v>4088.36650282357</v>
      </c>
      <c r="AL7" s="241">
        <f t="shared" si="5"/>
        <v>8866.7957770288958</v>
      </c>
      <c r="AM7" s="241">
        <f t="shared" si="6"/>
        <v>2902.6760942510136</v>
      </c>
      <c r="AN7" s="241">
        <v>35946.272588510925</v>
      </c>
      <c r="AO7" s="241" cm="1">
        <f t="array" ref="AO7">$D$19+MMULT(AL7:AM7,$D$20:$D$21)</f>
        <v>40439.929847362029</v>
      </c>
      <c r="AP7" s="241">
        <f t="shared" si="7"/>
        <v>4493.6572588511044</v>
      </c>
    </row>
    <row r="8" spans="1:42">
      <c r="A8" s="241"/>
      <c r="B8" s="241"/>
      <c r="C8" s="241"/>
      <c r="D8" s="241"/>
      <c r="E8" s="241"/>
      <c r="F8" s="241"/>
      <c r="G8" s="241"/>
      <c r="H8" s="241"/>
      <c r="I8" s="241"/>
      <c r="J8" s="241"/>
      <c r="K8" s="241"/>
      <c r="L8" s="241"/>
      <c r="N8" s="307">
        <v>940.7</v>
      </c>
      <c r="O8" s="307">
        <v>8664.6432544681848</v>
      </c>
      <c r="P8" s="307">
        <v>4811.8637413187071</v>
      </c>
      <c r="R8" s="241" t="s">
        <v>35</v>
      </c>
      <c r="S8" s="241">
        <v>70858.457163642917</v>
      </c>
      <c r="T8" s="241">
        <v>8664.6432544681848</v>
      </c>
      <c r="U8" s="241">
        <v>4811.8637413187071</v>
      </c>
      <c r="V8" s="241">
        <v>940.7</v>
      </c>
      <c r="W8" s="241" cm="1">
        <f t="array" ref="W8">$D$19+MMULT(T8:U8,$D$20:$D$21)</f>
        <v>69917.905137789974</v>
      </c>
      <c r="Z8" s="241">
        <f t="shared" si="0"/>
        <v>9531.107579915004</v>
      </c>
      <c r="AA8" s="241">
        <f t="shared" si="1"/>
        <v>4811.8637413187071</v>
      </c>
      <c r="AB8" s="241">
        <v>69917.905137789974</v>
      </c>
      <c r="AC8" s="241" cm="1">
        <f t="array" ref="AC8">$D$19+MMULT(Z8:AA8,$D$20:$D$21)</f>
        <v>70353.560801231652</v>
      </c>
      <c r="AD8" s="241">
        <f t="shared" si="2"/>
        <v>435.65566344167746</v>
      </c>
      <c r="AF8" s="241">
        <v>8664.6432544681848</v>
      </c>
      <c r="AG8" s="241">
        <f t="shared" si="3"/>
        <v>5293.0501154505782</v>
      </c>
      <c r="AH8" s="241">
        <v>69917.905137789974</v>
      </c>
      <c r="AI8" s="241" cm="1">
        <f t="array" ref="AI8">$D$19+MMULT(AF8:AG8,$D$20:$D$21)</f>
        <v>77373.069988127289</v>
      </c>
      <c r="AJ8" s="241">
        <f t="shared" si="4"/>
        <v>7455.1648503373144</v>
      </c>
      <c r="AL8" s="241">
        <f t="shared" si="5"/>
        <v>9531.107579915004</v>
      </c>
      <c r="AM8" s="241">
        <f t="shared" si="6"/>
        <v>5293.0501154505782</v>
      </c>
      <c r="AN8" s="241">
        <v>69917.905137789974</v>
      </c>
      <c r="AO8" s="241" cm="1">
        <f t="array" ref="AO8">$D$19+MMULT(AL8:AM8,$D$20:$D$21)</f>
        <v>77808.725651568966</v>
      </c>
      <c r="AP8" s="241">
        <f t="shared" si="7"/>
        <v>7890.8205137789919</v>
      </c>
    </row>
    <row r="9" spans="1:42">
      <c r="A9" s="241"/>
      <c r="B9" s="241"/>
      <c r="C9" s="241"/>
      <c r="D9" s="241"/>
      <c r="E9" s="241"/>
      <c r="F9" s="241"/>
      <c r="G9" s="241"/>
      <c r="H9" s="241"/>
      <c r="I9" s="241"/>
      <c r="J9" s="241"/>
      <c r="K9" s="241"/>
      <c r="L9" s="241"/>
      <c r="N9" s="307">
        <v>11358.19</v>
      </c>
      <c r="O9" s="307">
        <v>10798.063193895468</v>
      </c>
      <c r="P9" s="307">
        <v>1070.6630372006734</v>
      </c>
      <c r="R9" s="241" t="s">
        <v>41</v>
      </c>
      <c r="S9" s="241">
        <v>24385.193397952684</v>
      </c>
      <c r="T9" s="241">
        <v>10798.063193895468</v>
      </c>
      <c r="U9" s="241">
        <v>1070.6630372006734</v>
      </c>
      <c r="V9" s="241">
        <v>11358.19</v>
      </c>
      <c r="W9" s="241" cm="1">
        <f t="array" ref="W9">$D$19+MMULT(T9:U9,$D$20:$D$21)</f>
        <v>13027.037413962255</v>
      </c>
      <c r="Z9" s="241">
        <f t="shared" si="0"/>
        <v>11877.869513285017</v>
      </c>
      <c r="AA9" s="241">
        <f t="shared" si="1"/>
        <v>1070.6630372006734</v>
      </c>
      <c r="AB9" s="241">
        <v>13027.037413962255</v>
      </c>
      <c r="AC9" s="241" cm="1">
        <f t="array" ref="AC9">$D$19+MMULT(Z9:AA9,$D$20:$D$21)</f>
        <v>13569.960791932364</v>
      </c>
      <c r="AD9" s="241">
        <f t="shared" si="2"/>
        <v>542.92337797010987</v>
      </c>
      <c r="AF9" s="241">
        <v>10798.063193895468</v>
      </c>
      <c r="AG9" s="241">
        <f t="shared" si="3"/>
        <v>1177.7293409207409</v>
      </c>
      <c r="AH9" s="241">
        <v>13027.037413962255</v>
      </c>
      <c r="AI9" s="241" cm="1">
        <f t="array" ref="AI9">$D$19+MMULT(AF9:AG9,$D$20:$D$21)</f>
        <v>14685.847777388375</v>
      </c>
      <c r="AJ9" s="241">
        <f t="shared" si="4"/>
        <v>1658.8103634261206</v>
      </c>
      <c r="AL9" s="241">
        <f t="shared" si="5"/>
        <v>11877.869513285017</v>
      </c>
      <c r="AM9" s="241">
        <f t="shared" si="6"/>
        <v>1177.7293409207409</v>
      </c>
      <c r="AN9" s="241">
        <v>13027.037413962255</v>
      </c>
      <c r="AO9" s="241" cm="1">
        <f t="array" ref="AO9">$D$19+MMULT(AL9:AM9,$D$20:$D$21)</f>
        <v>15228.771155358485</v>
      </c>
      <c r="AP9" s="241">
        <f t="shared" si="7"/>
        <v>2201.7337413962305</v>
      </c>
    </row>
    <row r="10" spans="1:42">
      <c r="A10" s="241"/>
      <c r="B10" s="241"/>
      <c r="C10" s="241"/>
      <c r="D10" s="241"/>
      <c r="E10" s="241"/>
      <c r="F10" s="241"/>
      <c r="G10" s="241"/>
      <c r="H10" s="241"/>
      <c r="I10" s="241"/>
      <c r="J10" s="241"/>
      <c r="K10" s="241"/>
      <c r="L10" s="241"/>
      <c r="N10" s="307">
        <v>-1245.5899999999999</v>
      </c>
      <c r="O10" s="307">
        <v>12072.099475786157</v>
      </c>
      <c r="P10" s="307">
        <v>1972.723841481783</v>
      </c>
      <c r="R10" s="241" t="s">
        <v>62</v>
      </c>
      <c r="S10" s="241">
        <v>26397.873305156092</v>
      </c>
      <c r="T10" s="241">
        <v>12072.099475786157</v>
      </c>
      <c r="U10" s="241">
        <v>1972.723841481783</v>
      </c>
      <c r="V10" s="241">
        <v>-1245.5899999999999</v>
      </c>
      <c r="W10" s="241" cm="1">
        <f t="array" ref="W10">$D$19+MMULT(T10:U10,$D$20:$D$21)</f>
        <v>27643.517693356564</v>
      </c>
      <c r="Z10" s="241">
        <f t="shared" si="0"/>
        <v>13279.309423364773</v>
      </c>
      <c r="AA10" s="241">
        <f t="shared" si="1"/>
        <v>1972.723841481783</v>
      </c>
      <c r="AB10" s="241">
        <v>27643.517693356564</v>
      </c>
      <c r="AC10" s="241" cm="1">
        <f t="array" ref="AC10">$D$19+MMULT(Z10:AA10,$D$20:$D$21)</f>
        <v>28250.499233369246</v>
      </c>
      <c r="AD10" s="241">
        <f t="shared" si="2"/>
        <v>606.98154001268267</v>
      </c>
      <c r="AF10" s="241">
        <v>12072.099475786157</v>
      </c>
      <c r="AG10" s="241">
        <f t="shared" si="3"/>
        <v>2169.9962256299614</v>
      </c>
      <c r="AH10" s="241">
        <v>27643.517693356564</v>
      </c>
      <c r="AI10" s="241" cm="1">
        <f t="array" ref="AI10">$D$19+MMULT(AF10:AG10,$D$20:$D$21)</f>
        <v>30699.917922679535</v>
      </c>
      <c r="AJ10" s="241">
        <f t="shared" si="4"/>
        <v>3056.4002293229714</v>
      </c>
      <c r="AL10" s="241">
        <f t="shared" si="5"/>
        <v>13279.309423364773</v>
      </c>
      <c r="AM10" s="241">
        <f t="shared" si="6"/>
        <v>2169.9962256299614</v>
      </c>
      <c r="AN10" s="241">
        <v>27643.517693356564</v>
      </c>
      <c r="AO10" s="241" cm="1">
        <f t="array" ref="AO10">$D$19+MMULT(AL10:AM10,$D$20:$D$21)</f>
        <v>31306.899462692218</v>
      </c>
      <c r="AP10" s="241">
        <f t="shared" si="7"/>
        <v>3663.3817693356541</v>
      </c>
    </row>
    <row r="11" spans="1:42">
      <c r="A11" s="241"/>
      <c r="B11" s="241"/>
      <c r="C11" s="241"/>
      <c r="D11" s="241"/>
      <c r="E11" s="241"/>
      <c r="F11" s="241"/>
      <c r="G11" s="241"/>
      <c r="H11" s="241"/>
      <c r="I11" s="241"/>
      <c r="J11" s="241"/>
      <c r="K11" s="241"/>
      <c r="L11" s="241"/>
      <c r="N11" s="307">
        <v>25345.07</v>
      </c>
      <c r="O11" s="307">
        <v>12407.682070763123</v>
      </c>
      <c r="P11" s="307">
        <v>3515.8676740648016</v>
      </c>
      <c r="R11" s="241" t="s">
        <v>74</v>
      </c>
      <c r="S11" s="241">
        <v>77065.599489315297</v>
      </c>
      <c r="T11" s="241">
        <v>12407.682070763123</v>
      </c>
      <c r="U11" s="241">
        <v>3515.8676740648016</v>
      </c>
      <c r="V11" s="241">
        <v>25345.07</v>
      </c>
      <c r="W11" s="241" cm="1">
        <f t="array" ref="W11">$D$19+MMULT(T11:U11,$D$20:$D$21)</f>
        <v>51720.637956721679</v>
      </c>
      <c r="Z11" s="241">
        <f t="shared" si="0"/>
        <v>13648.450277839436</v>
      </c>
      <c r="AA11" s="241">
        <f t="shared" si="1"/>
        <v>3515.8676740648016</v>
      </c>
      <c r="AB11" s="241">
        <v>51720.637956721679</v>
      </c>
      <c r="AC11" s="241" cm="1">
        <f t="array" ref="AC11">$D$19+MMULT(Z11:AA11,$D$20:$D$21)</f>
        <v>52344.492488935022</v>
      </c>
      <c r="AD11" s="241">
        <f t="shared" si="2"/>
        <v>623.85453221334319</v>
      </c>
      <c r="AF11" s="241">
        <v>12407.682070763123</v>
      </c>
      <c r="AG11" s="241">
        <f t="shared" si="3"/>
        <v>3867.4544414712818</v>
      </c>
      <c r="AH11" s="241">
        <v>51720.637956721679</v>
      </c>
      <c r="AI11" s="241" cm="1">
        <f t="array" ref="AI11">$D$19+MMULT(AF11:AG11,$D$20:$D$21)</f>
        <v>57167.877220180497</v>
      </c>
      <c r="AJ11" s="241">
        <f t="shared" si="4"/>
        <v>5447.2392634588177</v>
      </c>
      <c r="AL11" s="241">
        <f t="shared" si="5"/>
        <v>13648.450277839436</v>
      </c>
      <c r="AM11" s="241">
        <f t="shared" si="6"/>
        <v>3867.4544414712818</v>
      </c>
      <c r="AN11" s="241">
        <v>51720.637956721679</v>
      </c>
      <c r="AO11" s="241" cm="1">
        <f t="array" ref="AO11">$D$19+MMULT(AL11:AM11,$D$20:$D$21)</f>
        <v>57791.73175239384</v>
      </c>
      <c r="AP11" s="241">
        <f t="shared" si="7"/>
        <v>6071.0937956721609</v>
      </c>
    </row>
    <row r="12" spans="1:42">
      <c r="A12" s="241"/>
      <c r="B12" s="241"/>
      <c r="C12" s="241"/>
      <c r="D12" s="241"/>
      <c r="E12" s="241"/>
      <c r="F12" s="241"/>
      <c r="G12" s="241"/>
      <c r="H12" s="241"/>
      <c r="I12" s="241"/>
      <c r="J12" s="241"/>
      <c r="K12" s="241">
        <f>74*3/8</f>
        <v>27.75</v>
      </c>
      <c r="L12" s="241"/>
      <c r="N12" s="307">
        <v>-7719.97</v>
      </c>
      <c r="O12" s="307">
        <v>13364.050845617718</v>
      </c>
      <c r="P12" s="307">
        <v>5014.671949690578</v>
      </c>
      <c r="R12" s="241" t="s">
        <v>89</v>
      </c>
      <c r="S12" s="241">
        <v>67702.79045273771</v>
      </c>
      <c r="T12" s="241">
        <v>13364.050845617718</v>
      </c>
      <c r="U12" s="241">
        <v>5014.671949690578</v>
      </c>
      <c r="V12" s="241">
        <v>-7719.97</v>
      </c>
      <c r="W12" s="241" cm="1">
        <f t="array" ref="W12">$D$19+MMULT(T12:U12,$D$20:$D$21)</f>
        <v>75422.921591165083</v>
      </c>
      <c r="Z12" s="241">
        <f t="shared" si="0"/>
        <v>14700.455930179491</v>
      </c>
      <c r="AA12" s="241">
        <f t="shared" si="1"/>
        <v>5014.671949690578</v>
      </c>
      <c r="AB12" s="241">
        <v>75422.921591165083</v>
      </c>
      <c r="AC12" s="241" cm="1">
        <f t="array" ref="AC12">$D$19+MMULT(Z12:AA12,$D$20:$D$21)</f>
        <v>76094.862058467494</v>
      </c>
      <c r="AD12" s="241">
        <f t="shared" si="2"/>
        <v>671.94046730241098</v>
      </c>
      <c r="AF12" s="241">
        <v>13364.050845617718</v>
      </c>
      <c r="AG12" s="241">
        <f t="shared" si="3"/>
        <v>5516.1391446596363</v>
      </c>
      <c r="AH12" s="241">
        <v>75422.921591165083</v>
      </c>
      <c r="AI12" s="241" cm="1">
        <f t="array" ref="AI12">$D$19+MMULT(AF12:AG12,$D$20:$D$21)</f>
        <v>83192.303282979192</v>
      </c>
      <c r="AJ12" s="241">
        <f t="shared" si="4"/>
        <v>7769.3816918141092</v>
      </c>
      <c r="AL12" s="241">
        <f t="shared" si="5"/>
        <v>14700.455930179491</v>
      </c>
      <c r="AM12" s="241">
        <f t="shared" si="6"/>
        <v>5516.1391446596363</v>
      </c>
      <c r="AN12" s="241">
        <v>75422.921591165083</v>
      </c>
      <c r="AO12" s="241" cm="1">
        <f t="array" ref="AO12">$D$19+MMULT(AL12:AM12,$D$20:$D$21)</f>
        <v>83864.243750281603</v>
      </c>
      <c r="AP12" s="241">
        <f t="shared" si="7"/>
        <v>8441.3221591165202</v>
      </c>
    </row>
    <row r="13" spans="1:42">
      <c r="A13" s="241"/>
      <c r="B13" s="241"/>
      <c r="C13" s="241"/>
      <c r="D13" s="241"/>
      <c r="E13" s="241"/>
      <c r="F13" s="241"/>
      <c r="G13" s="241"/>
      <c r="H13" s="241"/>
      <c r="I13" s="241"/>
      <c r="J13" s="241"/>
      <c r="K13" s="241"/>
      <c r="L13" s="241"/>
      <c r="N13" s="307">
        <v>-7491.99</v>
      </c>
      <c r="O13" s="307">
        <v>13748.689820253649</v>
      </c>
      <c r="P13" s="307">
        <v>2363.1642534622943</v>
      </c>
      <c r="R13" s="241" t="s">
        <v>72</v>
      </c>
      <c r="S13" s="241">
        <v>27043.650454841303</v>
      </c>
      <c r="T13" s="241">
        <v>13748.689820253649</v>
      </c>
      <c r="U13" s="241">
        <v>2363.1642534622943</v>
      </c>
      <c r="V13" s="241">
        <v>-7491.99</v>
      </c>
      <c r="W13" s="241" cm="1">
        <f t="array" ref="W13">$D$19+MMULT(T13:U13,$D$20:$D$21)</f>
        <v>34535.71272372143</v>
      </c>
      <c r="Z13" s="241">
        <f t="shared" si="0"/>
        <v>15123.558802279014</v>
      </c>
      <c r="AA13" s="241">
        <f t="shared" si="1"/>
        <v>2363.1642534622943</v>
      </c>
      <c r="AB13" s="241">
        <v>34535.71272372143</v>
      </c>
      <c r="AC13" s="241" cm="1">
        <f t="array" ref="AC13">$D$19+MMULT(Z13:AA13,$D$20:$D$21)</f>
        <v>35226.992723276839</v>
      </c>
      <c r="AD13" s="241">
        <f t="shared" si="2"/>
        <v>691.27999955540872</v>
      </c>
      <c r="AF13" s="241">
        <v>13748.689820253649</v>
      </c>
      <c r="AG13" s="241">
        <f t="shared" si="3"/>
        <v>2599.4806788085239</v>
      </c>
      <c r="AH13" s="241">
        <v>34535.71272372143</v>
      </c>
      <c r="AI13" s="241" cm="1">
        <f t="array" ref="AI13">$D$19+MMULT(AF13:AG13,$D$20:$D$21)</f>
        <v>38197.033996538172</v>
      </c>
      <c r="AJ13" s="241">
        <f t="shared" si="4"/>
        <v>3661.3212728167418</v>
      </c>
      <c r="AL13" s="241">
        <f t="shared" si="5"/>
        <v>15123.558802279014</v>
      </c>
      <c r="AM13" s="241">
        <f t="shared" si="6"/>
        <v>2599.4806788085239</v>
      </c>
      <c r="AN13" s="241">
        <v>34535.71272372143</v>
      </c>
      <c r="AO13" s="241" cm="1">
        <f t="array" ref="AO13">$D$19+MMULT(AL13:AM13,$D$20:$D$21)</f>
        <v>38888.31399609358</v>
      </c>
      <c r="AP13" s="241">
        <f t="shared" si="7"/>
        <v>4352.6012723721506</v>
      </c>
    </row>
    <row r="14" spans="1:42">
      <c r="A14" s="241"/>
      <c r="B14" s="241" t="s">
        <v>276</v>
      </c>
      <c r="C14" s="328">
        <v>0.125</v>
      </c>
      <c r="D14" s="241" t="s">
        <v>277</v>
      </c>
      <c r="E14" s="241" t="s">
        <v>278</v>
      </c>
      <c r="F14" s="241" t="s">
        <v>279</v>
      </c>
      <c r="G14" s="329">
        <v>27030</v>
      </c>
      <c r="H14" s="241"/>
      <c r="I14" s="241"/>
      <c r="J14" s="241"/>
      <c r="K14" s="241"/>
      <c r="L14" s="241"/>
      <c r="N14" s="307">
        <v>6367.45</v>
      </c>
      <c r="O14" s="307">
        <v>16008.810102696405</v>
      </c>
      <c r="P14" s="307">
        <v>2872.3203773377531</v>
      </c>
      <c r="R14" s="241" t="s">
        <v>47</v>
      </c>
      <c r="S14" s="241">
        <v>49927.968121625883</v>
      </c>
      <c r="T14" s="241">
        <v>16008.810102696405</v>
      </c>
      <c r="U14" s="241">
        <v>2872.3203773377531</v>
      </c>
      <c r="V14" s="241">
        <v>6367.45</v>
      </c>
      <c r="W14" s="241" cm="1">
        <f t="array" ref="W14">$D$19+MMULT(T14:U14,$D$20:$D$21)</f>
        <v>43560.602995412453</v>
      </c>
      <c r="Z14" s="241">
        <f t="shared" si="0"/>
        <v>17609.691112966048</v>
      </c>
      <c r="AA14" s="241">
        <f t="shared" si="1"/>
        <v>2872.3203773377531</v>
      </c>
      <c r="AB14" s="241">
        <v>43560.602995412453</v>
      </c>
      <c r="AC14" s="241" cm="1">
        <f t="array" ref="AC14">$D$19+MMULT(Z14:AA14,$D$20:$D$21)</f>
        <v>44365.521164733</v>
      </c>
      <c r="AD14" s="241">
        <f t="shared" si="2"/>
        <v>804.91816932054644</v>
      </c>
      <c r="AF14" s="241">
        <v>16008.810102696405</v>
      </c>
      <c r="AG14" s="241">
        <f t="shared" si="3"/>
        <v>3159.5524150715287</v>
      </c>
      <c r="AH14" s="241">
        <v>43560.602995412453</v>
      </c>
      <c r="AI14" s="241" cm="1">
        <f t="array" ref="AI14">$D$19+MMULT(AF14:AG14,$D$20:$D$21)</f>
        <v>48010.775125633154</v>
      </c>
      <c r="AJ14" s="241">
        <f t="shared" si="4"/>
        <v>4450.1721302207006</v>
      </c>
      <c r="AL14" s="241">
        <f t="shared" si="5"/>
        <v>17609.691112966048</v>
      </c>
      <c r="AM14" s="241">
        <f t="shared" si="6"/>
        <v>3159.5524150715287</v>
      </c>
      <c r="AN14" s="241">
        <v>43560.602995412453</v>
      </c>
      <c r="AO14" s="241" cm="1">
        <f t="array" ref="AO14">$D$19+MMULT(AL14:AM14,$D$20:$D$21)</f>
        <v>48815.6932949537</v>
      </c>
      <c r="AP14" s="241">
        <f t="shared" si="7"/>
        <v>5255.0902995412471</v>
      </c>
    </row>
    <row r="15" spans="1:42">
      <c r="A15" s="241"/>
      <c r="B15" s="241" t="s">
        <v>280</v>
      </c>
      <c r="C15" s="241" t="s">
        <v>281</v>
      </c>
      <c r="D15" s="241" t="s">
        <v>113</v>
      </c>
      <c r="E15" s="241"/>
      <c r="F15" s="241"/>
      <c r="G15" s="241"/>
      <c r="H15" s="241"/>
      <c r="I15" s="241"/>
      <c r="J15" s="241"/>
      <c r="K15" s="241"/>
      <c r="L15" s="241"/>
      <c r="N15" s="307">
        <v>5538.55</v>
      </c>
      <c r="O15" s="307">
        <v>16536.133555915887</v>
      </c>
      <c r="P15" s="307">
        <v>3453.888556790791</v>
      </c>
      <c r="R15" s="241" t="s">
        <v>82</v>
      </c>
      <c r="S15" s="241">
        <v>58374.594340254334</v>
      </c>
      <c r="T15" s="241">
        <v>16536.133555915887</v>
      </c>
      <c r="U15" s="241">
        <v>3453.888556790791</v>
      </c>
      <c r="V15" s="241">
        <v>5538.55</v>
      </c>
      <c r="W15" s="241" cm="1">
        <f t="array" ref="W15">$D$19+MMULT(T15:U15,$D$20:$D$21)</f>
        <v>52836.149920440599</v>
      </c>
      <c r="Z15" s="241">
        <f t="shared" si="0"/>
        <v>18189.746911507478</v>
      </c>
      <c r="AA15" s="241">
        <f t="shared" si="1"/>
        <v>3453.888556790791</v>
      </c>
      <c r="AB15" s="241">
        <v>52836.149920440599</v>
      </c>
      <c r="AC15" s="241" cm="1">
        <f t="array" ref="AC15">$D$19+MMULT(Z15:AA15,$D$20:$D$21)</f>
        <v>53667.581754791987</v>
      </c>
      <c r="AD15" s="241">
        <f t="shared" si="2"/>
        <v>831.43183435138781</v>
      </c>
      <c r="AF15" s="241">
        <v>16536.133555915887</v>
      </c>
      <c r="AG15" s="241">
        <f t="shared" si="3"/>
        <v>3799.2774124698703</v>
      </c>
      <c r="AH15" s="241">
        <v>52836.149920440599</v>
      </c>
      <c r="AI15" s="241" cm="1">
        <f t="array" ref="AI15">$D$19+MMULT(AF15:AG15,$D$20:$D$21)</f>
        <v>58187.363078133276</v>
      </c>
      <c r="AJ15" s="241">
        <f t="shared" si="4"/>
        <v>5351.2131576926768</v>
      </c>
      <c r="AL15" s="241">
        <f t="shared" si="5"/>
        <v>18189.746911507478</v>
      </c>
      <c r="AM15" s="241">
        <f t="shared" si="6"/>
        <v>3799.2774124698703</v>
      </c>
      <c r="AN15" s="241">
        <v>52836.149920440599</v>
      </c>
      <c r="AO15" s="241" cm="1">
        <f t="array" ref="AO15">$D$19+MMULT(AL15:AM15,$D$20:$D$21)</f>
        <v>59018.794912484664</v>
      </c>
      <c r="AP15" s="241">
        <f t="shared" si="7"/>
        <v>6182.6449920440646</v>
      </c>
    </row>
    <row r="16" spans="1:42">
      <c r="A16" s="241"/>
      <c r="B16" s="241"/>
      <c r="C16" s="241"/>
      <c r="D16" s="241"/>
      <c r="E16" s="241"/>
      <c r="F16" s="241"/>
      <c r="G16" s="241"/>
      <c r="H16" s="241"/>
      <c r="I16" s="241"/>
      <c r="J16" s="241"/>
      <c r="K16" s="241"/>
      <c r="L16" s="241"/>
      <c r="N16" s="307">
        <v>-4780.41</v>
      </c>
      <c r="O16" s="307">
        <v>17895.603740610455</v>
      </c>
      <c r="P16" s="307">
        <v>2367.9987179169134</v>
      </c>
      <c r="R16" s="241" t="s">
        <v>29</v>
      </c>
      <c r="S16" s="241">
        <v>31915.194286987753</v>
      </c>
      <c r="T16" s="241">
        <v>17895.603740610455</v>
      </c>
      <c r="U16" s="241">
        <v>2367.9987179169134</v>
      </c>
      <c r="V16" s="241">
        <v>-4780.41</v>
      </c>
      <c r="W16" s="241" cm="1">
        <f t="array" ref="W16">$D$19+MMULT(T16:U16,$D$20:$D$21)</f>
        <v>36695.670410269828</v>
      </c>
      <c r="Z16" s="241">
        <f t="shared" si="0"/>
        <v>19685.164114671501</v>
      </c>
      <c r="AA16" s="241">
        <f t="shared" si="1"/>
        <v>2367.9987179169134</v>
      </c>
      <c r="AB16" s="241">
        <v>36695.670410269828</v>
      </c>
      <c r="AC16" s="241" cm="1">
        <f t="array" ref="AC16">$D$19+MMULT(Z16:AA16,$D$20:$D$21)</f>
        <v>37595.455997666606</v>
      </c>
      <c r="AD16" s="241">
        <f t="shared" si="2"/>
        <v>899.78558739677828</v>
      </c>
      <c r="AF16" s="241">
        <v>17895.603740610455</v>
      </c>
      <c r="AG16" s="241">
        <f t="shared" si="3"/>
        <v>2604.798589708605</v>
      </c>
      <c r="AH16" s="241">
        <v>36695.670410269828</v>
      </c>
      <c r="AI16" s="241" cm="1">
        <f t="array" ref="AI16">$D$19+MMULT(AF16:AG16,$D$20:$D$21)</f>
        <v>40364.481863900044</v>
      </c>
      <c r="AJ16" s="241">
        <f t="shared" si="4"/>
        <v>3668.8114536302164</v>
      </c>
      <c r="AL16" s="241">
        <f t="shared" si="5"/>
        <v>19685.164114671501</v>
      </c>
      <c r="AM16" s="241">
        <f t="shared" si="6"/>
        <v>2604.798589708605</v>
      </c>
      <c r="AN16" s="241">
        <v>36695.670410269828</v>
      </c>
      <c r="AO16" s="241" cm="1">
        <f t="array" ref="AO16">$D$19+MMULT(AL16:AM16,$D$20:$D$21)</f>
        <v>41264.267451296822</v>
      </c>
      <c r="AP16" s="241">
        <f t="shared" si="7"/>
        <v>4568.5970410269947</v>
      </c>
    </row>
    <row r="17" spans="1:42">
      <c r="A17" s="241"/>
      <c r="B17" s="241"/>
      <c r="C17" s="241" t="s">
        <v>282</v>
      </c>
      <c r="D17" s="241" t="s">
        <v>283</v>
      </c>
      <c r="E17" s="241" t="s">
        <v>258</v>
      </c>
      <c r="F17" s="241" t="s">
        <v>284</v>
      </c>
      <c r="G17" s="241" t="s">
        <v>285</v>
      </c>
      <c r="H17" s="241"/>
      <c r="I17" s="241"/>
      <c r="J17" s="241"/>
      <c r="K17" s="241"/>
      <c r="L17" s="241"/>
      <c r="N17" s="307">
        <v>-6083.93</v>
      </c>
      <c r="O17" s="307">
        <v>18020.122818840508</v>
      </c>
      <c r="P17" s="307">
        <v>2329.6089712829089</v>
      </c>
      <c r="R17" s="241" t="s">
        <v>42</v>
      </c>
      <c r="S17" s="241">
        <v>30079.490197517935</v>
      </c>
      <c r="T17" s="241">
        <v>18020.122818840508</v>
      </c>
      <c r="U17" s="241">
        <v>2329.6089712829089</v>
      </c>
      <c r="V17" s="241">
        <v>-6083.93</v>
      </c>
      <c r="W17" s="241" cm="1">
        <f t="array" ref="W17">$D$19+MMULT(T17:U17,$D$20:$D$21)</f>
        <v>36163.494367722044</v>
      </c>
      <c r="Z17" s="241">
        <f t="shared" si="0"/>
        <v>19822.135100724561</v>
      </c>
      <c r="AA17" s="241">
        <f t="shared" si="1"/>
        <v>2329.6089712829089</v>
      </c>
      <c r="AB17" s="241">
        <v>36163.494367722044</v>
      </c>
      <c r="AC17" s="241" cm="1">
        <f t="array" ref="AC17">$D$19+MMULT(Z17:AA17,$D$20:$D$21)</f>
        <v>37069.540737016505</v>
      </c>
      <c r="AD17" s="241">
        <f t="shared" si="2"/>
        <v>906.04636929446133</v>
      </c>
      <c r="AF17" s="241">
        <v>18020.122818840508</v>
      </c>
      <c r="AG17" s="241">
        <f t="shared" si="3"/>
        <v>2562.5698684111999</v>
      </c>
      <c r="AH17" s="241">
        <v>36163.494367722044</v>
      </c>
      <c r="AI17" s="241" cm="1">
        <f t="array" ref="AI17">$D$19+MMULT(AF17:AG17,$D$20:$D$21)</f>
        <v>39772.827435199797</v>
      </c>
      <c r="AJ17" s="241">
        <f t="shared" si="4"/>
        <v>3609.3330674777535</v>
      </c>
      <c r="AL17" s="241">
        <f t="shared" si="5"/>
        <v>19822.135100724561</v>
      </c>
      <c r="AM17" s="241">
        <f t="shared" si="6"/>
        <v>2562.5698684111999</v>
      </c>
      <c r="AN17" s="241">
        <v>36163.494367722044</v>
      </c>
      <c r="AO17" s="241" cm="1">
        <f t="array" ref="AO17">$D$19+MMULT(AL17:AM17,$D$20:$D$21)</f>
        <v>40678.873804494258</v>
      </c>
      <c r="AP17" s="241">
        <f t="shared" si="7"/>
        <v>4515.3794367722148</v>
      </c>
    </row>
    <row r="18" spans="1:42">
      <c r="A18" s="241"/>
      <c r="B18" s="241"/>
      <c r="C18" s="241" t="s">
        <v>449</v>
      </c>
      <c r="D18" s="241"/>
      <c r="E18" s="241"/>
      <c r="F18" s="241"/>
      <c r="G18" s="241"/>
      <c r="H18" s="241"/>
      <c r="I18" s="241"/>
      <c r="J18" s="241"/>
      <c r="K18" s="241"/>
      <c r="L18" s="241"/>
      <c r="N18" s="307">
        <v>1165.8399999999999</v>
      </c>
      <c r="O18" s="307">
        <v>18120.652457911736</v>
      </c>
      <c r="P18" s="307">
        <v>2552.4946767742786</v>
      </c>
      <c r="R18" s="241" t="s">
        <v>57</v>
      </c>
      <c r="S18" s="241">
        <v>40833.043155574691</v>
      </c>
      <c r="T18" s="241">
        <v>18120.652457911736</v>
      </c>
      <c r="U18" s="241">
        <v>2552.4946767742786</v>
      </c>
      <c r="V18" s="241">
        <v>1165.8399999999999</v>
      </c>
      <c r="W18" s="241" cm="1">
        <f t="array" ref="W18">$D$19+MMULT(T18:U18,$D$20:$D$21)</f>
        <v>39667.275469547574</v>
      </c>
      <c r="Z18" s="241">
        <f t="shared" si="0"/>
        <v>19932.717703702911</v>
      </c>
      <c r="AA18" s="241">
        <f t="shared" si="1"/>
        <v>2552.4946767742786</v>
      </c>
      <c r="AB18" s="241">
        <v>39667.275469547574</v>
      </c>
      <c r="AC18" s="241" cm="1">
        <f t="array" ref="AC18">$D$19+MMULT(Z18:AA18,$D$20:$D$21)</f>
        <v>40578.376438935651</v>
      </c>
      <c r="AD18" s="241">
        <f t="shared" si="2"/>
        <v>911.10096938807692</v>
      </c>
      <c r="AF18" s="241">
        <v>18120.652457911736</v>
      </c>
      <c r="AG18" s="241">
        <f t="shared" si="3"/>
        <v>2807.7441444517067</v>
      </c>
      <c r="AH18" s="241">
        <v>39667.275469547574</v>
      </c>
      <c r="AI18" s="241" cm="1">
        <f t="array" ref="AI18">$D$19+MMULT(AF18:AG18,$D$20:$D$21)</f>
        <v>43621.932047114271</v>
      </c>
      <c r="AJ18" s="241">
        <f t="shared" si="4"/>
        <v>3954.6565775666968</v>
      </c>
      <c r="AL18" s="241">
        <f t="shared" si="5"/>
        <v>19932.717703702911</v>
      </c>
      <c r="AM18" s="241">
        <f t="shared" si="6"/>
        <v>2807.7441444517067</v>
      </c>
      <c r="AN18" s="241">
        <v>39667.275469547574</v>
      </c>
      <c r="AO18" s="241" cm="1">
        <f t="array" ref="AO18">$D$19+MMULT(AL18:AM18,$D$20:$D$21)</f>
        <v>44533.033016502348</v>
      </c>
      <c r="AP18" s="241">
        <f t="shared" si="7"/>
        <v>4865.7575469547737</v>
      </c>
    </row>
    <row r="19" spans="1:42">
      <c r="A19" s="241"/>
      <c r="B19" s="241"/>
      <c r="C19" s="241" t="s">
        <v>158</v>
      </c>
      <c r="D19" s="241">
        <v>-8990.2999999999993</v>
      </c>
      <c r="E19" s="241">
        <v>4500.2</v>
      </c>
      <c r="F19" s="241">
        <v>-1.998</v>
      </c>
      <c r="G19" s="241">
        <v>4.9599999999999998E-2</v>
      </c>
      <c r="H19" s="241" t="s">
        <v>248</v>
      </c>
      <c r="I19" s="241"/>
      <c r="J19" s="241"/>
      <c r="K19" s="241"/>
      <c r="L19" s="241"/>
      <c r="N19" s="307">
        <v>-3882.48</v>
      </c>
      <c r="O19" s="307">
        <v>18723.202817234989</v>
      </c>
      <c r="P19" s="307">
        <v>2341.2631902935018</v>
      </c>
      <c r="R19" s="241" t="s">
        <v>3</v>
      </c>
      <c r="S19" s="241">
        <v>32815.012098261548</v>
      </c>
      <c r="T19" s="241">
        <v>18723.202817234989</v>
      </c>
      <c r="U19" s="241">
        <v>2341.2631902935018</v>
      </c>
      <c r="V19" s="241">
        <v>-3882.48</v>
      </c>
      <c r="W19" s="241" cm="1">
        <f t="array" ref="W19">$D$19+MMULT(T19:U19,$D$20:$D$21)</f>
        <v>36697.563193071604</v>
      </c>
      <c r="Z19" s="241">
        <f t="shared" si="0"/>
        <v>20595.523098958489</v>
      </c>
      <c r="AA19" s="241">
        <f t="shared" si="1"/>
        <v>2341.2631902935018</v>
      </c>
      <c r="AB19" s="241">
        <v>36697.563193071604</v>
      </c>
      <c r="AC19" s="241" cm="1">
        <f t="array" ref="AC19">$D$19+MMULT(Z19:AA19,$D$20:$D$21)</f>
        <v>37638.96021376134</v>
      </c>
      <c r="AD19" s="241">
        <f t="shared" si="2"/>
        <v>941.39702068973565</v>
      </c>
      <c r="AF19" s="241">
        <v>18723.202817234989</v>
      </c>
      <c r="AG19" s="241">
        <f t="shared" si="3"/>
        <v>2575.3895093228521</v>
      </c>
      <c r="AH19" s="241">
        <v>36697.563193071604</v>
      </c>
      <c r="AI19" s="241" cm="1">
        <f t="array" ref="AI19">$D$19+MMULT(AF19:AG19,$D$20:$D$21)</f>
        <v>40324.952491689037</v>
      </c>
      <c r="AJ19" s="241">
        <f t="shared" si="4"/>
        <v>3627.3892986174324</v>
      </c>
      <c r="AL19" s="241">
        <f t="shared" si="5"/>
        <v>20595.523098958489</v>
      </c>
      <c r="AM19" s="241">
        <f t="shared" si="6"/>
        <v>2575.3895093228521</v>
      </c>
      <c r="AN19" s="241">
        <v>36697.563193071604</v>
      </c>
      <c r="AO19" s="241" cm="1">
        <f t="array" ref="AO19">$D$19+MMULT(AL19:AM19,$D$20:$D$21)</f>
        <v>41266.349512378772</v>
      </c>
      <c r="AP19" s="241">
        <f t="shared" si="7"/>
        <v>4568.786319307168</v>
      </c>
    </row>
    <row r="20" spans="1:42">
      <c r="A20" s="241"/>
      <c r="B20" s="241"/>
      <c r="C20" s="241" t="s">
        <v>117</v>
      </c>
      <c r="D20" s="241">
        <v>0.50279700000000005</v>
      </c>
      <c r="E20" s="241">
        <v>0.15498100000000001</v>
      </c>
      <c r="F20" s="241">
        <v>3.2440000000000002</v>
      </c>
      <c r="G20" s="241">
        <v>1.8E-3</v>
      </c>
      <c r="H20" s="241" t="s">
        <v>247</v>
      </c>
      <c r="I20" s="241"/>
      <c r="J20" s="241"/>
      <c r="K20" s="241"/>
      <c r="L20" s="241"/>
      <c r="N20" s="307">
        <v>4338.66</v>
      </c>
      <c r="O20" s="307">
        <v>19162.272093916163</v>
      </c>
      <c r="P20" s="307">
        <v>2488.175980542198</v>
      </c>
      <c r="R20" s="241" t="s">
        <v>36</v>
      </c>
      <c r="S20" s="241">
        <v>43533.076613906625</v>
      </c>
      <c r="T20" s="241">
        <v>19162.272093916163</v>
      </c>
      <c r="U20" s="241">
        <v>2488.175980542198</v>
      </c>
      <c r="V20" s="241">
        <v>4338.66</v>
      </c>
      <c r="W20" s="241" cm="1">
        <f t="array" ref="W20">$D$19+MMULT(T20:U20,$D$20:$D$21)</f>
        <v>39194.489841339193</v>
      </c>
      <c r="Z20" s="241">
        <f t="shared" si="0"/>
        <v>21078.499303307781</v>
      </c>
      <c r="AA20" s="241">
        <f t="shared" si="1"/>
        <v>2488.175980542198</v>
      </c>
      <c r="AB20" s="241">
        <v>39194.489841339193</v>
      </c>
      <c r="AC20" s="241" cm="1">
        <f t="array" ref="AC20">$D$19+MMULT(Z20:AA20,$D$20:$D$21)</f>
        <v>40157.963133539684</v>
      </c>
      <c r="AD20" s="241">
        <f t="shared" si="2"/>
        <v>963.47329220049141</v>
      </c>
      <c r="AF20" s="241">
        <v>19162.272093916163</v>
      </c>
      <c r="AG20" s="241">
        <f t="shared" si="3"/>
        <v>2736.993578596418</v>
      </c>
      <c r="AH20" s="241">
        <v>39194.489841339193</v>
      </c>
      <c r="AI20" s="241" cm="1">
        <f t="array" ref="AI20">$D$19+MMULT(AF20:AG20,$D$20:$D$21)</f>
        <v>43049.495533272639</v>
      </c>
      <c r="AJ20" s="241">
        <f t="shared" si="4"/>
        <v>3855.0056919334456</v>
      </c>
      <c r="AL20" s="241">
        <f t="shared" si="5"/>
        <v>21078.499303307781</v>
      </c>
      <c r="AM20" s="241">
        <f t="shared" si="6"/>
        <v>2736.993578596418</v>
      </c>
      <c r="AN20" s="241">
        <v>39194.489841339193</v>
      </c>
      <c r="AO20" s="241" cm="1">
        <f t="array" ref="AO20">$D$19+MMULT(AL20:AM20,$D$20:$D$21)</f>
        <v>44012.96882547313</v>
      </c>
      <c r="AP20" s="241">
        <f t="shared" si="7"/>
        <v>4818.478984133937</v>
      </c>
    </row>
    <row r="21" spans="1:42">
      <c r="A21" s="241"/>
      <c r="B21" s="241"/>
      <c r="C21" s="241" t="s">
        <v>123</v>
      </c>
      <c r="D21" s="241">
        <v>15.4933</v>
      </c>
      <c r="E21" s="241">
        <v>0.84922399999999998</v>
      </c>
      <c r="F21" s="241">
        <v>18.239999999999998</v>
      </c>
      <c r="G21" s="327">
        <v>1.6399999999999999E-28</v>
      </c>
      <c r="H21" s="241" t="s">
        <v>247</v>
      </c>
      <c r="I21" s="241"/>
      <c r="J21" s="241"/>
      <c r="K21" s="241"/>
      <c r="L21" s="241"/>
      <c r="N21" s="307">
        <v>-11802.29</v>
      </c>
      <c r="O21" s="307">
        <v>19642.753020325697</v>
      </c>
      <c r="P21" s="307">
        <v>2863.562735790385</v>
      </c>
      <c r="R21" s="241" t="s">
        <v>80</v>
      </c>
      <c r="S21" s="241">
        <v>33449.672957679242</v>
      </c>
      <c r="T21" s="241">
        <v>19642.753020325697</v>
      </c>
      <c r="U21" s="241">
        <v>2863.562735790385</v>
      </c>
      <c r="V21" s="241">
        <v>-11802.29</v>
      </c>
      <c r="W21" s="241" cm="1">
        <f t="array" ref="W21">$D$19+MMULT(T21:U21,$D$20:$D$21)</f>
        <v>45252.053824781862</v>
      </c>
      <c r="Z21" s="241">
        <f t="shared" si="0"/>
        <v>21607.02832235827</v>
      </c>
      <c r="AA21" s="241">
        <f t="shared" si="1"/>
        <v>2863.562735790385</v>
      </c>
      <c r="AB21" s="241">
        <v>45252.053824781862</v>
      </c>
      <c r="AC21" s="241" cm="1">
        <f t="array" ref="AC21">$D$19+MMULT(Z21:AA21,$D$20:$D$21)</f>
        <v>46239.685553817937</v>
      </c>
      <c r="AD21" s="241">
        <f t="shared" si="2"/>
        <v>987.63172903607483</v>
      </c>
      <c r="AF21" s="241">
        <v>19642.753020325697</v>
      </c>
      <c r="AG21" s="241">
        <f t="shared" si="3"/>
        <v>3149.9190093694237</v>
      </c>
      <c r="AH21" s="241">
        <v>45252.053824781862</v>
      </c>
      <c r="AI21" s="241" cm="1">
        <f t="array" ref="AI21">$D$19+MMULT(AF21:AG21,$D$20:$D$21)</f>
        <v>49688.657478223991</v>
      </c>
      <c r="AJ21" s="241">
        <f t="shared" si="4"/>
        <v>4436.6036534421291</v>
      </c>
      <c r="AL21" s="241">
        <f t="shared" si="5"/>
        <v>21607.02832235827</v>
      </c>
      <c r="AM21" s="241">
        <f t="shared" si="6"/>
        <v>3149.9190093694237</v>
      </c>
      <c r="AN21" s="241">
        <v>45252.053824781862</v>
      </c>
      <c r="AO21" s="241" cm="1">
        <f t="array" ref="AO21">$D$19+MMULT(AL21:AM21,$D$20:$D$21)</f>
        <v>50676.289207260066</v>
      </c>
      <c r="AP21" s="241">
        <f t="shared" si="7"/>
        <v>5424.235382478204</v>
      </c>
    </row>
    <row r="22" spans="1:42">
      <c r="A22" s="241"/>
      <c r="B22" s="241"/>
      <c r="C22" s="241"/>
      <c r="D22" s="241"/>
      <c r="E22" s="241"/>
      <c r="F22" s="241"/>
      <c r="G22" s="241"/>
      <c r="H22" s="241"/>
      <c r="I22" s="241"/>
      <c r="J22" s="241"/>
      <c r="K22" s="241"/>
      <c r="L22" s="241"/>
      <c r="N22" s="307">
        <v>-6855.45</v>
      </c>
      <c r="O22" s="307">
        <v>19801.126728168987</v>
      </c>
      <c r="P22" s="307">
        <v>8993.7923439617316</v>
      </c>
      <c r="R22" s="241" t="s">
        <v>22</v>
      </c>
      <c r="S22" s="241">
        <v>133453.42889036587</v>
      </c>
      <c r="T22" s="241">
        <v>19801.126728168987</v>
      </c>
      <c r="U22" s="241">
        <v>8993.7923439617316</v>
      </c>
      <c r="V22" s="241">
        <v>-6855.45</v>
      </c>
      <c r="W22" s="241" cm="1">
        <f t="array" ref="W22">$D$19+MMULT(T22:U22,$D$20:$D$21)</f>
        <v>140309.17003824547</v>
      </c>
      <c r="Z22" s="241">
        <f t="shared" si="0"/>
        <v>21781.239400985887</v>
      </c>
      <c r="AA22" s="241">
        <f t="shared" si="1"/>
        <v>8993.7923439617316</v>
      </c>
      <c r="AB22" s="241">
        <v>140309.17003824547</v>
      </c>
      <c r="AC22" s="241" cm="1">
        <f t="array" ref="AC22">$D$19+MMULT(Z22:AA22,$D$20:$D$21)</f>
        <v>141304.7647497998</v>
      </c>
      <c r="AD22" s="241">
        <f t="shared" si="2"/>
        <v>995.59471155432402</v>
      </c>
      <c r="AF22" s="241">
        <v>19801.126728168987</v>
      </c>
      <c r="AG22" s="241">
        <f t="shared" si="3"/>
        <v>9893.1715783579057</v>
      </c>
      <c r="AH22" s="241">
        <v>140309.17003824547</v>
      </c>
      <c r="AI22" s="241" cm="1">
        <f t="array" ref="AI22">$D$19+MMULT(AF22:AG22,$D$20:$D$21)</f>
        <v>154243.52233051573</v>
      </c>
      <c r="AJ22" s="241">
        <f t="shared" si="4"/>
        <v>13934.352292270254</v>
      </c>
      <c r="AL22" s="241">
        <f t="shared" si="5"/>
        <v>21781.239400985887</v>
      </c>
      <c r="AM22" s="241">
        <f t="shared" si="6"/>
        <v>9893.1715783579057</v>
      </c>
      <c r="AN22" s="241">
        <v>140309.17003824547</v>
      </c>
      <c r="AO22" s="241" cm="1">
        <f t="array" ref="AO22">$D$19+MMULT(AL22:AM22,$D$20:$D$21)</f>
        <v>155239.11704207005</v>
      </c>
      <c r="AP22" s="241">
        <f t="shared" si="7"/>
        <v>14929.947003824578</v>
      </c>
    </row>
    <row r="23" spans="1:42">
      <c r="A23" s="241"/>
      <c r="B23" s="241" t="s">
        <v>249</v>
      </c>
      <c r="C23" s="241" t="s">
        <v>250</v>
      </c>
      <c r="D23" s="241" t="s">
        <v>251</v>
      </c>
      <c r="E23" s="241">
        <v>61962.400000000001</v>
      </c>
      <c r="F23" s="241" t="s">
        <v>252</v>
      </c>
      <c r="G23" s="241" t="s">
        <v>253</v>
      </c>
      <c r="H23" s="241" t="s">
        <v>250</v>
      </c>
      <c r="I23" s="241" t="s">
        <v>254</v>
      </c>
      <c r="J23" s="241">
        <v>48111.199999999997</v>
      </c>
      <c r="K23" s="241"/>
      <c r="L23" s="241"/>
      <c r="N23" s="307">
        <v>14592.76</v>
      </c>
      <c r="O23" s="307">
        <v>19868.587064376476</v>
      </c>
      <c r="P23" s="307">
        <v>1629.8027078763118</v>
      </c>
      <c r="R23" s="241" t="s">
        <v>60</v>
      </c>
      <c r="S23" s="241">
        <v>40843.300306448007</v>
      </c>
      <c r="T23" s="241">
        <v>19868.587064376476</v>
      </c>
      <c r="U23" s="241">
        <v>1629.8027078763118</v>
      </c>
      <c r="V23" s="241">
        <v>14592.76</v>
      </c>
      <c r="W23" s="241" cm="1">
        <f t="array" ref="W23">$D$19+MMULT(T23:U23,$D$20:$D$21)</f>
        <v>26250.588264147362</v>
      </c>
      <c r="Z23" s="241">
        <f t="shared" si="0"/>
        <v>21855.445770814124</v>
      </c>
      <c r="AA23" s="241">
        <f t="shared" si="1"/>
        <v>1629.8027078763118</v>
      </c>
      <c r="AB23" s="241">
        <v>26250.588264147362</v>
      </c>
      <c r="AC23" s="241" cm="1">
        <f t="array" ref="AC23">$D$19+MMULT(Z23:AA23,$D$20:$D$21)</f>
        <v>27249.574861168094</v>
      </c>
      <c r="AD23" s="241">
        <f t="shared" si="2"/>
        <v>998.98659702073201</v>
      </c>
      <c r="AF23" s="241">
        <v>19868.587064376476</v>
      </c>
      <c r="AG23" s="241">
        <f t="shared" si="3"/>
        <v>1792.7829786639431</v>
      </c>
      <c r="AH23" s="241">
        <v>26250.588264147362</v>
      </c>
      <c r="AI23" s="241" cm="1">
        <f t="array" ref="AI23">$D$19+MMULT(AF23:AG23,$D$20:$D$21)</f>
        <v>28775.690493541373</v>
      </c>
      <c r="AJ23" s="241">
        <f t="shared" si="4"/>
        <v>2525.1022293940114</v>
      </c>
      <c r="AL23" s="241">
        <f t="shared" si="5"/>
        <v>21855.445770814124</v>
      </c>
      <c r="AM23" s="241">
        <f t="shared" si="6"/>
        <v>1792.7829786639431</v>
      </c>
      <c r="AN23" s="241">
        <v>26250.588264147362</v>
      </c>
      <c r="AO23" s="241" cm="1">
        <f t="array" ref="AO23">$D$19+MMULT(AL23:AM23,$D$20:$D$21)</f>
        <v>29774.677090562098</v>
      </c>
      <c r="AP23" s="241">
        <f t="shared" si="7"/>
        <v>3524.0888264147361</v>
      </c>
    </row>
    <row r="24" spans="1:42">
      <c r="A24" s="241"/>
      <c r="B24" s="241" t="s">
        <v>255</v>
      </c>
      <c r="C24" s="241" t="s">
        <v>256</v>
      </c>
      <c r="D24" s="241" t="s">
        <v>257</v>
      </c>
      <c r="E24" s="327">
        <v>22900000000</v>
      </c>
      <c r="F24" s="241" t="s">
        <v>252</v>
      </c>
      <c r="G24" s="241" t="s">
        <v>258</v>
      </c>
      <c r="H24" s="241" t="s">
        <v>259</v>
      </c>
      <c r="I24" s="241">
        <v>17972.97</v>
      </c>
      <c r="J24" s="241"/>
      <c r="K24" s="241"/>
      <c r="L24" s="241"/>
      <c r="N24" s="307">
        <v>7260.95</v>
      </c>
      <c r="O24" s="307">
        <v>19942.488305923296</v>
      </c>
      <c r="P24" s="307">
        <v>3436.6578410692596</v>
      </c>
      <c r="R24" s="241" t="s">
        <v>28</v>
      </c>
      <c r="S24" s="241">
        <v>61542.734182416236</v>
      </c>
      <c r="T24" s="241">
        <v>19942.488305923296</v>
      </c>
      <c r="U24" s="241">
        <v>3436.6578410692596</v>
      </c>
      <c r="V24" s="241">
        <v>7260.95</v>
      </c>
      <c r="W24" s="241" cm="1">
        <f t="array" ref="W24">$D$19+MMULT(T24:U24,$D$20:$D$21)</f>
        <v>54281.894221791677</v>
      </c>
      <c r="Z24" s="241">
        <f t="shared" si="0"/>
        <v>21936.737136515629</v>
      </c>
      <c r="AA24" s="241">
        <f t="shared" si="1"/>
        <v>3436.6578410692596</v>
      </c>
      <c r="AB24" s="241">
        <v>54281.894221791677</v>
      </c>
      <c r="AC24" s="241" cm="1">
        <f t="array" ref="AC24">$D$19+MMULT(Z24:AA24,$D$20:$D$21)</f>
        <v>55284.596551067007</v>
      </c>
      <c r="AD24" s="241">
        <f t="shared" si="2"/>
        <v>1002.7023292753292</v>
      </c>
      <c r="AF24" s="241">
        <v>19942.488305923296</v>
      </c>
      <c r="AG24" s="241">
        <f t="shared" si="3"/>
        <v>3780.3236251761859</v>
      </c>
      <c r="AH24" s="241">
        <v>54281.894221791677</v>
      </c>
      <c r="AI24" s="241" cm="1">
        <f t="array" ref="AI24">$D$19+MMULT(AF24:AG24,$D$20:$D$21)</f>
        <v>59606.411314695521</v>
      </c>
      <c r="AJ24" s="241">
        <f t="shared" si="4"/>
        <v>5324.5170929038431</v>
      </c>
      <c r="AL24" s="241">
        <f t="shared" si="5"/>
        <v>21936.737136515629</v>
      </c>
      <c r="AM24" s="241">
        <f t="shared" si="6"/>
        <v>3780.3236251761859</v>
      </c>
      <c r="AN24" s="241">
        <v>54281.894221791677</v>
      </c>
      <c r="AO24" s="241" cm="1">
        <f t="array" ref="AO24">$D$19+MMULT(AL24:AM24,$D$20:$D$21)</f>
        <v>60609.11364397085</v>
      </c>
      <c r="AP24" s="241">
        <f t="shared" si="7"/>
        <v>6327.2194221791724</v>
      </c>
    </row>
    <row r="25" spans="1:42">
      <c r="A25" s="241"/>
      <c r="B25" s="241" t="s">
        <v>260</v>
      </c>
      <c r="C25" s="241">
        <v>0.86426800000000004</v>
      </c>
      <c r="D25" s="241" t="s">
        <v>261</v>
      </c>
      <c r="E25" s="241" t="s">
        <v>260</v>
      </c>
      <c r="F25" s="241">
        <v>0.86044399999999999</v>
      </c>
      <c r="G25" s="241"/>
      <c r="H25" s="241"/>
      <c r="I25" s="241"/>
      <c r="J25" s="241"/>
      <c r="K25" s="241"/>
      <c r="L25" s="241"/>
      <c r="N25" s="307">
        <v>808.95</v>
      </c>
      <c r="O25" s="307">
        <v>20007.628600070802</v>
      </c>
      <c r="P25" s="307">
        <v>1301.3101856131882</v>
      </c>
      <c r="R25" s="241" t="s">
        <v>6</v>
      </c>
      <c r="S25" s="241">
        <v>22039.981294487436</v>
      </c>
      <c r="T25" s="241">
        <v>20007.628600070802</v>
      </c>
      <c r="U25" s="241">
        <v>1301.3101856131882</v>
      </c>
      <c r="V25" s="241">
        <v>808.95</v>
      </c>
      <c r="W25" s="241" cm="1">
        <f t="array" ref="W25">$D$19+MMULT(T25:U25,$D$20:$D$21)</f>
        <v>21231.064735990611</v>
      </c>
      <c r="Z25" s="241">
        <f t="shared" si="0"/>
        <v>22008.391460077884</v>
      </c>
      <c r="AA25" s="241">
        <f t="shared" si="1"/>
        <v>1301.3101856131882</v>
      </c>
      <c r="AB25" s="241">
        <v>21231.064735990611</v>
      </c>
      <c r="AC25" s="241" cm="1">
        <f t="array" ref="AC25">$D$19+MMULT(Z25:AA25,$D$20:$D$21)</f>
        <v>22237.042299713587</v>
      </c>
      <c r="AD25" s="241">
        <f t="shared" si="2"/>
        <v>1005.9775637229759</v>
      </c>
      <c r="AF25" s="241">
        <v>20007.628600070802</v>
      </c>
      <c r="AG25" s="241">
        <f t="shared" si="3"/>
        <v>1431.4412041745072</v>
      </c>
      <c r="AH25" s="241">
        <v>21231.064735990611</v>
      </c>
      <c r="AI25" s="241" cm="1">
        <f t="array" ref="AI25">$D$19+MMULT(AF25:AG25,$D$20:$D$21)</f>
        <v>23247.223645866692</v>
      </c>
      <c r="AJ25" s="241">
        <f t="shared" si="4"/>
        <v>2016.1589098760815</v>
      </c>
      <c r="AL25" s="241">
        <f t="shared" si="5"/>
        <v>22008.391460077884</v>
      </c>
      <c r="AM25" s="241">
        <f t="shared" si="6"/>
        <v>1431.4412041745072</v>
      </c>
      <c r="AN25" s="241">
        <v>21231.064735990611</v>
      </c>
      <c r="AO25" s="241" cm="1">
        <f t="array" ref="AO25">$D$19+MMULT(AL25:AM25,$D$20:$D$21)</f>
        <v>24253.201209589675</v>
      </c>
      <c r="AP25" s="241">
        <f t="shared" si="7"/>
        <v>3022.1364735990646</v>
      </c>
    </row>
    <row r="26" spans="1:42">
      <c r="A26" s="241"/>
      <c r="B26" s="241" t="s">
        <v>286</v>
      </c>
      <c r="C26" s="241" t="s">
        <v>444</v>
      </c>
      <c r="D26" s="241">
        <v>226.0445</v>
      </c>
      <c r="E26" s="241" t="s">
        <v>262</v>
      </c>
      <c r="F26" s="241" t="s">
        <v>263</v>
      </c>
      <c r="G26" s="327">
        <v>1.62E-31</v>
      </c>
      <c r="H26" s="241"/>
      <c r="I26" s="241"/>
      <c r="J26" s="241"/>
      <c r="K26" s="241"/>
      <c r="L26" s="241"/>
      <c r="N26" s="307">
        <v>-5956.84</v>
      </c>
      <c r="O26" s="307">
        <v>20025.583103376681</v>
      </c>
      <c r="P26" s="307">
        <v>3287.758981259703</v>
      </c>
      <c r="R26" s="241" t="s">
        <v>16</v>
      </c>
      <c r="S26" s="241">
        <v>46059.803061612693</v>
      </c>
      <c r="T26" s="241">
        <v>20025.583103376681</v>
      </c>
      <c r="U26" s="241">
        <v>3287.758981259703</v>
      </c>
      <c r="V26" s="241">
        <v>-5956.84</v>
      </c>
      <c r="W26" s="241" cm="1">
        <f t="array" ref="W26">$D$19+MMULT(T26:U26,$D$20:$D$21)</f>
        <v>52016.739331979436</v>
      </c>
      <c r="Z26" s="241">
        <f t="shared" si="0"/>
        <v>22028.141413714351</v>
      </c>
      <c r="AA26" s="241">
        <f t="shared" si="1"/>
        <v>3287.758981259703</v>
      </c>
      <c r="AB26" s="241">
        <v>52016.739331979436</v>
      </c>
      <c r="AC26" s="241" cm="1">
        <f t="array" ref="AC26">$D$19+MMULT(Z26:AA26,$D$20:$D$21)</f>
        <v>53023.619642742298</v>
      </c>
      <c r="AD26" s="241">
        <f t="shared" si="2"/>
        <v>1006.8803107628628</v>
      </c>
      <c r="AF26" s="241">
        <v>20025.583103376681</v>
      </c>
      <c r="AG26" s="241">
        <f t="shared" si="3"/>
        <v>3616.5348793856738</v>
      </c>
      <c r="AH26" s="241">
        <v>52016.739331979436</v>
      </c>
      <c r="AI26" s="241" cm="1">
        <f t="array" ref="AI26">$D$19+MMULT(AF26:AG26,$D$20:$D$21)</f>
        <v>57110.562954414534</v>
      </c>
      <c r="AJ26" s="241">
        <f t="shared" si="4"/>
        <v>5093.8236224350985</v>
      </c>
      <c r="AL26" s="241">
        <f t="shared" si="5"/>
        <v>22028.141413714351</v>
      </c>
      <c r="AM26" s="241">
        <f t="shared" si="6"/>
        <v>3616.5348793856738</v>
      </c>
      <c r="AN26" s="241">
        <v>52016.739331979436</v>
      </c>
      <c r="AO26" s="241" cm="1">
        <f t="array" ref="AO26">$D$19+MMULT(AL26:AM26,$D$20:$D$21)</f>
        <v>58117.443265177382</v>
      </c>
      <c r="AP26" s="241">
        <f t="shared" si="7"/>
        <v>6100.7039331979468</v>
      </c>
    </row>
    <row r="27" spans="1:42">
      <c r="A27" s="241"/>
      <c r="B27" s="241" t="s">
        <v>264</v>
      </c>
      <c r="C27" s="241" t="s">
        <v>265</v>
      </c>
      <c r="D27" s="241">
        <v>-828.42039999999997</v>
      </c>
      <c r="E27" s="241" t="s">
        <v>266</v>
      </c>
      <c r="F27" s="241" t="s">
        <v>267</v>
      </c>
      <c r="G27" s="241">
        <v>1662.8409999999999</v>
      </c>
      <c r="H27" s="241"/>
      <c r="I27" s="241"/>
      <c r="J27" s="241"/>
      <c r="K27" s="241"/>
      <c r="L27" s="241"/>
      <c r="N27" s="307">
        <v>-21088.03</v>
      </c>
      <c r="O27" s="307">
        <v>20981.186659844483</v>
      </c>
      <c r="P27" s="307">
        <v>7629.159860826463</v>
      </c>
      <c r="R27" s="241" t="s">
        <v>23</v>
      </c>
      <c r="S27" s="241">
        <v>98671.564878626421</v>
      </c>
      <c r="T27" s="241">
        <v>20981.186659844483</v>
      </c>
      <c r="U27" s="241">
        <v>7629.159860826463</v>
      </c>
      <c r="V27" s="241">
        <v>-21088.03</v>
      </c>
      <c r="W27" s="241" cm="1">
        <f t="array" ref="W27">$D$19+MMULT(T27:U27,$D$20:$D$21)</f>
        <v>119759.84018075246</v>
      </c>
      <c r="Z27" s="241">
        <f t="shared" si="0"/>
        <v>23079.305325828933</v>
      </c>
      <c r="AA27" s="241">
        <f t="shared" si="1"/>
        <v>7629.159860826463</v>
      </c>
      <c r="AB27" s="241">
        <v>119759.84018075246</v>
      </c>
      <c r="AC27" s="241" cm="1">
        <f t="array" ref="AC27">$D$19+MMULT(Z27:AA27,$D$20:$D$21)</f>
        <v>120814.76795165346</v>
      </c>
      <c r="AD27" s="241">
        <f t="shared" si="2"/>
        <v>1054.9277709009912</v>
      </c>
      <c r="AF27" s="241">
        <v>20981.186659844483</v>
      </c>
      <c r="AG27" s="241">
        <f t="shared" si="3"/>
        <v>8392.0758469091106</v>
      </c>
      <c r="AH27" s="241">
        <v>119759.84018075246</v>
      </c>
      <c r="AI27" s="241" cm="1">
        <f t="array" ref="AI27">$D$19+MMULT(AF27:AG27,$D$20:$D$21)</f>
        <v>131579.92642792675</v>
      </c>
      <c r="AJ27" s="241">
        <f t="shared" si="4"/>
        <v>11820.086247174288</v>
      </c>
      <c r="AL27" s="241">
        <f t="shared" si="5"/>
        <v>23079.305325828933</v>
      </c>
      <c r="AM27" s="241">
        <f t="shared" si="6"/>
        <v>8392.0758469091106</v>
      </c>
      <c r="AN27" s="241">
        <v>119759.84018075246</v>
      </c>
      <c r="AO27" s="241" cm="1">
        <f t="array" ref="AO27">$D$19+MMULT(AL27:AM27,$D$20:$D$21)</f>
        <v>132634.85419882773</v>
      </c>
      <c r="AP27" s="241">
        <f t="shared" si="7"/>
        <v>12875.014018075264</v>
      </c>
    </row>
    <row r="28" spans="1:42">
      <c r="A28" s="241"/>
      <c r="B28" s="241" t="s">
        <v>266</v>
      </c>
      <c r="C28" s="241" t="s">
        <v>268</v>
      </c>
      <c r="D28" s="241">
        <v>1669.7529999999999</v>
      </c>
      <c r="E28" s="241" t="s">
        <v>266</v>
      </c>
      <c r="F28" s="241" t="s">
        <v>269</v>
      </c>
      <c r="G28" s="241">
        <v>1665.598</v>
      </c>
      <c r="H28" s="241"/>
      <c r="I28" s="241"/>
      <c r="J28" s="241"/>
      <c r="K28" s="241"/>
      <c r="L28" s="241"/>
      <c r="N28" s="307">
        <v>-22441.46</v>
      </c>
      <c r="O28" s="307">
        <v>21458.818956561914</v>
      </c>
      <c r="P28" s="307">
        <v>5193.0478210426763</v>
      </c>
      <c r="R28" s="241" t="s">
        <v>56</v>
      </c>
      <c r="S28" s="241">
        <v>59814.949497179565</v>
      </c>
      <c r="T28" s="241">
        <v>21458.818956561914</v>
      </c>
      <c r="U28" s="241">
        <v>5193.0478210426763</v>
      </c>
      <c r="V28" s="241">
        <v>-22441.46</v>
      </c>
      <c r="W28" s="241" cm="1">
        <f t="array" ref="W28">$D$19+MMULT(T28:U28,$D$20:$D$21)</f>
        <v>82256.57760066296</v>
      </c>
      <c r="Z28" s="241">
        <f t="shared" si="0"/>
        <v>23604.700852218106</v>
      </c>
      <c r="AA28" s="241">
        <f t="shared" si="1"/>
        <v>5193.0478210426763</v>
      </c>
      <c r="AB28" s="241">
        <v>82256.57760066296</v>
      </c>
      <c r="AC28" s="241" cm="1">
        <f t="array" ref="AC28">$D$19+MMULT(Z28:AA28,$D$20:$D$21)</f>
        <v>83335.520580153199</v>
      </c>
      <c r="AD28" s="241">
        <f t="shared" si="2"/>
        <v>1078.9429794902389</v>
      </c>
      <c r="AF28" s="241">
        <v>21458.818956561914</v>
      </c>
      <c r="AG28" s="241">
        <f t="shared" si="3"/>
        <v>5712.3526031469446</v>
      </c>
      <c r="AH28" s="241">
        <v>82256.57760066296</v>
      </c>
      <c r="AI28" s="241" cm="1">
        <f t="array" ref="AI28">$D$19+MMULT(AF28:AG28,$D$20:$D$21)</f>
        <v>90302.322381239021</v>
      </c>
      <c r="AJ28" s="241">
        <f t="shared" si="4"/>
        <v>8045.7447805760603</v>
      </c>
      <c r="AL28" s="241">
        <f t="shared" si="5"/>
        <v>23604.700852218106</v>
      </c>
      <c r="AM28" s="241">
        <f t="shared" si="6"/>
        <v>5712.3526031469446</v>
      </c>
      <c r="AN28" s="241">
        <v>82256.57760066296</v>
      </c>
      <c r="AO28" s="241" cm="1">
        <f t="array" ref="AO28">$D$19+MMULT(AL28:AM28,$D$20:$D$21)</f>
        <v>91381.26536072926</v>
      </c>
      <c r="AP28" s="241">
        <f t="shared" si="7"/>
        <v>9124.6877600662992</v>
      </c>
    </row>
    <row r="29" spans="1:42">
      <c r="A29" s="241"/>
      <c r="B29" s="241" t="s">
        <v>270</v>
      </c>
      <c r="C29" s="241" t="s">
        <v>271</v>
      </c>
      <c r="D29" s="241" t="s">
        <v>246</v>
      </c>
      <c r="E29" s="241" t="s">
        <v>272</v>
      </c>
      <c r="F29" s="241" t="s">
        <v>273</v>
      </c>
      <c r="G29" s="241" t="s">
        <v>274</v>
      </c>
      <c r="H29" s="241"/>
      <c r="I29" s="241"/>
      <c r="J29" s="241"/>
      <c r="K29" s="241"/>
      <c r="L29" s="241"/>
      <c r="N29" s="307">
        <v>-8669.75</v>
      </c>
      <c r="O29" s="307">
        <v>21460.908019318864</v>
      </c>
      <c r="P29" s="307">
        <v>2963.5804221754365</v>
      </c>
      <c r="R29" s="241" t="s">
        <v>59</v>
      </c>
      <c r="S29" s="241">
        <v>39045.977659878219</v>
      </c>
      <c r="T29" s="241">
        <v>21460.908019318864</v>
      </c>
      <c r="U29" s="241">
        <v>2963.5804221754365</v>
      </c>
      <c r="V29" s="241">
        <v>-8669.75</v>
      </c>
      <c r="W29" s="241" cm="1">
        <f t="array" ref="W29">$D$19+MMULT(T29:U29,$D$20:$D$21)</f>
        <v>47715.820724280158</v>
      </c>
      <c r="Z29" s="241">
        <f t="shared" si="0"/>
        <v>23606.998821250752</v>
      </c>
      <c r="AA29" s="241">
        <f t="shared" si="1"/>
        <v>2963.5804221754365</v>
      </c>
      <c r="AB29" s="241">
        <v>47715.820724280158</v>
      </c>
      <c r="AC29" s="241" cm="1">
        <f t="array" ref="AC29">$D$19+MMULT(Z29:AA29,$D$20:$D$21)</f>
        <v>48794.868741219107</v>
      </c>
      <c r="AD29" s="241">
        <f t="shared" si="2"/>
        <v>1079.0480169389484</v>
      </c>
      <c r="AF29" s="241">
        <v>21460.908019318864</v>
      </c>
      <c r="AG29" s="241">
        <f t="shared" si="3"/>
        <v>3259.9384643929802</v>
      </c>
      <c r="AH29" s="241">
        <v>47715.820724280158</v>
      </c>
      <c r="AI29" s="241" cm="1">
        <f t="array" ref="AI29">$D$19+MMULT(AF29:AG29,$D$20:$D$21)</f>
        <v>52307.384779769229</v>
      </c>
      <c r="AJ29" s="241">
        <f t="shared" si="4"/>
        <v>4591.5640554890706</v>
      </c>
      <c r="AL29" s="241">
        <f t="shared" si="5"/>
        <v>23606.998821250752</v>
      </c>
      <c r="AM29" s="241">
        <f t="shared" si="6"/>
        <v>3259.9384643929802</v>
      </c>
      <c r="AN29" s="241">
        <v>47715.820724280158</v>
      </c>
      <c r="AO29" s="241" cm="1">
        <f t="array" ref="AO29">$D$19+MMULT(AL29:AM29,$D$20:$D$21)</f>
        <v>53386.432796708177</v>
      </c>
      <c r="AP29" s="241">
        <f t="shared" si="7"/>
        <v>5670.612072428019</v>
      </c>
    </row>
    <row r="30" spans="1:42">
      <c r="A30" s="241"/>
      <c r="B30" s="241"/>
      <c r="C30" s="241"/>
      <c r="D30" s="241"/>
      <c r="E30" s="241"/>
      <c r="F30" s="241"/>
      <c r="G30" s="241"/>
      <c r="H30" s="241"/>
      <c r="I30" s="241"/>
      <c r="J30" s="241"/>
      <c r="K30" s="241"/>
      <c r="L30" s="241"/>
      <c r="N30" s="241">
        <v>5991.29</v>
      </c>
      <c r="O30" s="241">
        <v>21498.87963124588</v>
      </c>
      <c r="P30" s="241">
        <v>1648.6091860962858</v>
      </c>
      <c r="R30" s="241" t="s">
        <v>48</v>
      </c>
      <c r="S30" s="241">
        <v>33352.910983513793</v>
      </c>
      <c r="T30" s="241">
        <v>21498.87963124588</v>
      </c>
      <c r="U30" s="241">
        <v>1648.6091860962858</v>
      </c>
      <c r="V30" s="241">
        <v>5991.29</v>
      </c>
      <c r="W30" s="241" cm="1">
        <f t="array" ref="W30">$D$19+MMULT(T30:U30,$D$20:$D$21)</f>
        <v>27361.668884897121</v>
      </c>
      <c r="Z30" s="241">
        <f t="shared" si="0"/>
        <v>23648.767594370471</v>
      </c>
      <c r="AA30" s="241">
        <f t="shared" si="1"/>
        <v>1648.6091860962858</v>
      </c>
      <c r="AB30" s="241">
        <v>27361.668884897121</v>
      </c>
      <c r="AC30" s="241" cm="1">
        <f t="array" ref="AC30">$D$19+MMULT(Z30:AA30,$D$20:$D$21)</f>
        <v>28442.62610309228</v>
      </c>
      <c r="AD30" s="241">
        <f t="shared" si="2"/>
        <v>1080.9572181951589</v>
      </c>
      <c r="AF30" s="241">
        <v>21498.87963124588</v>
      </c>
      <c r="AG30" s="241">
        <f t="shared" si="3"/>
        <v>1813.4701047059145</v>
      </c>
      <c r="AH30" s="241">
        <v>27361.668884897121</v>
      </c>
      <c r="AI30" s="241" cm="1">
        <f t="array" ref="AI30">$D$19+MMULT(AF30:AG30,$D$20:$D$21)</f>
        <v>29915.908555191683</v>
      </c>
      <c r="AJ30" s="241">
        <f t="shared" si="4"/>
        <v>2554.2396702945625</v>
      </c>
      <c r="AL30" s="241">
        <f t="shared" si="5"/>
        <v>23648.767594370471</v>
      </c>
      <c r="AM30" s="241">
        <f t="shared" si="6"/>
        <v>1813.4701047059145</v>
      </c>
      <c r="AN30" s="241">
        <v>27361.668884897121</v>
      </c>
      <c r="AO30" s="241" cm="1">
        <f t="array" ref="AO30">$D$19+MMULT(AL30:AM30,$D$20:$D$21)</f>
        <v>30996.865773386835</v>
      </c>
      <c r="AP30" s="241">
        <f t="shared" si="7"/>
        <v>3635.1968884897142</v>
      </c>
    </row>
    <row r="31" spans="1:42">
      <c r="A31" s="241"/>
      <c r="B31" s="241"/>
      <c r="C31" s="241"/>
      <c r="D31" s="241"/>
      <c r="E31" s="241"/>
      <c r="F31" s="241"/>
      <c r="G31" s="241"/>
      <c r="H31" s="241"/>
      <c r="I31" s="241"/>
      <c r="J31" s="241"/>
      <c r="K31" s="241"/>
      <c r="L31" s="241"/>
      <c r="N31" s="241">
        <v>-12660.06</v>
      </c>
      <c r="O31" s="241">
        <v>21815.609825446943</v>
      </c>
      <c r="P31" s="241">
        <v>2555.509551749712</v>
      </c>
      <c r="R31" s="241" t="s">
        <v>70</v>
      </c>
      <c r="S31" s="241">
        <v>28911.659529182783</v>
      </c>
      <c r="T31" s="241">
        <v>21815.609825446943</v>
      </c>
      <c r="U31" s="241">
        <v>2555.509551749712</v>
      </c>
      <c r="V31" s="241">
        <v>-12660.06</v>
      </c>
      <c r="W31" s="241" cm="1">
        <f t="array" ref="W31">$D$19+MMULT(T31:U31,$D$20:$D$21)</f>
        <v>41571.799311529059</v>
      </c>
      <c r="Z31" s="241">
        <f t="shared" si="0"/>
        <v>23997.170807991639</v>
      </c>
      <c r="AA31" s="241">
        <f t="shared" si="1"/>
        <v>2555.509551749712</v>
      </c>
      <c r="AB31" s="241">
        <v>41571.799311529059</v>
      </c>
      <c r="AC31" s="241" cm="1">
        <f t="array" ref="AC31">$D$19+MMULT(Z31:AA31,$D$20:$D$21)</f>
        <v>42668.681628869585</v>
      </c>
      <c r="AD31" s="241">
        <f t="shared" si="2"/>
        <v>1096.8823173405253</v>
      </c>
      <c r="AF31" s="241">
        <v>21815.609825446943</v>
      </c>
      <c r="AG31" s="241">
        <f t="shared" si="3"/>
        <v>2811.0605069246835</v>
      </c>
      <c r="AH31" s="241">
        <v>41571.799311529059</v>
      </c>
      <c r="AI31" s="241" cm="1">
        <f t="array" ref="AI31">$D$19+MMULT(AF31:AG31,$D$20:$D$21)</f>
        <v>45531.12692534145</v>
      </c>
      <c r="AJ31" s="241">
        <f t="shared" si="4"/>
        <v>3959.3276138123911</v>
      </c>
      <c r="AL31" s="241">
        <f t="shared" si="5"/>
        <v>23997.170807991639</v>
      </c>
      <c r="AM31" s="241">
        <f t="shared" si="6"/>
        <v>2811.0605069246835</v>
      </c>
      <c r="AN31" s="241">
        <v>41571.799311529059</v>
      </c>
      <c r="AO31" s="241" cm="1">
        <f t="array" ref="AO31">$D$19+MMULT(AL31:AM31,$D$20:$D$21)</f>
        <v>46628.009242681976</v>
      </c>
      <c r="AP31" s="241">
        <f t="shared" si="7"/>
        <v>5056.2099311529164</v>
      </c>
    </row>
    <row r="32" spans="1:42">
      <c r="A32" s="241"/>
      <c r="B32" s="241"/>
      <c r="C32" s="241" t="s">
        <v>117</v>
      </c>
      <c r="D32" s="241" t="s">
        <v>123</v>
      </c>
      <c r="E32" s="241"/>
      <c r="F32" s="241" t="s">
        <v>455</v>
      </c>
      <c r="G32" s="241" t="s">
        <v>456</v>
      </c>
      <c r="H32" s="241"/>
      <c r="I32" s="241"/>
      <c r="J32" s="241"/>
      <c r="K32" s="241"/>
      <c r="L32" s="241"/>
      <c r="N32" s="241">
        <v>28448.04</v>
      </c>
      <c r="O32" s="241">
        <v>22023.377345924284</v>
      </c>
      <c r="P32" s="241">
        <v>4634.0157172028648</v>
      </c>
      <c r="R32" s="241" t="s">
        <v>73</v>
      </c>
      <c r="S32" s="241">
        <v>102327.07634276406</v>
      </c>
      <c r="T32" s="241">
        <v>22023.377345924284</v>
      </c>
      <c r="U32" s="241">
        <v>4634.0157172028648</v>
      </c>
      <c r="V32" s="241">
        <v>28448.04</v>
      </c>
      <c r="W32" s="241" cm="1">
        <f t="array" ref="W32">$D$19+MMULT(T32:U32,$D$20:$D$21)</f>
        <v>73879.183770737829</v>
      </c>
      <c r="Z32" s="241">
        <f t="shared" si="0"/>
        <v>24225.715080516715</v>
      </c>
      <c r="AA32" s="241">
        <f t="shared" si="1"/>
        <v>4634.0157172028648</v>
      </c>
      <c r="AB32" s="241">
        <v>73879.183770737829</v>
      </c>
      <c r="AC32" s="241" cm="1">
        <f t="array" ref="AC32">$D$19+MMULT(Z32:AA32,$D$20:$D$21)</f>
        <v>74986.512576677706</v>
      </c>
      <c r="AD32" s="241">
        <f t="shared" si="2"/>
        <v>1107.3288059398765</v>
      </c>
      <c r="AF32" s="241">
        <v>22023.377345924284</v>
      </c>
      <c r="AG32" s="241">
        <f t="shared" si="3"/>
        <v>5097.4172889231513</v>
      </c>
      <c r="AH32" s="241">
        <v>73879.183770737829</v>
      </c>
      <c r="AI32" s="241" cm="1">
        <f t="array" ref="AI32">$D$19+MMULT(AF32:AG32,$D$20:$D$21)</f>
        <v>81058.803341871753</v>
      </c>
      <c r="AJ32" s="241">
        <f t="shared" si="4"/>
        <v>7179.6195711339242</v>
      </c>
      <c r="AL32" s="241">
        <f t="shared" si="5"/>
        <v>24225.715080516715</v>
      </c>
      <c r="AM32" s="241">
        <f t="shared" si="6"/>
        <v>5097.4172889231513</v>
      </c>
      <c r="AN32" s="241">
        <v>73879.183770737829</v>
      </c>
      <c r="AO32" s="241" cm="1">
        <f t="array" ref="AO32">$D$19+MMULT(AL32:AM32,$D$20:$D$21)</f>
        <v>82166.13214781163</v>
      </c>
      <c r="AP32" s="241">
        <f t="shared" si="7"/>
        <v>8286.9483770738007</v>
      </c>
    </row>
    <row r="33" spans="1:42">
      <c r="A33" s="241"/>
      <c r="B33" s="241" t="s">
        <v>244</v>
      </c>
      <c r="C33" s="241">
        <f>AVERAGE(O2:O75)</f>
        <v>24964.283802456303</v>
      </c>
      <c r="D33" s="241">
        <f>AVERAGE(P2:P75)</f>
        <v>3769.4262754592928</v>
      </c>
      <c r="E33" s="241"/>
      <c r="F33" s="241">
        <f>D20*C33/($D$19+D20*C33)</f>
        <v>3.5241831963425607</v>
      </c>
      <c r="G33" s="241">
        <f>D21*D33/($D$19+D21*D33)</f>
        <v>1.1819510127985455</v>
      </c>
      <c r="H33" s="241"/>
      <c r="I33" s="241"/>
      <c r="J33" s="241"/>
      <c r="K33" s="241"/>
      <c r="L33" s="241"/>
      <c r="N33" s="241">
        <v>21129.13</v>
      </c>
      <c r="O33" s="241">
        <v>22164.650667852973</v>
      </c>
      <c r="P33" s="241">
        <v>2396.7896656169082</v>
      </c>
      <c r="R33" s="241" t="s">
        <v>25</v>
      </c>
      <c r="S33" s="241">
        <v>60417.263343781888</v>
      </c>
      <c r="T33" s="241">
        <v>22164.650667852973</v>
      </c>
      <c r="U33" s="241">
        <v>2396.7896656169082</v>
      </c>
      <c r="V33" s="241">
        <v>21129.13</v>
      </c>
      <c r="W33" s="241" cm="1">
        <f t="array" ref="W33">$D$19+MMULT(T33:U33,$D$20:$D$21)</f>
        <v>39288.201188146923</v>
      </c>
      <c r="Z33" s="241">
        <f t="shared" si="0"/>
        <v>24381.115734638272</v>
      </c>
      <c r="AA33" s="241">
        <f t="shared" si="1"/>
        <v>2396.7896656169082</v>
      </c>
      <c r="AB33" s="241">
        <v>39288.201188146923</v>
      </c>
      <c r="AC33" s="241" cm="1">
        <f t="array" ref="AC33">$D$19+MMULT(Z33:AA33,$D$20:$D$21)</f>
        <v>40402.633174331364</v>
      </c>
      <c r="AD33" s="241">
        <f t="shared" si="2"/>
        <v>1114.4319861844415</v>
      </c>
      <c r="AF33" s="241">
        <v>22164.650667852973</v>
      </c>
      <c r="AG33" s="241">
        <f t="shared" si="3"/>
        <v>2636.4686321785994</v>
      </c>
      <c r="AH33" s="241">
        <v>39288.201188146923</v>
      </c>
      <c r="AI33" s="241" cm="1">
        <f t="array" ref="AI33">$D$19+MMULT(AF33:AG33,$D$20:$D$21)</f>
        <v>43001.619320777172</v>
      </c>
      <c r="AJ33" s="241">
        <f t="shared" si="4"/>
        <v>3713.4181326302496</v>
      </c>
      <c r="AL33" s="241">
        <f t="shared" si="5"/>
        <v>24381.115734638272</v>
      </c>
      <c r="AM33" s="241">
        <f t="shared" si="6"/>
        <v>2636.4686321785994</v>
      </c>
      <c r="AN33" s="241">
        <v>39288.201188146923</v>
      </c>
      <c r="AO33" s="241" cm="1">
        <f t="array" ref="AO33">$D$19+MMULT(AL33:AM33,$D$20:$D$21)</f>
        <v>44116.051306961614</v>
      </c>
      <c r="AP33" s="241">
        <f t="shared" si="7"/>
        <v>4827.8501188146911</v>
      </c>
    </row>
    <row r="34" spans="1:42">
      <c r="F34">
        <f>($D$19+D20*C33)</f>
        <v>3561.6670030236237</v>
      </c>
      <c r="G34">
        <f>($D$19+D21*D33)</f>
        <v>49410.55211357346</v>
      </c>
      <c r="N34" s="241">
        <v>-15322.99</v>
      </c>
      <c r="O34" s="241">
        <v>22474.304526871751</v>
      </c>
      <c r="P34" s="241">
        <v>2826.4483953640324</v>
      </c>
      <c r="R34" s="241" t="s">
        <v>54</v>
      </c>
      <c r="S34" s="241">
        <v>30777.651826874124</v>
      </c>
      <c r="T34" s="241">
        <v>22474.304526871751</v>
      </c>
      <c r="U34" s="241">
        <v>2826.4483953640324</v>
      </c>
      <c r="V34" s="241">
        <v>-15322.99</v>
      </c>
      <c r="W34" s="241" cm="1">
        <f t="array" ref="W34">$D$19+MMULT(T34:U34,$D$20:$D$21)</f>
        <v>46100.725817091094</v>
      </c>
      <c r="Z34" s="241">
        <f t="shared" si="0"/>
        <v>24721.734979558929</v>
      </c>
      <c r="AA34" s="241">
        <f t="shared" si="1"/>
        <v>2826.4483953640324</v>
      </c>
      <c r="AB34" s="241">
        <v>46100.725817091094</v>
      </c>
      <c r="AC34" s="241" cm="1">
        <f t="array" ref="AC34">$D$19+MMULT(Z34:AA34,$D$20:$D$21)</f>
        <v>47230.72710641085</v>
      </c>
      <c r="AD34" s="241">
        <f t="shared" si="2"/>
        <v>1130.0012893197563</v>
      </c>
      <c r="AF34" s="241">
        <v>22474.304526871751</v>
      </c>
      <c r="AG34" s="241">
        <f t="shared" si="3"/>
        <v>3109.0932349004361</v>
      </c>
      <c r="AH34" s="241">
        <v>46100.725817091094</v>
      </c>
      <c r="AI34" s="241" cm="1">
        <f t="array" ref="AI34">$D$19+MMULT(AF34:AG34,$D$20:$D$21)</f>
        <v>50479.827109480466</v>
      </c>
      <c r="AJ34" s="241">
        <f t="shared" si="4"/>
        <v>4379.1012923893722</v>
      </c>
      <c r="AL34" s="241">
        <f t="shared" si="5"/>
        <v>24721.734979558929</v>
      </c>
      <c r="AM34" s="241">
        <f t="shared" si="6"/>
        <v>3109.0932349004361</v>
      </c>
      <c r="AN34" s="241">
        <v>46100.725817091094</v>
      </c>
      <c r="AO34" s="241" cm="1">
        <f t="array" ref="AO34">$D$19+MMULT(AL34:AM34,$D$20:$D$21)</f>
        <v>51609.828398800222</v>
      </c>
      <c r="AP34" s="241">
        <f t="shared" si="7"/>
        <v>5509.1025817091286</v>
      </c>
    </row>
    <row r="35" spans="1:42">
      <c r="N35" s="241">
        <v>14335.23</v>
      </c>
      <c r="O35" s="241">
        <v>22510.073333364046</v>
      </c>
      <c r="P35" s="241">
        <v>3800.061581639492</v>
      </c>
      <c r="R35" s="241" t="s">
        <v>10</v>
      </c>
      <c r="S35" s="241">
        <v>75538.304871461849</v>
      </c>
      <c r="T35" s="241">
        <v>22510.073333364046</v>
      </c>
      <c r="U35" s="241">
        <v>3800.061581639492</v>
      </c>
      <c r="V35" s="241">
        <v>14335.23</v>
      </c>
      <c r="W35" s="241" cm="1">
        <f t="array" ref="W35">$D$19+MMULT(T35:U35,$D$20:$D$21)</f>
        <v>61203.19144461058</v>
      </c>
      <c r="Z35" s="241">
        <f t="shared" si="0"/>
        <v>24761.080666700451</v>
      </c>
      <c r="AA35" s="241">
        <f t="shared" si="1"/>
        <v>3800.061581639492</v>
      </c>
      <c r="AB35" s="241">
        <v>61203.19144461058</v>
      </c>
      <c r="AC35" s="241" cm="1">
        <f t="array" ref="AC35">$D$19+MMULT(Z35:AA35,$D$20:$D$21)</f>
        <v>62334.991178790122</v>
      </c>
      <c r="AD35" s="241">
        <f t="shared" si="2"/>
        <v>1131.7997341795417</v>
      </c>
      <c r="AF35" s="241">
        <v>22510.073333364046</v>
      </c>
      <c r="AG35" s="241">
        <f t="shared" si="3"/>
        <v>4180.0677398034413</v>
      </c>
      <c r="AH35" s="241">
        <v>61203.19144461058</v>
      </c>
      <c r="AI35" s="241" cm="1">
        <f t="array" ref="AI35">$D$19+MMULT(AF35:AG35,$D$20:$D$21)</f>
        <v>67090.740854892094</v>
      </c>
      <c r="AJ35" s="241">
        <f t="shared" si="4"/>
        <v>5887.5494102815137</v>
      </c>
      <c r="AL35" s="241">
        <f t="shared" si="5"/>
        <v>24761.080666700451</v>
      </c>
      <c r="AM35" s="241">
        <f t="shared" si="6"/>
        <v>4180.0677398034413</v>
      </c>
      <c r="AN35" s="241">
        <v>61203.19144461058</v>
      </c>
      <c r="AO35" s="241" cm="1">
        <f t="array" ref="AO35">$D$19+MMULT(AL35:AM35,$D$20:$D$21)</f>
        <v>68222.54058907165</v>
      </c>
      <c r="AP35" s="241">
        <f t="shared" si="7"/>
        <v>7019.34914446107</v>
      </c>
    </row>
    <row r="36" spans="1:42">
      <c r="N36" s="241">
        <v>8170.93</v>
      </c>
      <c r="O36" s="241">
        <v>22549.635891644186</v>
      </c>
      <c r="P36" s="241">
        <v>2221.6101751718811</v>
      </c>
      <c r="R36" s="241" t="s">
        <v>49</v>
      </c>
      <c r="S36" s="241">
        <v>44938.527420946244</v>
      </c>
      <c r="T36" s="241">
        <v>22549.635891644186</v>
      </c>
      <c r="U36" s="241">
        <v>2221.6101751718811</v>
      </c>
      <c r="V36" s="241">
        <v>8170.93</v>
      </c>
      <c r="W36" s="241" cm="1">
        <f t="array" ref="W36">$D$19+MMULT(T36:U36,$D$20:$D$21)</f>
        <v>36767.662204401524</v>
      </c>
      <c r="Z36" s="241">
        <f t="shared" si="0"/>
        <v>24804.599480808607</v>
      </c>
      <c r="AA36" s="241">
        <f t="shared" si="1"/>
        <v>2221.6101751718811</v>
      </c>
      <c r="AB36" s="241">
        <v>36767.662204401524</v>
      </c>
      <c r="AC36" s="241" cm="1">
        <f t="array" ref="AC36">$D$19+MMULT(Z36:AA36,$D$20:$D$21)</f>
        <v>37901.451132142625</v>
      </c>
      <c r="AD36" s="241">
        <f t="shared" si="2"/>
        <v>1133.7889277411014</v>
      </c>
      <c r="AF36" s="241">
        <v>22549.635891644186</v>
      </c>
      <c r="AG36" s="241">
        <f t="shared" si="3"/>
        <v>2443.7711926890693</v>
      </c>
      <c r="AH36" s="241">
        <v>36767.662204401524</v>
      </c>
      <c r="AI36" s="241" cm="1">
        <f t="array" ref="AI36">$D$19+MMULT(AF36:AG36,$D$20:$D$21)</f>
        <v>40209.669497100578</v>
      </c>
      <c r="AJ36" s="241">
        <f t="shared" si="4"/>
        <v>3442.0072926990542</v>
      </c>
      <c r="AL36" s="241">
        <f t="shared" si="5"/>
        <v>24804.599480808607</v>
      </c>
      <c r="AM36" s="241">
        <f t="shared" si="6"/>
        <v>2443.7711926890693</v>
      </c>
      <c r="AN36" s="241">
        <v>36767.662204401524</v>
      </c>
      <c r="AO36" s="241" cm="1">
        <f t="array" ref="AO36">$D$19+MMULT(AL36:AM36,$D$20:$D$21)</f>
        <v>41343.45842484168</v>
      </c>
      <c r="AP36" s="241">
        <f t="shared" si="7"/>
        <v>4575.7962204401556</v>
      </c>
    </row>
    <row r="37" spans="1:42">
      <c r="N37" s="241">
        <v>5179.93</v>
      </c>
      <c r="O37" s="241">
        <v>22850.678736574966</v>
      </c>
      <c r="P37" s="241">
        <v>1911.5371547069979</v>
      </c>
      <c r="R37" s="241" t="s">
        <v>45</v>
      </c>
      <c r="S37" s="241">
        <v>37294.849966748727</v>
      </c>
      <c r="T37" s="241">
        <v>22850.678736574966</v>
      </c>
      <c r="U37" s="241">
        <v>1911.5371547069979</v>
      </c>
      <c r="V37" s="241">
        <v>5179.93</v>
      </c>
      <c r="W37" s="241" cm="1">
        <f t="array" ref="W37">$D$19+MMULT(T37:U37,$D$20:$D$21)</f>
        <v>32114.971315735613</v>
      </c>
      <c r="Z37" s="241">
        <f t="shared" si="0"/>
        <v>25135.746610232465</v>
      </c>
      <c r="AA37" s="241">
        <f t="shared" si="1"/>
        <v>1911.5371547069979</v>
      </c>
      <c r="AB37" s="241">
        <v>32114.971315735613</v>
      </c>
      <c r="AC37" s="241" cm="1">
        <f t="array" ref="AC37">$D$19+MMULT(Z37:AA37,$D$20:$D$21)</f>
        <v>33263.896587406984</v>
      </c>
      <c r="AD37" s="241">
        <f t="shared" si="2"/>
        <v>1148.9252716713709</v>
      </c>
      <c r="AF37" s="241">
        <v>22850.678736574966</v>
      </c>
      <c r="AG37" s="241">
        <f t="shared" si="3"/>
        <v>2102.6908701776979</v>
      </c>
      <c r="AH37" s="241">
        <v>32114.971315735613</v>
      </c>
      <c r="AI37" s="241" cm="1">
        <f t="array" ref="AI37">$D$19+MMULT(AF37:AG37,$D$20:$D$21)</f>
        <v>35076.573175637808</v>
      </c>
      <c r="AJ37" s="241">
        <f t="shared" si="4"/>
        <v>2961.6018599021954</v>
      </c>
      <c r="AL37" s="241">
        <f t="shared" si="5"/>
        <v>25135.746610232465</v>
      </c>
      <c r="AM37" s="241">
        <f t="shared" si="6"/>
        <v>2102.6908701776979</v>
      </c>
      <c r="AN37" s="241">
        <v>32114.971315735613</v>
      </c>
      <c r="AO37" s="241" cm="1">
        <f t="array" ref="AO37">$D$19+MMULT(AL37:AM37,$D$20:$D$21)</f>
        <v>36225.498447309175</v>
      </c>
      <c r="AP37" s="241">
        <f t="shared" si="7"/>
        <v>4110.5271315735627</v>
      </c>
    </row>
    <row r="38" spans="1:42">
      <c r="N38" s="241">
        <v>-3374.63</v>
      </c>
      <c r="O38" s="241">
        <v>22905.238285866642</v>
      </c>
      <c r="P38" s="241">
        <v>3114.4569488992329</v>
      </c>
      <c r="R38" s="241" t="s">
        <v>21</v>
      </c>
      <c r="S38" s="241">
        <v>47404.873329683658</v>
      </c>
      <c r="T38" s="241">
        <v>22905.238285866642</v>
      </c>
      <c r="U38" s="241">
        <v>3114.4569488992329</v>
      </c>
      <c r="V38" s="241">
        <v>-3374.63</v>
      </c>
      <c r="W38" s="241" cm="1">
        <f t="array" ref="W38">$D$19+MMULT(T38:U38,$D$20:$D$21)</f>
        <v>50779.60094079937</v>
      </c>
      <c r="Z38" s="241">
        <f t="shared" si="0"/>
        <v>25195.762114453308</v>
      </c>
      <c r="AA38" s="241">
        <f t="shared" si="1"/>
        <v>3114.4569488992329</v>
      </c>
      <c r="AB38" s="241">
        <v>50779.60094079937</v>
      </c>
      <c r="AC38" s="241" cm="1">
        <f t="array" ref="AC38">$D$19+MMULT(Z38:AA38,$D$20:$D$21)</f>
        <v>51931.269450241263</v>
      </c>
      <c r="AD38" s="241">
        <f t="shared" si="2"/>
        <v>1151.6685094418935</v>
      </c>
      <c r="AF38" s="241">
        <v>22905.238285866642</v>
      </c>
      <c r="AG38" s="241">
        <f t="shared" si="3"/>
        <v>3425.9026437891566</v>
      </c>
      <c r="AH38" s="241">
        <v>50779.60094079937</v>
      </c>
      <c r="AI38" s="241" cm="1">
        <f t="array" ref="AI38">$D$19+MMULT(AF38:AG38,$D$20:$D$21)</f>
        <v>55604.922525437432</v>
      </c>
      <c r="AJ38" s="241">
        <f t="shared" si="4"/>
        <v>4825.3215846380626</v>
      </c>
      <c r="AL38" s="241">
        <f t="shared" si="5"/>
        <v>25195.762114453308</v>
      </c>
      <c r="AM38" s="241">
        <f t="shared" si="6"/>
        <v>3425.9026437891566</v>
      </c>
      <c r="AN38" s="241">
        <v>50779.60094079937</v>
      </c>
      <c r="AO38" s="241" cm="1">
        <f t="array" ref="AO38">$D$19+MMULT(AL38:AM38,$D$20:$D$21)</f>
        <v>56756.591034879311</v>
      </c>
      <c r="AP38" s="241">
        <f t="shared" si="7"/>
        <v>5976.9900940799416</v>
      </c>
    </row>
    <row r="39" spans="1:42">
      <c r="N39" s="241">
        <v>-3038.16</v>
      </c>
      <c r="O39" s="241">
        <v>23216.356928634916</v>
      </c>
      <c r="P39" s="241">
        <v>2567.4712247482553</v>
      </c>
      <c r="R39" s="241" t="s">
        <v>12</v>
      </c>
      <c r="S39" s="241">
        <v>39423.183600470729</v>
      </c>
      <c r="T39" s="241">
        <v>23216.356928634916</v>
      </c>
      <c r="U39" s="241">
        <v>2567.4712247482553</v>
      </c>
      <c r="V39" s="241">
        <v>-3038.16</v>
      </c>
      <c r="W39" s="241" cm="1">
        <f t="array" ref="W39">$D$19+MMULT(T39:U39,$D$20:$D$21)</f>
        <v>42461.416541038998</v>
      </c>
      <c r="Z39" s="241">
        <f t="shared" si="0"/>
        <v>25537.992621498408</v>
      </c>
      <c r="AA39" s="241">
        <f t="shared" si="1"/>
        <v>2567.4712247482553</v>
      </c>
      <c r="AB39" s="241">
        <v>42461.416541038998</v>
      </c>
      <c r="AC39" s="241" cm="1">
        <f t="array" ref="AC39">$D$19+MMULT(Z39:AA39,$D$20:$D$21)</f>
        <v>43628.728002503674</v>
      </c>
      <c r="AD39" s="241">
        <f t="shared" si="2"/>
        <v>1167.3114614646765</v>
      </c>
      <c r="AF39" s="241">
        <v>23216.356928634916</v>
      </c>
      <c r="AG39" s="241">
        <f t="shared" si="3"/>
        <v>2824.2183472230809</v>
      </c>
      <c r="AH39" s="241">
        <v>42461.416541038998</v>
      </c>
      <c r="AI39" s="241" cm="1">
        <f t="array" ref="AI39">$D$19+MMULT(AF39:AG39,$D$20:$D$21)</f>
        <v>46439.276733678213</v>
      </c>
      <c r="AJ39" s="241">
        <f t="shared" si="4"/>
        <v>3977.8601926392148</v>
      </c>
      <c r="AL39" s="241">
        <f t="shared" si="5"/>
        <v>25537.992621498408</v>
      </c>
      <c r="AM39" s="241">
        <f t="shared" si="6"/>
        <v>2824.2183472230809</v>
      </c>
      <c r="AN39" s="241">
        <v>42461.416541038998</v>
      </c>
      <c r="AO39" s="241" cm="1">
        <f t="array" ref="AO39">$D$19+MMULT(AL39:AM39,$D$20:$D$21)</f>
        <v>47606.588195142889</v>
      </c>
      <c r="AP39" s="241">
        <f t="shared" si="7"/>
        <v>5145.1716541038913</v>
      </c>
    </row>
    <row r="40" spans="1:42">
      <c r="N40" s="241">
        <v>-2974.07</v>
      </c>
      <c r="O40" s="241">
        <v>23398.710650923778</v>
      </c>
      <c r="P40" s="241">
        <v>2166.8017698720187</v>
      </c>
      <c r="R40" s="241" t="s">
        <v>52</v>
      </c>
      <c r="S40" s="241">
        <v>33371.277031331789</v>
      </c>
      <c r="T40" s="241">
        <v>23398.710650923778</v>
      </c>
      <c r="U40" s="241">
        <v>2166.8017698720187</v>
      </c>
      <c r="V40" s="241">
        <v>-2974.07</v>
      </c>
      <c r="W40" s="241" cm="1">
        <f t="array" ref="W40">$D$19+MMULT(T40:U40,$D$20:$D$21)</f>
        <v>36345.411380310674</v>
      </c>
      <c r="Z40" s="241">
        <f t="shared" si="0"/>
        <v>25738.581716016157</v>
      </c>
      <c r="AA40" s="241">
        <f t="shared" si="1"/>
        <v>2166.8017698720187</v>
      </c>
      <c r="AB40" s="241">
        <v>36345.411380310674</v>
      </c>
      <c r="AC40" s="241" cm="1">
        <f t="array" ref="AC40">$D$19+MMULT(Z40:AA40,$D$20:$D$21)</f>
        <v>37521.891532225913</v>
      </c>
      <c r="AD40" s="241">
        <f t="shared" si="2"/>
        <v>1176.4801519152388</v>
      </c>
      <c r="AF40" s="241">
        <v>23398.710650923778</v>
      </c>
      <c r="AG40" s="241">
        <f t="shared" si="3"/>
        <v>2383.4819468592209</v>
      </c>
      <c r="AH40" s="241">
        <v>36345.411380310674</v>
      </c>
      <c r="AI40" s="241" cm="1">
        <f t="array" ref="AI40">$D$19+MMULT(AF40:AG40,$D$20:$D$21)</f>
        <v>39702.502366426488</v>
      </c>
      <c r="AJ40" s="241">
        <f t="shared" si="4"/>
        <v>3357.0909861158143</v>
      </c>
      <c r="AL40" s="241">
        <f t="shared" si="5"/>
        <v>25738.581716016157</v>
      </c>
      <c r="AM40" s="241">
        <f t="shared" si="6"/>
        <v>2383.4819468592209</v>
      </c>
      <c r="AN40" s="241">
        <v>36345.411380310674</v>
      </c>
      <c r="AO40" s="241" cm="1">
        <f t="array" ref="AO40">$D$19+MMULT(AL40:AM40,$D$20:$D$21)</f>
        <v>40878.982518341742</v>
      </c>
      <c r="AP40" s="241">
        <f t="shared" si="7"/>
        <v>4533.5711380310677</v>
      </c>
    </row>
    <row r="41" spans="1:42">
      <c r="N41" s="241">
        <v>-13881.28</v>
      </c>
      <c r="O41" s="241">
        <v>23423.875749428214</v>
      </c>
      <c r="P41" s="241">
        <v>3046.0618251766396</v>
      </c>
      <c r="R41" s="241" t="s">
        <v>32</v>
      </c>
      <c r="S41" s="241">
        <v>36099.331023617902</v>
      </c>
      <c r="T41" s="241">
        <v>23423.875749428214</v>
      </c>
      <c r="U41" s="241">
        <v>3046.0618251766396</v>
      </c>
      <c r="V41" s="241">
        <v>-13881.28</v>
      </c>
      <c r="W41" s="241" cm="1">
        <f t="array" ref="W41">$D$19+MMULT(T41:U41,$D$20:$D$21)</f>
        <v>49980.704131194492</v>
      </c>
      <c r="Z41" s="241">
        <f t="shared" si="0"/>
        <v>25766.263324371037</v>
      </c>
      <c r="AA41" s="241">
        <f t="shared" si="1"/>
        <v>3046.0618251766396</v>
      </c>
      <c r="AB41" s="241">
        <v>49980.704131194492</v>
      </c>
      <c r="AC41" s="241" cm="1">
        <f t="array" ref="AC41">$D$19+MMULT(Z41:AA41,$D$20:$D$21)</f>
        <v>51158.449576713014</v>
      </c>
      <c r="AD41" s="241">
        <f t="shared" si="2"/>
        <v>1177.7454455185216</v>
      </c>
      <c r="AF41" s="241">
        <v>23423.875749428214</v>
      </c>
      <c r="AG41" s="241">
        <f t="shared" si="3"/>
        <v>3350.6680076943039</v>
      </c>
      <c r="AH41" s="241">
        <v>49980.704131194492</v>
      </c>
      <c r="AI41" s="241" cm="1">
        <f t="array" ref="AI41">$D$19+MMULT(AF41:AG41,$D$20:$D$21)</f>
        <v>54700.05909879542</v>
      </c>
      <c r="AJ41" s="241">
        <f t="shared" si="4"/>
        <v>4719.3549676009279</v>
      </c>
      <c r="AL41" s="241">
        <f t="shared" si="5"/>
        <v>25766.263324371037</v>
      </c>
      <c r="AM41" s="241">
        <f t="shared" si="6"/>
        <v>3350.6680076943039</v>
      </c>
      <c r="AN41" s="241">
        <v>49980.704131194492</v>
      </c>
      <c r="AO41" s="241" cm="1">
        <f t="array" ref="AO41">$D$19+MMULT(AL41:AM41,$D$20:$D$21)</f>
        <v>55877.804544313942</v>
      </c>
      <c r="AP41" s="241">
        <f t="shared" si="7"/>
        <v>5897.1004131194495</v>
      </c>
    </row>
    <row r="42" spans="1:42">
      <c r="N42" s="241">
        <v>-37868.68</v>
      </c>
      <c r="O42" s="241">
        <v>23711.300329025937</v>
      </c>
      <c r="P42" s="241">
        <v>7118.8880483306893</v>
      </c>
      <c r="R42" s="241" t="s">
        <v>24</v>
      </c>
      <c r="S42" s="241">
        <v>75357.828272754894</v>
      </c>
      <c r="T42" s="241">
        <v>23711.300329025937</v>
      </c>
      <c r="U42" s="241">
        <v>7118.8880483306893</v>
      </c>
      <c r="V42" s="241">
        <v>-37868.68</v>
      </c>
      <c r="W42" s="241" cm="1">
        <f t="array" ref="W42">$D$19+MMULT(T42:U42,$D$20:$D$21)</f>
        <v>113226.73887073512</v>
      </c>
      <c r="Z42" s="241">
        <f t="shared" si="0"/>
        <v>26082.430361928531</v>
      </c>
      <c r="AA42" s="241">
        <f t="shared" si="1"/>
        <v>7118.8880483306893</v>
      </c>
      <c r="AB42" s="241">
        <v>113226.73887073512</v>
      </c>
      <c r="AC42" s="241" cm="1">
        <f t="array" ref="AC42">$D$19+MMULT(Z42:AA42,$D$20:$D$21)</f>
        <v>114418.93593788844</v>
      </c>
      <c r="AD42" s="241">
        <f t="shared" si="2"/>
        <v>1192.1970671533199</v>
      </c>
      <c r="AF42" s="241">
        <v>23711.300329025937</v>
      </c>
      <c r="AG42" s="241">
        <f t="shared" si="3"/>
        <v>7830.7768531637585</v>
      </c>
      <c r="AH42" s="241">
        <v>113226.73887073512</v>
      </c>
      <c r="AI42" s="241" cm="1">
        <f t="array" ref="AI42">$D$19+MMULT(AF42:AG42,$D$20:$D$21)</f>
        <v>124256.2456906553</v>
      </c>
      <c r="AJ42" s="241">
        <f t="shared" si="4"/>
        <v>11029.506819920178</v>
      </c>
      <c r="AL42" s="241">
        <f t="shared" si="5"/>
        <v>26082.430361928531</v>
      </c>
      <c r="AM42" s="241">
        <f t="shared" si="6"/>
        <v>7830.7768531637585</v>
      </c>
      <c r="AN42" s="241">
        <v>113226.73887073512</v>
      </c>
      <c r="AO42" s="241" cm="1">
        <f t="array" ref="AO42">$D$19+MMULT(AL42:AM42,$D$20:$D$21)</f>
        <v>125448.44275780865</v>
      </c>
      <c r="AP42" s="241">
        <f t="shared" si="7"/>
        <v>12221.703887073527</v>
      </c>
    </row>
    <row r="43" spans="1:42">
      <c r="N43" s="241">
        <v>-7102.05</v>
      </c>
      <c r="O43" s="241">
        <v>23749.828619334407</v>
      </c>
      <c r="P43" s="241">
        <v>1943.3453246963288</v>
      </c>
      <c r="R43" s="241" t="s">
        <v>8</v>
      </c>
      <c r="S43" s="241">
        <v>25957.763640872479</v>
      </c>
      <c r="T43" s="241">
        <v>23749.828619334407</v>
      </c>
      <c r="U43" s="241">
        <v>1943.3453246963288</v>
      </c>
      <c r="V43" s="241">
        <v>-7102.05</v>
      </c>
      <c r="W43" s="241" cm="1">
        <f t="array" ref="W43">$D$19+MMULT(T43:U43,$D$20:$D$21)</f>
        <v>33059.874699433116</v>
      </c>
      <c r="Z43" s="241">
        <f t="shared" si="0"/>
        <v>26124.81148126785</v>
      </c>
      <c r="AA43" s="241">
        <f t="shared" si="1"/>
        <v>1943.3453246963288</v>
      </c>
      <c r="AB43" s="241">
        <v>33059.874699433116</v>
      </c>
      <c r="AC43" s="241" cm="1">
        <f t="array" ref="AC43">$D$19+MMULT(Z43:AA43,$D$20:$D$21)</f>
        <v>34254.008957464655</v>
      </c>
      <c r="AD43" s="241">
        <f t="shared" si="2"/>
        <v>1194.1342580315395</v>
      </c>
      <c r="AF43" s="241">
        <v>23749.828619334407</v>
      </c>
      <c r="AG43" s="241">
        <f t="shared" si="3"/>
        <v>2137.6798571659619</v>
      </c>
      <c r="AH43" s="241">
        <v>33059.874699433116</v>
      </c>
      <c r="AI43" s="241" cm="1">
        <f t="array" ref="AI43">$D$19+MMULT(AF43:AG43,$D$20:$D$21)</f>
        <v>36070.757911344874</v>
      </c>
      <c r="AJ43" s="241">
        <f t="shared" si="4"/>
        <v>3010.8832119117578</v>
      </c>
      <c r="AL43" s="241">
        <f t="shared" si="5"/>
        <v>26124.81148126785</v>
      </c>
      <c r="AM43" s="241">
        <f t="shared" si="6"/>
        <v>2137.6798571659619</v>
      </c>
      <c r="AN43" s="241">
        <v>33059.874699433116</v>
      </c>
      <c r="AO43" s="241" cm="1">
        <f t="array" ref="AO43">$D$19+MMULT(AL43:AM43,$D$20:$D$21)</f>
        <v>37264.892169376428</v>
      </c>
      <c r="AP43" s="241">
        <f t="shared" si="7"/>
        <v>4205.0174699433119</v>
      </c>
    </row>
    <row r="44" spans="1:42">
      <c r="N44" s="241">
        <v>-2065.65</v>
      </c>
      <c r="O44" s="241">
        <v>23794.836425201021</v>
      </c>
      <c r="P44" s="241">
        <v>3321.8198174756717</v>
      </c>
      <c r="R44" s="241" t="s">
        <v>17</v>
      </c>
      <c r="S44" s="241">
        <v>52373.86717590638</v>
      </c>
      <c r="T44" s="241">
        <v>23794.836425201021</v>
      </c>
      <c r="U44" s="241">
        <v>3321.8198174756717</v>
      </c>
      <c r="V44" s="241">
        <v>-2065.65</v>
      </c>
      <c r="W44" s="241" cm="1">
        <f t="array" ref="W44">$D$19+MMULT(T44:U44,$D$20:$D$21)</f>
        <v>54439.623348177629</v>
      </c>
      <c r="Z44" s="241">
        <f t="shared" si="0"/>
        <v>26174.320067721124</v>
      </c>
      <c r="AA44" s="241">
        <f t="shared" si="1"/>
        <v>3321.8198174756717</v>
      </c>
      <c r="AB44" s="241">
        <v>54439.623348177629</v>
      </c>
      <c r="AC44" s="241" cm="1">
        <f t="array" ref="AC44">$D$19+MMULT(Z44:AA44,$D$20:$D$21)</f>
        <v>55636.020585185805</v>
      </c>
      <c r="AD44" s="241">
        <f t="shared" si="2"/>
        <v>1196.3972370081756</v>
      </c>
      <c r="AF44" s="241">
        <v>23794.836425201021</v>
      </c>
      <c r="AG44" s="241">
        <f t="shared" si="3"/>
        <v>3654.0017992232392</v>
      </c>
      <c r="AH44" s="241">
        <v>54439.623348177629</v>
      </c>
      <c r="AI44" s="241" cm="1">
        <f t="array" ref="AI44">$D$19+MMULT(AF44:AG44,$D$20:$D$21)</f>
        <v>59586.218445987208</v>
      </c>
      <c r="AJ44" s="241">
        <f t="shared" si="4"/>
        <v>5146.5950978095789</v>
      </c>
      <c r="AL44" s="241">
        <f t="shared" si="5"/>
        <v>26174.320067721124</v>
      </c>
      <c r="AM44" s="241">
        <f t="shared" si="6"/>
        <v>3654.0017992232392</v>
      </c>
      <c r="AN44" s="241">
        <v>54439.623348177629</v>
      </c>
      <c r="AO44" s="241" cm="1">
        <f t="array" ref="AO44">$D$19+MMULT(AL44:AM44,$D$20:$D$21)</f>
        <v>60782.615682995383</v>
      </c>
      <c r="AP44" s="241">
        <f t="shared" si="7"/>
        <v>6342.9923348177545</v>
      </c>
    </row>
    <row r="45" spans="1:42">
      <c r="N45" s="241">
        <v>21769.8</v>
      </c>
      <c r="O45" s="241">
        <v>24020.860729153901</v>
      </c>
      <c r="P45" s="241">
        <v>2233.2424070509919</v>
      </c>
      <c r="R45" s="241" t="s">
        <v>9</v>
      </c>
      <c r="S45" s="241">
        <v>59457.349948268668</v>
      </c>
      <c r="T45" s="241">
        <v>24020.860729153901</v>
      </c>
      <c r="U45" s="241">
        <v>2233.2424070509919</v>
      </c>
      <c r="V45" s="241">
        <v>21769.8</v>
      </c>
      <c r="W45" s="241" cm="1">
        <f t="array" ref="W45">$D$19+MMULT(T45:U45,$D$20:$D$21)</f>
        <v>37687.611297199532</v>
      </c>
      <c r="Z45" s="241">
        <f t="shared" si="0"/>
        <v>26422.946802069295</v>
      </c>
      <c r="AA45" s="241">
        <f t="shared" si="1"/>
        <v>2233.2424070509919</v>
      </c>
      <c r="AB45" s="241">
        <v>37687.611297199532</v>
      </c>
      <c r="AC45" s="241" cm="1">
        <f t="array" ref="AC45">$D$19+MMULT(Z45:AA45,$D$20:$D$21)</f>
        <v>38895.372968403171</v>
      </c>
      <c r="AD45" s="241">
        <f t="shared" si="2"/>
        <v>1207.7616712036397</v>
      </c>
      <c r="AF45" s="241">
        <v>24020.860729153901</v>
      </c>
      <c r="AG45" s="241">
        <f t="shared" si="3"/>
        <v>2456.5666477560912</v>
      </c>
      <c r="AH45" s="241">
        <v>37687.611297199532</v>
      </c>
      <c r="AI45" s="241" cm="1">
        <f t="array" ref="AI45">$D$19+MMULT(AF45:AG45,$D$20:$D$21)</f>
        <v>41147.640755715838</v>
      </c>
      <c r="AJ45" s="241">
        <f t="shared" si="4"/>
        <v>3460.0294585163065</v>
      </c>
      <c r="AL45" s="241">
        <f t="shared" si="5"/>
        <v>26422.946802069295</v>
      </c>
      <c r="AM45" s="241">
        <f t="shared" si="6"/>
        <v>2456.5666477560912</v>
      </c>
      <c r="AN45" s="241">
        <v>37687.611297199532</v>
      </c>
      <c r="AO45" s="241" cm="1">
        <f t="array" ref="AO45">$D$19+MMULT(AL45:AM45,$D$20:$D$21)</f>
        <v>42355.402426919478</v>
      </c>
      <c r="AP45" s="241">
        <f t="shared" si="7"/>
        <v>4667.7911297199462</v>
      </c>
    </row>
    <row r="46" spans="1:42">
      <c r="N46" s="241">
        <v>-13418.76</v>
      </c>
      <c r="O46" s="241">
        <v>24107.874601735384</v>
      </c>
      <c r="P46" s="241">
        <v>4453.7332837103477</v>
      </c>
      <c r="R46" s="241" t="s">
        <v>53</v>
      </c>
      <c r="S46" s="241">
        <v>58715.195018963845</v>
      </c>
      <c r="T46" s="241">
        <v>24107.874601735384</v>
      </c>
      <c r="U46" s="241">
        <v>4453.7332837103477</v>
      </c>
      <c r="V46" s="241">
        <v>-13418.76</v>
      </c>
      <c r="W46" s="241" cm="1">
        <f t="array" ref="W46">$D$19+MMULT(T46:U46,$D$20:$D$21)</f>
        <v>72134.092910638268</v>
      </c>
      <c r="Z46" s="241">
        <f t="shared" si="0"/>
        <v>26518.662061908926</v>
      </c>
      <c r="AA46" s="241">
        <f t="shared" si="1"/>
        <v>4453.7332837103477</v>
      </c>
      <c r="AB46" s="241">
        <v>72134.092910638268</v>
      </c>
      <c r="AC46" s="241" cm="1">
        <f t="array" ref="AC46">$D$19+MMULT(Z46:AA46,$D$20:$D$21)</f>
        <v>73346.22961325114</v>
      </c>
      <c r="AD46" s="241">
        <f t="shared" si="2"/>
        <v>1212.1367026128719</v>
      </c>
      <c r="AF46" s="241">
        <v>24107.874601735384</v>
      </c>
      <c r="AG46" s="241">
        <f t="shared" si="3"/>
        <v>4899.106612081383</v>
      </c>
      <c r="AH46" s="241">
        <v>72134.092910638268</v>
      </c>
      <c r="AI46" s="241" cm="1">
        <f t="array" ref="AI46">$D$19+MMULT(AF46:AG46,$D$20:$D$21)</f>
        <v>79034.395499089238</v>
      </c>
      <c r="AJ46" s="241">
        <f t="shared" si="4"/>
        <v>6900.3025884509698</v>
      </c>
      <c r="AL46" s="241">
        <f t="shared" si="5"/>
        <v>26518.662061908926</v>
      </c>
      <c r="AM46" s="241">
        <f t="shared" si="6"/>
        <v>4899.106612081383</v>
      </c>
      <c r="AN46" s="241">
        <v>72134.092910638268</v>
      </c>
      <c r="AO46" s="241" cm="1">
        <f t="array" ref="AO46">$D$19+MMULT(AL46:AM46,$D$20:$D$21)</f>
        <v>80246.53220170211</v>
      </c>
      <c r="AP46" s="241">
        <f t="shared" si="7"/>
        <v>8112.4392910638417</v>
      </c>
    </row>
    <row r="47" spans="1:42">
      <c r="N47" s="241">
        <v>-17300.57</v>
      </c>
      <c r="O47" s="241">
        <v>24624.6822124512</v>
      </c>
      <c r="P47" s="241">
        <v>3650.0262769760852</v>
      </c>
      <c r="R47" s="241" t="s">
        <v>67</v>
      </c>
      <c r="S47" s="241">
        <v>42641.186605060524</v>
      </c>
      <c r="T47" s="241">
        <v>24624.6822124512</v>
      </c>
      <c r="U47" s="241">
        <v>3650.0262769760852</v>
      </c>
      <c r="V47" s="241">
        <v>-17300.57</v>
      </c>
      <c r="W47" s="241" cm="1">
        <f t="array" ref="W47">$D$19+MMULT(T47:U47,$D$20:$D$21)</f>
        <v>59941.868459447403</v>
      </c>
      <c r="Z47" s="241">
        <f t="shared" si="0"/>
        <v>27087.150433696323</v>
      </c>
      <c r="AA47" s="241">
        <f t="shared" si="1"/>
        <v>3650.0262769760852</v>
      </c>
      <c r="AB47" s="241">
        <v>59941.868459447403</v>
      </c>
      <c r="AC47" s="241" cm="1">
        <f t="array" ref="AC47">$D$19+MMULT(Z47:AA47,$D$20:$D$21)</f>
        <v>61179.990093684799</v>
      </c>
      <c r="AD47" s="241">
        <f t="shared" si="2"/>
        <v>1238.1216342373955</v>
      </c>
      <c r="AF47" s="241">
        <v>24624.6822124512</v>
      </c>
      <c r="AG47" s="241">
        <f t="shared" si="3"/>
        <v>4015.0289046736939</v>
      </c>
      <c r="AH47" s="241">
        <v>59941.868459447403</v>
      </c>
      <c r="AI47" s="241" cm="1">
        <f t="array" ref="AI47">$D$19+MMULT(AF47:AG47,$D$20:$D$21)</f>
        <v>65596.963671154765</v>
      </c>
      <c r="AJ47" s="241">
        <f t="shared" si="4"/>
        <v>5655.0952117073612</v>
      </c>
      <c r="AL47" s="241">
        <f t="shared" si="5"/>
        <v>27087.150433696323</v>
      </c>
      <c r="AM47" s="241">
        <f t="shared" si="6"/>
        <v>4015.0289046736939</v>
      </c>
      <c r="AN47" s="241">
        <v>59941.868459447403</v>
      </c>
      <c r="AO47" s="241" cm="1">
        <f t="array" ref="AO47">$D$19+MMULT(AL47:AM47,$D$20:$D$21)</f>
        <v>66835.085305392146</v>
      </c>
      <c r="AP47" s="241">
        <f t="shared" si="7"/>
        <v>6893.2168459447421</v>
      </c>
    </row>
    <row r="48" spans="1:42">
      <c r="N48" s="307">
        <v>4356.34</v>
      </c>
      <c r="O48" s="307">
        <v>24639.764990960572</v>
      </c>
      <c r="P48" s="307">
        <v>3239.8623712566337</v>
      </c>
      <c r="R48" s="241" t="s">
        <v>15</v>
      </c>
      <c r="S48" s="241">
        <v>57950.905212377111</v>
      </c>
      <c r="T48" s="241">
        <v>24639.764990960572</v>
      </c>
      <c r="U48" s="241">
        <v>3239.8623712566337</v>
      </c>
      <c r="V48" s="241">
        <v>4356.34</v>
      </c>
      <c r="W48" s="241" cm="1">
        <f t="array" ref="W48">$D$19+MMULT(T48:U48,$D$20:$D$21)</f>
        <v>53594.65959475041</v>
      </c>
      <c r="Z48" s="241">
        <f t="shared" si="0"/>
        <v>27103.741490056633</v>
      </c>
      <c r="AA48" s="241">
        <f t="shared" si="1"/>
        <v>3239.8623712566337</v>
      </c>
      <c r="AB48" s="241">
        <v>53594.65959475041</v>
      </c>
      <c r="AC48" s="241" cm="1">
        <f t="array" ref="AC48">$D$19+MMULT(Z48:AA48,$D$20:$D$21)</f>
        <v>54833.539586566403</v>
      </c>
      <c r="AD48" s="241">
        <f t="shared" si="2"/>
        <v>1238.879991815993</v>
      </c>
      <c r="AF48" s="241">
        <v>24639.764990960572</v>
      </c>
      <c r="AG48" s="241">
        <f t="shared" si="3"/>
        <v>3563.8486083822972</v>
      </c>
      <c r="AH48" s="241">
        <v>53594.65959475041</v>
      </c>
      <c r="AI48" s="241" cm="1">
        <f t="array" ref="AI48">$D$19+MMULT(AF48:AG48,$D$20:$D$21)</f>
        <v>58614.275562409443</v>
      </c>
      <c r="AJ48" s="241">
        <f t="shared" si="4"/>
        <v>5019.6159676590323</v>
      </c>
      <c r="AL48" s="241">
        <f t="shared" si="5"/>
        <v>27103.741490056633</v>
      </c>
      <c r="AM48" s="241">
        <f t="shared" si="6"/>
        <v>3563.8486083822972</v>
      </c>
      <c r="AN48" s="241">
        <v>53594.65959475041</v>
      </c>
      <c r="AO48" s="241" cm="1">
        <f t="array" ref="AO48">$D$19+MMULT(AL48:AM48,$D$20:$D$21)</f>
        <v>59853.15555422545</v>
      </c>
      <c r="AP48" s="241">
        <f t="shared" si="7"/>
        <v>6258.4959594750399</v>
      </c>
    </row>
    <row r="49" spans="14:42">
      <c r="N49" s="307">
        <v>-19583.25</v>
      </c>
      <c r="O49" s="307">
        <v>24705.974228940184</v>
      </c>
      <c r="P49" s="307">
        <v>4868.507731622617</v>
      </c>
      <c r="R49" s="241" t="s">
        <v>75</v>
      </c>
      <c r="S49" s="241">
        <v>59277.642901126339</v>
      </c>
      <c r="T49" s="241">
        <v>24705.974228940184</v>
      </c>
      <c r="U49" s="241">
        <v>4868.507731622617</v>
      </c>
      <c r="V49" s="241">
        <v>-19583.25</v>
      </c>
      <c r="W49" s="241" cm="1">
        <f t="array" ref="W49">$D$19+MMULT(T49:U49,$D$20:$D$21)</f>
        <v>78861.040562737122</v>
      </c>
      <c r="Z49" s="241">
        <f t="shared" si="0"/>
        <v>27176.571651834205</v>
      </c>
      <c r="AA49" s="241">
        <f t="shared" si="1"/>
        <v>4868.507731622617</v>
      </c>
      <c r="AB49" s="241">
        <v>78861.040562737122</v>
      </c>
      <c r="AC49" s="241" cm="1">
        <f t="array" ref="AC49">$D$19+MMULT(Z49:AA49,$D$20:$D$21)</f>
        <v>80103.249535175972</v>
      </c>
      <c r="AD49" s="241">
        <f t="shared" si="2"/>
        <v>1242.2089724388497</v>
      </c>
      <c r="AF49" s="241">
        <v>24705.974228940184</v>
      </c>
      <c r="AG49" s="241">
        <f t="shared" si="3"/>
        <v>5355.3585047848792</v>
      </c>
      <c r="AH49" s="241">
        <v>78861.040562737122</v>
      </c>
      <c r="AI49" s="241" cm="1">
        <f t="array" ref="AI49">$D$19+MMULT(AF49:AG49,$D$20:$D$21)</f>
        <v>86403.965646572004</v>
      </c>
      <c r="AJ49" s="241">
        <f t="shared" si="4"/>
        <v>7542.9250838348817</v>
      </c>
      <c r="AL49" s="241">
        <f t="shared" si="5"/>
        <v>27176.571651834205</v>
      </c>
      <c r="AM49" s="241">
        <f t="shared" si="6"/>
        <v>5355.3585047848792</v>
      </c>
      <c r="AN49" s="241">
        <v>78861.040562737122</v>
      </c>
      <c r="AO49" s="241" cm="1">
        <f t="array" ref="AO49">$D$19+MMULT(AL49:AM49,$D$20:$D$21)</f>
        <v>87646.174619010853</v>
      </c>
      <c r="AP49" s="241">
        <f t="shared" si="7"/>
        <v>8785.1340562737314</v>
      </c>
    </row>
    <row r="50" spans="14:42">
      <c r="N50" s="307">
        <v>-13779.55</v>
      </c>
      <c r="O50" s="307">
        <v>24974.399124247378</v>
      </c>
      <c r="P50" s="307">
        <v>3274.5363783154125</v>
      </c>
      <c r="R50" s="241" t="s">
        <v>51</v>
      </c>
      <c r="S50" s="241">
        <v>40520.474451990282</v>
      </c>
      <c r="T50" s="241">
        <v>24974.399124247378</v>
      </c>
      <c r="U50" s="241">
        <v>3274.5363783154125</v>
      </c>
      <c r="V50" s="241">
        <v>-13779.55</v>
      </c>
      <c r="W50" s="241" cm="1">
        <f t="array" ref="W50">$D$19+MMULT(T50:U50,$D$20:$D$21)</f>
        <v>54300.127426628387</v>
      </c>
      <c r="Z50" s="241">
        <f t="shared" si="0"/>
        <v>27471.839036672118</v>
      </c>
      <c r="AA50" s="241">
        <f t="shared" si="1"/>
        <v>3274.5363783154125</v>
      </c>
      <c r="AB50" s="241">
        <v>54300.127426628387</v>
      </c>
      <c r="AC50" s="241" cm="1">
        <f t="array" ref="AC50">$D$19+MMULT(Z50:AA50,$D$20:$D$21)</f>
        <v>55555.832722275809</v>
      </c>
      <c r="AD50" s="241">
        <f t="shared" si="2"/>
        <v>1255.7052956474217</v>
      </c>
      <c r="AF50" s="241">
        <v>24974.399124247378</v>
      </c>
      <c r="AG50" s="241">
        <f t="shared" si="3"/>
        <v>3601.9900161469541</v>
      </c>
      <c r="AH50" s="241">
        <v>54300.127426628387</v>
      </c>
      <c r="AI50" s="241" cm="1">
        <f t="array" ref="AI50">$D$19+MMULT(AF50:AG50,$D$20:$D$21)</f>
        <v>59373.46487364381</v>
      </c>
      <c r="AJ50" s="241">
        <f t="shared" si="4"/>
        <v>5073.3374470154231</v>
      </c>
      <c r="AL50" s="241">
        <f t="shared" si="5"/>
        <v>27471.839036672118</v>
      </c>
      <c r="AM50" s="241">
        <f t="shared" si="6"/>
        <v>3601.9900161469541</v>
      </c>
      <c r="AN50" s="241">
        <v>54300.127426628387</v>
      </c>
      <c r="AO50" s="241" cm="1">
        <f t="array" ref="AO50">$D$19+MMULT(AL50:AM50,$D$20:$D$21)</f>
        <v>60629.170169291232</v>
      </c>
      <c r="AP50" s="241">
        <f t="shared" si="7"/>
        <v>6329.0427426628448</v>
      </c>
    </row>
    <row r="51" spans="14:42">
      <c r="N51" s="307">
        <v>-15214.49</v>
      </c>
      <c r="O51" s="307">
        <v>26322.391631838695</v>
      </c>
      <c r="P51" s="307">
        <v>4385.9677261407651</v>
      </c>
      <c r="R51" s="241" t="s">
        <v>63</v>
      </c>
      <c r="S51" s="241">
        <v>56983.003233677133</v>
      </c>
      <c r="T51" s="241">
        <v>26322.391631838695</v>
      </c>
      <c r="U51" s="241">
        <v>4385.9677261407651</v>
      </c>
      <c r="V51" s="241">
        <v>-15214.49</v>
      </c>
      <c r="W51" s="241" cm="1">
        <f t="array" ref="W51">$D$19+MMULT(T51:U51,$D$20:$D$21)</f>
        <v>72197.633316730309</v>
      </c>
      <c r="Z51" s="241">
        <f t="shared" si="0"/>
        <v>28954.630795022567</v>
      </c>
      <c r="AA51" s="241">
        <f t="shared" si="1"/>
        <v>4385.9677261407651</v>
      </c>
      <c r="AB51" s="241">
        <v>72197.633316730309</v>
      </c>
      <c r="AC51" s="241" cm="1">
        <f t="array" ref="AC51">$D$19+MMULT(Z51:AA51,$D$20:$D$21)</f>
        <v>73521.115271261675</v>
      </c>
      <c r="AD51" s="241">
        <f t="shared" si="2"/>
        <v>1323.4819545313658</v>
      </c>
      <c r="AF51" s="241">
        <v>26322.391631838695</v>
      </c>
      <c r="AG51" s="241">
        <f t="shared" si="3"/>
        <v>4824.5644987548421</v>
      </c>
      <c r="AH51" s="241">
        <v>72197.633316730309</v>
      </c>
      <c r="AI51" s="241" cm="1">
        <f t="array" ref="AI51">$D$19+MMULT(AF51:AG51,$D$20:$D$21)</f>
        <v>78992.944693871992</v>
      </c>
      <c r="AJ51" s="241">
        <f t="shared" si="4"/>
        <v>6795.3113771416829</v>
      </c>
      <c r="AL51" s="241">
        <f t="shared" si="5"/>
        <v>28954.630795022567</v>
      </c>
      <c r="AM51" s="241">
        <f t="shared" si="6"/>
        <v>4824.5644987548421</v>
      </c>
      <c r="AN51" s="241">
        <v>72197.633316730309</v>
      </c>
      <c r="AO51" s="241" cm="1">
        <f t="array" ref="AO51">$D$19+MMULT(AL51:AM51,$D$20:$D$21)</f>
        <v>80316.426648403358</v>
      </c>
      <c r="AP51" s="241">
        <f t="shared" si="7"/>
        <v>8118.7933316730487</v>
      </c>
    </row>
    <row r="52" spans="14:42">
      <c r="N52" s="307">
        <v>5193.79</v>
      </c>
      <c r="O52" s="307">
        <v>27280.044300604826</v>
      </c>
      <c r="P52" s="307">
        <v>2132.912160423411</v>
      </c>
      <c r="R52" s="241" t="s">
        <v>77</v>
      </c>
      <c r="S52" s="241">
        <v>42965.600789532647</v>
      </c>
      <c r="T52" s="241">
        <v>27280.044300604826</v>
      </c>
      <c r="U52" s="241">
        <v>2132.912160423411</v>
      </c>
      <c r="V52" s="241">
        <v>5193.79</v>
      </c>
      <c r="W52" s="241" cm="1">
        <f t="array" ref="W52">$D$19+MMULT(T52:U52,$D$20:$D$21)</f>
        <v>37771.872409299249</v>
      </c>
      <c r="X52">
        <f>S52-W52</f>
        <v>5193.7283802333986</v>
      </c>
      <c r="Y52">
        <f>S52+AP52</f>
        <v>47641.818030462571</v>
      </c>
      <c r="Z52" s="241">
        <f t="shared" si="0"/>
        <v>30008.048730665312</v>
      </c>
      <c r="AA52" s="241">
        <f t="shared" si="1"/>
        <v>2132.912160423411</v>
      </c>
      <c r="AB52" s="241">
        <v>37771.872409299249</v>
      </c>
      <c r="AC52" s="241" cm="1">
        <f t="array" ref="AC52">$D$19+MMULT(Z52:AA52,$D$20:$D$21)</f>
        <v>39143.504852720362</v>
      </c>
      <c r="AD52" s="241">
        <f t="shared" si="2"/>
        <v>1371.6324434211128</v>
      </c>
      <c r="AF52" s="241">
        <v>27280.044300604826</v>
      </c>
      <c r="AG52" s="241">
        <f t="shared" si="3"/>
        <v>2346.2033764657522</v>
      </c>
      <c r="AH52" s="241">
        <v>37771.872409299249</v>
      </c>
      <c r="AI52" s="241" cm="1">
        <f t="array" ref="AI52">$D$19+MMULT(AF52:AG52,$D$20:$D$21)</f>
        <v>41076.457206808045</v>
      </c>
      <c r="AJ52" s="241">
        <f t="shared" si="4"/>
        <v>3304.5847975087963</v>
      </c>
      <c r="AL52" s="241">
        <f t="shared" si="5"/>
        <v>30008.048730665312</v>
      </c>
      <c r="AM52" s="241">
        <f t="shared" si="6"/>
        <v>2346.2033764657522</v>
      </c>
      <c r="AN52" s="241">
        <v>37771.872409299249</v>
      </c>
      <c r="AO52" s="241" cm="1">
        <f t="array" ref="AO52">$D$19+MMULT(AL52:AM52,$D$20:$D$21)</f>
        <v>42448.089650229173</v>
      </c>
      <c r="AP52" s="241">
        <f t="shared" si="7"/>
        <v>4676.2172409299237</v>
      </c>
    </row>
    <row r="53" spans="14:42">
      <c r="N53" s="307">
        <v>14489.72</v>
      </c>
      <c r="O53" s="307">
        <v>27527.960744007272</v>
      </c>
      <c r="P53" s="307">
        <v>2787.6540080111376</v>
      </c>
      <c r="R53" s="241" t="s">
        <v>7</v>
      </c>
      <c r="S53" s="241">
        <v>62530.274788649665</v>
      </c>
      <c r="T53" s="241">
        <v>27527.960744007272</v>
      </c>
      <c r="U53" s="241">
        <v>2787.6540080111376</v>
      </c>
      <c r="V53" s="241">
        <v>14489.72</v>
      </c>
      <c r="W53" s="241" cm="1">
        <f t="array" ref="W53">$D$19+MMULT(T53:U53,$D$20:$D$21)</f>
        <v>48040.635920523579</v>
      </c>
      <c r="Z53" s="241">
        <f t="shared" si="0"/>
        <v>30280.756818408001</v>
      </c>
      <c r="AA53" s="241">
        <f t="shared" si="1"/>
        <v>2787.6540080111376</v>
      </c>
      <c r="AB53" s="241">
        <v>48040.635920523579</v>
      </c>
      <c r="AC53" s="241" cm="1">
        <f t="array" ref="AC53">$D$19+MMULT(Z53:AA53,$D$20:$D$21)</f>
        <v>49424.733528344048</v>
      </c>
      <c r="AD53" s="241">
        <f t="shared" si="2"/>
        <v>1384.0976078204694</v>
      </c>
      <c r="AF53" s="241">
        <v>27527.960744007272</v>
      </c>
      <c r="AG53" s="241">
        <f t="shared" si="3"/>
        <v>3066.4194088122517</v>
      </c>
      <c r="AH53" s="241">
        <v>48040.635920523579</v>
      </c>
      <c r="AI53" s="241" cm="1">
        <f t="array" ref="AI53">$D$19+MMULT(AF53:AG53,$D$20:$D$21)</f>
        <v>52359.631904755486</v>
      </c>
      <c r="AJ53" s="241">
        <f t="shared" si="4"/>
        <v>4318.9959842319076</v>
      </c>
      <c r="AL53" s="241">
        <f t="shared" si="5"/>
        <v>30280.756818408001</v>
      </c>
      <c r="AM53" s="241">
        <f t="shared" si="6"/>
        <v>3066.4194088122517</v>
      </c>
      <c r="AN53" s="241">
        <v>48040.635920523579</v>
      </c>
      <c r="AO53" s="241" cm="1">
        <f t="array" ref="AO53">$D$19+MMULT(AL53:AM53,$D$20:$D$21)</f>
        <v>53743.729512575956</v>
      </c>
      <c r="AP53" s="241">
        <f t="shared" si="7"/>
        <v>5703.0935920523771</v>
      </c>
    </row>
    <row r="54" spans="14:42">
      <c r="N54" s="307">
        <v>-428.54</v>
      </c>
      <c r="O54" s="307">
        <v>27750.114677558988</v>
      </c>
      <c r="P54" s="307">
        <v>2536.8308654674629</v>
      </c>
      <c r="R54" s="241" t="s">
        <v>37</v>
      </c>
      <c r="S54" s="241">
        <v>43837.644051131567</v>
      </c>
      <c r="T54" s="241">
        <v>27750.114677558988</v>
      </c>
      <c r="U54" s="241">
        <v>2536.8308654674629</v>
      </c>
      <c r="V54" s="241">
        <v>-428.54</v>
      </c>
      <c r="W54" s="241" cm="1">
        <f t="array" ref="W54">$D$19+MMULT(T54:U54,$D$20:$D$21)</f>
        <v>44266.256057479666</v>
      </c>
      <c r="Z54" s="241">
        <f t="shared" si="0"/>
        <v>30525.126145314887</v>
      </c>
      <c r="AA54" s="241">
        <f t="shared" si="1"/>
        <v>2536.8308654674629</v>
      </c>
      <c r="AB54" s="241">
        <v>44266.256057479666</v>
      </c>
      <c r="AC54" s="241" cm="1">
        <f t="array" ref="AC54">$D$19+MMULT(Z54:AA54,$D$20:$D$21)</f>
        <v>45661.523498432929</v>
      </c>
      <c r="AD54" s="241">
        <f t="shared" si="2"/>
        <v>1395.2674409532628</v>
      </c>
      <c r="AF54" s="241">
        <v>27750.114677558988</v>
      </c>
      <c r="AG54" s="241">
        <f t="shared" si="3"/>
        <v>2790.5139520142093</v>
      </c>
      <c r="AH54" s="241">
        <v>44266.256057479666</v>
      </c>
      <c r="AI54" s="241" cm="1">
        <f t="array" ref="AI54">$D$19+MMULT(AF54:AG54,$D$20:$D$21)</f>
        <v>48196.644222274379</v>
      </c>
      <c r="AJ54" s="241">
        <f t="shared" si="4"/>
        <v>3930.3881647947128</v>
      </c>
      <c r="AL54" s="241">
        <f t="shared" si="5"/>
        <v>30525.126145314887</v>
      </c>
      <c r="AM54" s="241">
        <f t="shared" si="6"/>
        <v>2790.5139520142093</v>
      </c>
      <c r="AN54" s="241">
        <v>44266.256057479666</v>
      </c>
      <c r="AO54" s="241" cm="1">
        <f t="array" ref="AO54">$D$19+MMULT(AL54:AM54,$D$20:$D$21)</f>
        <v>49591.911663227642</v>
      </c>
      <c r="AP54" s="241">
        <f t="shared" si="7"/>
        <v>5325.6556057479756</v>
      </c>
    </row>
    <row r="55" spans="14:42">
      <c r="N55" s="307">
        <v>-7743.06</v>
      </c>
      <c r="O55" s="307">
        <v>28065.939572696967</v>
      </c>
      <c r="P55" s="307">
        <v>2594.1319247465021</v>
      </c>
      <c r="R55" s="241" t="s">
        <v>4</v>
      </c>
      <c r="S55" s="241">
        <v>37569.698393850362</v>
      </c>
      <c r="T55" s="241">
        <v>28065.939572696967</v>
      </c>
      <c r="U55" s="241">
        <v>2594.1319247465021</v>
      </c>
      <c r="V55" s="241">
        <v>-7743.06</v>
      </c>
      <c r="W55" s="241" cm="1">
        <f t="array" ref="W55">$D$19+MMULT(T55:U55,$D$20:$D$21)</f>
        <v>45312.834369008298</v>
      </c>
      <c r="Z55" s="241">
        <f t="shared" si="0"/>
        <v>30872.533529966666</v>
      </c>
      <c r="AA55" s="241">
        <f t="shared" si="1"/>
        <v>2594.1319247465021</v>
      </c>
      <c r="AB55" s="241">
        <v>45312.834369008298</v>
      </c>
      <c r="AC55" s="241" cm="1">
        <f t="array" ref="AC55">$D$19+MMULT(Z55:AA55,$D$20:$D$21)</f>
        <v>46723.981390941626</v>
      </c>
      <c r="AD55" s="241">
        <f t="shared" si="2"/>
        <v>1411.1470219333278</v>
      </c>
      <c r="AF55" s="241">
        <v>28065.939572696967</v>
      </c>
      <c r="AG55" s="241">
        <f t="shared" si="3"/>
        <v>2853.5451172211524</v>
      </c>
      <c r="AH55" s="241">
        <v>45312.834369008298</v>
      </c>
      <c r="AI55" s="241" cm="1">
        <f t="array" ref="AI55">$D$19+MMULT(AF55:AG55,$D$20:$D$21)</f>
        <v>49332.000783975789</v>
      </c>
      <c r="AJ55" s="241">
        <f t="shared" si="4"/>
        <v>4019.1664149674907</v>
      </c>
      <c r="AL55" s="241">
        <f t="shared" si="5"/>
        <v>30872.533529966666</v>
      </c>
      <c r="AM55" s="241">
        <f t="shared" si="6"/>
        <v>2853.5451172211524</v>
      </c>
      <c r="AN55" s="241">
        <v>45312.834369008298</v>
      </c>
      <c r="AO55" s="241" cm="1">
        <f t="array" ref="AO55">$D$19+MMULT(AL55:AM55,$D$20:$D$21)</f>
        <v>50743.147805909131</v>
      </c>
      <c r="AP55" s="241">
        <f t="shared" si="7"/>
        <v>5430.313436900833</v>
      </c>
    </row>
    <row r="56" spans="14:42">
      <c r="N56" s="307">
        <v>16606.78</v>
      </c>
      <c r="O56" s="307">
        <v>29222.358567420921</v>
      </c>
      <c r="P56" s="307">
        <v>4106.0249849809825</v>
      </c>
      <c r="R56" s="241" t="s">
        <v>85</v>
      </c>
      <c r="S56" s="241">
        <v>85925.145927407546</v>
      </c>
      <c r="T56" s="241">
        <v>29222.358567420921</v>
      </c>
      <c r="U56" s="241">
        <v>4106.0249849809825</v>
      </c>
      <c r="V56" s="241">
        <v>16606.78</v>
      </c>
      <c r="W56" s="241" cm="1">
        <f t="array" ref="W56">$D$19+MMULT(T56:U56,$D$20:$D$21)</f>
        <v>69318.491120429389</v>
      </c>
      <c r="Z56" s="241">
        <f t="shared" si="0"/>
        <v>32144.594424163017</v>
      </c>
      <c r="AA56" s="241">
        <f t="shared" si="1"/>
        <v>4106.0249849809825</v>
      </c>
      <c r="AB56" s="241">
        <v>69318.491120429389</v>
      </c>
      <c r="AC56" s="241" cm="1">
        <f t="array" ref="AC56">$D$19+MMULT(Z56:AA56,$D$20:$D$21)</f>
        <v>70787.782542491739</v>
      </c>
      <c r="AD56" s="241">
        <f t="shared" si="2"/>
        <v>1469.2914220623497</v>
      </c>
      <c r="AF56" s="241">
        <v>29222.358567420921</v>
      </c>
      <c r="AG56" s="241">
        <f t="shared" si="3"/>
        <v>4516.6274834790811</v>
      </c>
      <c r="AH56" s="241">
        <v>69318.491120429389</v>
      </c>
      <c r="AI56" s="241" cm="1">
        <f t="array" ref="AI56">$D$19+MMULT(AF56:AG56,$D$20:$D$21)</f>
        <v>75680.078810409977</v>
      </c>
      <c r="AJ56" s="241">
        <f t="shared" si="4"/>
        <v>6361.587689980588</v>
      </c>
      <c r="AL56" s="241">
        <f t="shared" si="5"/>
        <v>32144.594424163017</v>
      </c>
      <c r="AM56" s="241">
        <f t="shared" si="6"/>
        <v>4516.6274834790811</v>
      </c>
      <c r="AN56" s="241">
        <v>69318.491120429389</v>
      </c>
      <c r="AO56" s="241" cm="1">
        <f t="array" ref="AO56">$D$19+MMULT(AL56:AM56,$D$20:$D$21)</f>
        <v>77149.370232472327</v>
      </c>
      <c r="AP56" s="241">
        <f t="shared" si="7"/>
        <v>7830.8791120429378</v>
      </c>
    </row>
    <row r="57" spans="14:42">
      <c r="N57" s="307">
        <v>-8006.19</v>
      </c>
      <c r="O57" s="307">
        <v>29620.750554860919</v>
      </c>
      <c r="P57" s="307">
        <v>3906.3164692457822</v>
      </c>
      <c r="R57" s="241" t="s">
        <v>58</v>
      </c>
      <c r="S57" s="241">
        <v>58418.347347229574</v>
      </c>
      <c r="T57" s="241">
        <v>29620.750554860919</v>
      </c>
      <c r="U57" s="241">
        <v>3906.3164692457822</v>
      </c>
      <c r="V57" s="241">
        <v>-8006.19</v>
      </c>
      <c r="W57" s="241" cm="1">
        <f t="array" ref="W57">$D$19+MMULT(T57:U57,$D$20:$D$21)</f>
        <v>66424.657469698082</v>
      </c>
      <c r="Z57" s="241">
        <f t="shared" si="0"/>
        <v>32582.825610347012</v>
      </c>
      <c r="AA57" s="241">
        <f t="shared" si="1"/>
        <v>3906.3164692457822</v>
      </c>
      <c r="AB57" s="241">
        <v>66424.657469698082</v>
      </c>
      <c r="AC57" s="241" cm="1">
        <f t="array" ref="AC57">$D$19+MMULT(Z57:AA57,$D$20:$D$21)</f>
        <v>67913.979921371327</v>
      </c>
      <c r="AD57" s="241">
        <f t="shared" si="2"/>
        <v>1489.3224516732444</v>
      </c>
      <c r="AF57" s="241">
        <v>29620.750554860919</v>
      </c>
      <c r="AG57" s="241">
        <f t="shared" si="3"/>
        <v>4296.9481161703607</v>
      </c>
      <c r="AH57" s="241">
        <v>66424.657469698082</v>
      </c>
      <c r="AI57" s="241" cm="1">
        <f t="array" ref="AI57">$D$19+MMULT(AF57:AG57,$D$20:$D$21)</f>
        <v>72476.830764994651</v>
      </c>
      <c r="AJ57" s="241">
        <f t="shared" si="4"/>
        <v>6052.1732952965685</v>
      </c>
      <c r="AL57" s="241">
        <f t="shared" si="5"/>
        <v>32582.825610347012</v>
      </c>
      <c r="AM57" s="241">
        <f t="shared" si="6"/>
        <v>4296.9481161703607</v>
      </c>
      <c r="AN57" s="241">
        <v>66424.657469698082</v>
      </c>
      <c r="AO57" s="241" cm="1">
        <f t="array" ref="AO57">$D$19+MMULT(AL57:AM57,$D$20:$D$21)</f>
        <v>73966.153216667895</v>
      </c>
      <c r="AP57" s="241">
        <f t="shared" si="7"/>
        <v>7541.4957469698129</v>
      </c>
    </row>
    <row r="58" spans="14:42">
      <c r="N58" s="307">
        <v>-17644.63</v>
      </c>
      <c r="O58" s="307">
        <v>29783.012011396546</v>
      </c>
      <c r="P58" s="307">
        <v>3105.9386694524865</v>
      </c>
      <c r="R58" s="241" t="s">
        <v>13</v>
      </c>
      <c r="S58" s="241">
        <v>36461.02969764467</v>
      </c>
      <c r="T58" s="241">
        <v>29783.012011396546</v>
      </c>
      <c r="U58" s="241">
        <v>3105.9386694524865</v>
      </c>
      <c r="V58" s="241">
        <v>-17644.63</v>
      </c>
      <c r="W58" s="241" cm="1">
        <f t="array" ref="W58">$D$19+MMULT(T58:U58,$D$20:$D$21)</f>
        <v>54105.748677722353</v>
      </c>
      <c r="Z58" s="241">
        <f t="shared" si="0"/>
        <v>32761.313212536203</v>
      </c>
      <c r="AA58" s="241">
        <f t="shared" si="1"/>
        <v>3105.9386694524865</v>
      </c>
      <c r="AB58" s="241">
        <v>54105.748677722353</v>
      </c>
      <c r="AC58" s="241" cm="1">
        <f t="array" ref="AC58">$D$19+MMULT(Z58:AA58,$D$20:$D$21)</f>
        <v>55603.229586751768</v>
      </c>
      <c r="AD58" s="241">
        <f t="shared" si="2"/>
        <v>1497.4809090294148</v>
      </c>
      <c r="AF58" s="241">
        <v>29783.012011396546</v>
      </c>
      <c r="AG58" s="241">
        <f t="shared" si="3"/>
        <v>3416.5325363977354</v>
      </c>
      <c r="AH58" s="241">
        <v>54105.748677722353</v>
      </c>
      <c r="AI58" s="241" cm="1">
        <f t="array" ref="AI58">$D$19+MMULT(AF58:AG58,$D$20:$D$21)</f>
        <v>58917.872636465181</v>
      </c>
      <c r="AJ58" s="241">
        <f t="shared" si="4"/>
        <v>4812.1239587428281</v>
      </c>
      <c r="AL58" s="241">
        <f t="shared" si="5"/>
        <v>32761.313212536203</v>
      </c>
      <c r="AM58" s="241">
        <f t="shared" si="6"/>
        <v>3416.5325363977354</v>
      </c>
      <c r="AN58" s="241">
        <v>54105.748677722353</v>
      </c>
      <c r="AO58" s="241" cm="1">
        <f t="array" ref="AO58">$D$19+MMULT(AL58:AM58,$D$20:$D$21)</f>
        <v>60415.353545494596</v>
      </c>
      <c r="AP58" s="241">
        <f t="shared" si="7"/>
        <v>6309.6048677722429</v>
      </c>
    </row>
    <row r="59" spans="14:42">
      <c r="N59" s="307">
        <v>-13225.55</v>
      </c>
      <c r="O59" s="307">
        <v>29975.474881852875</v>
      </c>
      <c r="P59" s="307">
        <v>3713.1487753859201</v>
      </c>
      <c r="R59" s="241" t="s">
        <v>76</v>
      </c>
      <c r="S59" s="241">
        <v>50384.546111993295</v>
      </c>
      <c r="T59" s="241">
        <v>29975.474881852875</v>
      </c>
      <c r="U59" s="241">
        <v>3713.1487753859201</v>
      </c>
      <c r="V59" s="241">
        <v>-13225.55</v>
      </c>
      <c r="W59" s="241" cm="1">
        <f t="array" ref="W59">$D$19+MMULT(T59:U59,$D$20:$D$21)</f>
        <v>63610.206765857656</v>
      </c>
      <c r="Z59" s="241">
        <f t="shared" si="0"/>
        <v>32973.022370038168</v>
      </c>
      <c r="AA59" s="241">
        <f t="shared" si="1"/>
        <v>3713.1487753859201</v>
      </c>
      <c r="AB59" s="241">
        <v>63610.206765857656</v>
      </c>
      <c r="AC59" s="241" cm="1">
        <f t="array" ref="AC59">$D$19+MMULT(Z59:AA59,$D$20:$D$21)</f>
        <v>65117.364650274758</v>
      </c>
      <c r="AD59" s="241">
        <f t="shared" si="2"/>
        <v>1507.1578844171017</v>
      </c>
      <c r="AF59" s="241">
        <v>29975.474881852875</v>
      </c>
      <c r="AG59" s="241">
        <f t="shared" si="3"/>
        <v>4084.4636529245126</v>
      </c>
      <c r="AH59" s="241">
        <v>63610.206765857656</v>
      </c>
      <c r="AI59" s="241" cm="1">
        <f t="array" ref="AI59">$D$19+MMULT(AF59:AG59,$D$20:$D$21)</f>
        <v>69363.099558026326</v>
      </c>
      <c r="AJ59" s="241">
        <f t="shared" si="4"/>
        <v>5752.89279216867</v>
      </c>
      <c r="AL59" s="241">
        <f t="shared" si="5"/>
        <v>32973.022370038168</v>
      </c>
      <c r="AM59" s="241">
        <f t="shared" si="6"/>
        <v>4084.4636529245126</v>
      </c>
      <c r="AN59" s="241">
        <v>63610.206765857656</v>
      </c>
      <c r="AO59" s="241" cm="1">
        <f t="array" ref="AO59">$D$19+MMULT(AL59:AM59,$D$20:$D$21)</f>
        <v>70870.257442443428</v>
      </c>
      <c r="AP59" s="241">
        <f t="shared" si="7"/>
        <v>7260.0506765857717</v>
      </c>
    </row>
    <row r="60" spans="14:42">
      <c r="N60" s="307">
        <v>50253.58</v>
      </c>
      <c r="O60" s="307">
        <v>30994.63508683773</v>
      </c>
      <c r="P60" s="307">
        <v>4426.4516718409668</v>
      </c>
      <c r="R60" s="241" t="s">
        <v>26</v>
      </c>
      <c r="S60" s="241">
        <v>125427.49387048565</v>
      </c>
      <c r="T60" s="241">
        <v>30994.63508683773</v>
      </c>
      <c r="U60" s="241">
        <v>4426.4516718409668</v>
      </c>
      <c r="V60" s="241">
        <v>50253.58</v>
      </c>
      <c r="W60" s="241" cm="1">
        <f t="array" ref="W60">$D$19+MMULT(T60:U60,$D$20:$D$21)</f>
        <v>75174.053225090393</v>
      </c>
      <c r="Z60" s="241">
        <f t="shared" si="0"/>
        <v>34094.098595521507</v>
      </c>
      <c r="AA60" s="241">
        <f t="shared" si="1"/>
        <v>4426.4516718409668</v>
      </c>
      <c r="AB60" s="241">
        <v>75174.053225090393</v>
      </c>
      <c r="AC60" s="241" cm="1">
        <f t="array" ref="AC60">$D$19+MMULT(Z60:AA60,$D$20:$D$21)</f>
        <v>76732.454178866072</v>
      </c>
      <c r="AD60" s="241">
        <f t="shared" si="2"/>
        <v>1558.4009537756792</v>
      </c>
      <c r="AF60" s="241">
        <v>30994.63508683773</v>
      </c>
      <c r="AG60" s="241">
        <f t="shared" si="3"/>
        <v>4869.0968390250637</v>
      </c>
      <c r="AH60" s="241">
        <v>75174.053225090393</v>
      </c>
      <c r="AI60" s="241" cm="1">
        <f t="array" ref="AI60">$D$19+MMULT(AF60:AG60,$D$20:$D$21)</f>
        <v>82032.087593823759</v>
      </c>
      <c r="AJ60" s="241">
        <f t="shared" si="4"/>
        <v>6858.0343687333661</v>
      </c>
      <c r="AL60" s="241">
        <f t="shared" si="5"/>
        <v>34094.098595521507</v>
      </c>
      <c r="AM60" s="241">
        <f t="shared" si="6"/>
        <v>4869.0968390250637</v>
      </c>
      <c r="AN60" s="241">
        <v>75174.053225090393</v>
      </c>
      <c r="AO60" s="241" cm="1">
        <f t="array" ref="AO60">$D$19+MMULT(AL60:AM60,$D$20:$D$21)</f>
        <v>83590.488547599438</v>
      </c>
      <c r="AP60" s="241">
        <f t="shared" si="7"/>
        <v>8416.4353225090454</v>
      </c>
    </row>
    <row r="61" spans="14:42">
      <c r="N61" s="307">
        <v>-12730.4</v>
      </c>
      <c r="O61" s="307">
        <v>31071.403832064305</v>
      </c>
      <c r="P61" s="307">
        <v>3332.2037805190771</v>
      </c>
      <c r="R61" s="241" t="s">
        <v>18</v>
      </c>
      <c r="S61" s="241">
        <v>45528.638452766034</v>
      </c>
      <c r="T61" s="241">
        <v>31071.403832064305</v>
      </c>
      <c r="U61" s="241">
        <v>3332.2037805190771</v>
      </c>
      <c r="V61" s="241">
        <v>-12730.4</v>
      </c>
      <c r="W61" s="241" cm="1">
        <f t="array" ref="W61">$D$19+MMULT(T61:U61,$D$20:$D$21)</f>
        <v>58259.141465266657</v>
      </c>
      <c r="Z61" s="241">
        <f t="shared" si="0"/>
        <v>34178.54421527074</v>
      </c>
      <c r="AA61" s="241">
        <f t="shared" si="1"/>
        <v>3332.2037805190771</v>
      </c>
      <c r="AB61" s="241">
        <v>58259.141465266657</v>
      </c>
      <c r="AC61" s="241" cm="1">
        <f t="array" ref="AC61">$D$19+MMULT(Z61:AA61,$D$20:$D$21)</f>
        <v>59821.402328521697</v>
      </c>
      <c r="AD61" s="241">
        <f t="shared" si="2"/>
        <v>1562.26086325504</v>
      </c>
      <c r="AF61" s="241">
        <v>31071.403832064305</v>
      </c>
      <c r="AG61" s="241">
        <f t="shared" si="3"/>
        <v>3665.4241585709851</v>
      </c>
      <c r="AH61" s="241">
        <v>58259.141465266657</v>
      </c>
      <c r="AI61" s="241" cm="1">
        <f t="array" ref="AI61">$D$19+MMULT(AF61:AG61,$D$20:$D$21)</f>
        <v>63421.824748538274</v>
      </c>
      <c r="AJ61" s="241">
        <f t="shared" si="4"/>
        <v>5162.6832832716173</v>
      </c>
      <c r="AL61" s="241">
        <f t="shared" si="5"/>
        <v>34178.54421527074</v>
      </c>
      <c r="AM61" s="241">
        <f t="shared" si="6"/>
        <v>3665.4241585709851</v>
      </c>
      <c r="AN61" s="241">
        <v>58259.141465266657</v>
      </c>
      <c r="AO61" s="241" cm="1">
        <f t="array" ref="AO61">$D$19+MMULT(AL61:AM61,$D$20:$D$21)</f>
        <v>64984.085611793314</v>
      </c>
      <c r="AP61" s="241">
        <f t="shared" si="7"/>
        <v>6724.9441465266573</v>
      </c>
    </row>
    <row r="62" spans="14:42">
      <c r="N62" s="307">
        <v>-22549.48</v>
      </c>
      <c r="O62" s="307">
        <v>31443.963115081777</v>
      </c>
      <c r="P62" s="307">
        <v>5533.7394229719457</v>
      </c>
      <c r="R62" s="241" t="s">
        <v>84</v>
      </c>
      <c r="S62" s="241">
        <v>70005.865359794712</v>
      </c>
      <c r="T62" s="241">
        <v>31443.963115081777</v>
      </c>
      <c r="U62" s="241">
        <v>5533.7394229719457</v>
      </c>
      <c r="V62" s="241">
        <v>-22549.48</v>
      </c>
      <c r="W62" s="241" cm="1">
        <f t="array" ref="W62">$D$19+MMULT(T62:U62,$D$20:$D$21)</f>
        <v>92555.515324305001</v>
      </c>
      <c r="Z62" s="241">
        <f t="shared" si="0"/>
        <v>34588.359426589959</v>
      </c>
      <c r="AA62" s="241">
        <f t="shared" si="1"/>
        <v>5533.7394229719457</v>
      </c>
      <c r="AB62" s="241">
        <v>92555.515324305001</v>
      </c>
      <c r="AC62" s="241" cm="1">
        <f t="array" ref="AC62">$D$19+MMULT(Z62:AA62,$D$20:$D$21)</f>
        <v>94136.508356542385</v>
      </c>
      <c r="AD62" s="241">
        <f t="shared" si="2"/>
        <v>1580.9930322373839</v>
      </c>
      <c r="AF62" s="241">
        <v>31443.963115081777</v>
      </c>
      <c r="AG62" s="241">
        <f t="shared" si="3"/>
        <v>6087.1133652691406</v>
      </c>
      <c r="AH62" s="241">
        <v>92555.515324305001</v>
      </c>
      <c r="AI62" s="241" cm="1">
        <f t="array" ref="AI62">$D$19+MMULT(AF62:AG62,$D$20:$D$21)</f>
        <v>101129.10382449815</v>
      </c>
      <c r="AJ62" s="241">
        <f t="shared" si="4"/>
        <v>8573.5885001931456</v>
      </c>
      <c r="AL62" s="241">
        <f t="shared" si="5"/>
        <v>34588.359426589959</v>
      </c>
      <c r="AM62" s="241">
        <f t="shared" si="6"/>
        <v>6087.1133652691406</v>
      </c>
      <c r="AN62" s="241">
        <v>92555.515324305001</v>
      </c>
      <c r="AO62" s="241" cm="1">
        <f t="array" ref="AO62">$D$19+MMULT(AL62:AM62,$D$20:$D$21)</f>
        <v>102710.09685673552</v>
      </c>
      <c r="AP62" s="241">
        <f t="shared" si="7"/>
        <v>10154.581532430515</v>
      </c>
    </row>
    <row r="63" spans="14:42">
      <c r="N63" s="307">
        <v>-3990.01</v>
      </c>
      <c r="O63" s="307">
        <v>31885.227800011991</v>
      </c>
      <c r="P63" s="307">
        <v>3506.6292268032234</v>
      </c>
      <c r="R63" s="241" t="s">
        <v>55</v>
      </c>
      <c r="S63" s="241">
        <v>57380.641158632898</v>
      </c>
      <c r="T63" s="241">
        <v>31885.227800011991</v>
      </c>
      <c r="U63" s="241">
        <v>3506.6292268032234</v>
      </c>
      <c r="V63" s="241">
        <v>-3990.01</v>
      </c>
      <c r="W63" s="241" cm="1">
        <f t="array" ref="W63">$D$19+MMULT(T63:U63,$D$20:$D$21)</f>
        <v>61370.755481793007</v>
      </c>
      <c r="Z63" s="241">
        <f t="shared" si="0"/>
        <v>35073.750580013191</v>
      </c>
      <c r="AA63" s="241">
        <f t="shared" si="1"/>
        <v>3506.6292268032234</v>
      </c>
      <c r="AB63" s="241">
        <v>61370.755481793007</v>
      </c>
      <c r="AC63" s="241" cm="1">
        <f t="array" ref="AC63">$D$19+MMULT(Z63:AA63,$D$20:$D$21)</f>
        <v>62973.935170009281</v>
      </c>
      <c r="AD63" s="241">
        <f t="shared" si="2"/>
        <v>1603.1796882162744</v>
      </c>
      <c r="AF63" s="241">
        <v>31885.227800011991</v>
      </c>
      <c r="AG63" s="241">
        <f t="shared" si="3"/>
        <v>3857.2921494835459</v>
      </c>
      <c r="AH63" s="241">
        <v>61370.755481793007</v>
      </c>
      <c r="AI63" s="241" cm="1">
        <f t="array" ref="AI63">$D$19+MMULT(AF63:AG63,$D$20:$D$21)</f>
        <v>66803.681341756048</v>
      </c>
      <c r="AJ63" s="241">
        <f t="shared" si="4"/>
        <v>5432.9258599630411</v>
      </c>
      <c r="AL63" s="241">
        <f t="shared" si="5"/>
        <v>35073.750580013191</v>
      </c>
      <c r="AM63" s="241">
        <f t="shared" si="6"/>
        <v>3857.2921494835459</v>
      </c>
      <c r="AN63" s="241">
        <v>61370.755481793007</v>
      </c>
      <c r="AO63" s="241" cm="1">
        <f t="array" ref="AO63">$D$19+MMULT(AL63:AM63,$D$20:$D$21)</f>
        <v>68406.861029972308</v>
      </c>
      <c r="AP63" s="241">
        <f t="shared" si="7"/>
        <v>7036.105548179301</v>
      </c>
    </row>
    <row r="64" spans="14:42">
      <c r="N64" s="307">
        <v>14797.78</v>
      </c>
      <c r="O64" s="307">
        <v>31985.543877590662</v>
      </c>
      <c r="P64" s="307">
        <v>2722.2804522499546</v>
      </c>
      <c r="R64" s="241" t="s">
        <v>2</v>
      </c>
      <c r="S64" s="241">
        <v>64066.741067357245</v>
      </c>
      <c r="T64" s="241">
        <v>31985.543877590662</v>
      </c>
      <c r="U64" s="241">
        <v>2722.2804522499546</v>
      </c>
      <c r="V64" s="241">
        <v>14797.78</v>
      </c>
      <c r="W64" s="241" cm="1">
        <f t="array" ref="W64">$D$19+MMULT(T64:U64,$D$20:$D$21)</f>
        <v>49269.043235865174</v>
      </c>
      <c r="Z64" s="241">
        <f t="shared" si="0"/>
        <v>35184.098265349734</v>
      </c>
      <c r="AA64" s="241">
        <f t="shared" si="1"/>
        <v>2722.2804522499546</v>
      </c>
      <c r="AB64" s="241">
        <v>49269.043235865174</v>
      </c>
      <c r="AC64" s="241" cm="1">
        <f t="array" ref="AC64">$D$19+MMULT(Z64:AA64,$D$20:$D$21)</f>
        <v>50877.266786367269</v>
      </c>
      <c r="AD64" s="241">
        <f t="shared" si="2"/>
        <v>1608.2235505020944</v>
      </c>
      <c r="AF64" s="241">
        <v>31985.543877590662</v>
      </c>
      <c r="AG64" s="241">
        <f t="shared" si="3"/>
        <v>2994.5084974749502</v>
      </c>
      <c r="AH64" s="241">
        <v>49269.043235865174</v>
      </c>
      <c r="AI64" s="241" cm="1">
        <f t="array" ref="AI64">$D$19+MMULT(AF64:AG64,$D$20:$D$21)</f>
        <v>53486.754008949603</v>
      </c>
      <c r="AJ64" s="241">
        <f t="shared" si="4"/>
        <v>4217.7107730844291</v>
      </c>
      <c r="AL64" s="241">
        <f t="shared" si="5"/>
        <v>35184.098265349734</v>
      </c>
      <c r="AM64" s="241">
        <f t="shared" si="6"/>
        <v>2994.5084974749502</v>
      </c>
      <c r="AN64" s="241">
        <v>49269.043235865174</v>
      </c>
      <c r="AO64" s="241" cm="1">
        <f t="array" ref="AO64">$D$19+MMULT(AL64:AM64,$D$20:$D$21)</f>
        <v>55094.977559451698</v>
      </c>
      <c r="AP64" s="241">
        <f t="shared" si="7"/>
        <v>5825.9343235865235</v>
      </c>
    </row>
    <row r="65" spans="14:42">
      <c r="N65" s="307">
        <v>-8009.83</v>
      </c>
      <c r="O65" s="307">
        <v>32084.911185034758</v>
      </c>
      <c r="P65" s="307">
        <v>2805.4694572381245</v>
      </c>
      <c r="R65" s="241" t="s">
        <v>14</v>
      </c>
      <c r="S65" s="241">
        <v>42597.964676423864</v>
      </c>
      <c r="T65" s="241">
        <v>32084.911185034758</v>
      </c>
      <c r="U65" s="241">
        <v>2805.4694572381245</v>
      </c>
      <c r="V65" s="241">
        <v>-8009.83</v>
      </c>
      <c r="W65" s="241" cm="1">
        <f t="array" ref="W65">$D$19+MMULT(T65:U65,$D$20:$D$21)</f>
        <v>50607.877030929361</v>
      </c>
      <c r="Z65" s="241">
        <f t="shared" si="0"/>
        <v>35293.402303538234</v>
      </c>
      <c r="AA65" s="241">
        <f t="shared" si="1"/>
        <v>2805.4694572381245</v>
      </c>
      <c r="AB65" s="241">
        <v>50607.877030929361</v>
      </c>
      <c r="AC65" s="241" cm="1">
        <f t="array" ref="AC65">$D$19+MMULT(Z65:AA65,$D$20:$D$21)</f>
        <v>52221.096739839544</v>
      </c>
      <c r="AD65" s="241">
        <f t="shared" si="2"/>
        <v>1613.2197089101828</v>
      </c>
      <c r="AF65" s="241">
        <v>32084.911185034758</v>
      </c>
      <c r="AG65" s="241">
        <f t="shared" si="3"/>
        <v>3086.0164029619373</v>
      </c>
      <c r="AH65" s="241">
        <v>50607.877030929361</v>
      </c>
      <c r="AI65" s="241" cm="1">
        <f t="array" ref="AI65">$D$19+MMULT(AF65:AG65,$D$20:$D$21)</f>
        <v>54954.4750251121</v>
      </c>
      <c r="AJ65" s="241">
        <f t="shared" si="4"/>
        <v>4346.5979941827391</v>
      </c>
      <c r="AL65" s="241">
        <f t="shared" si="5"/>
        <v>35293.402303538234</v>
      </c>
      <c r="AM65" s="241">
        <f t="shared" si="6"/>
        <v>3086.0164029619373</v>
      </c>
      <c r="AN65" s="241">
        <v>50607.877030929361</v>
      </c>
      <c r="AO65" s="241" cm="1">
        <f t="array" ref="AO65">$D$19+MMULT(AL65:AM65,$D$20:$D$21)</f>
        <v>56567.694734022298</v>
      </c>
      <c r="AP65" s="241">
        <f t="shared" si="7"/>
        <v>5959.8177030929364</v>
      </c>
    </row>
    <row r="66" spans="14:42">
      <c r="N66" s="307">
        <v>33628.29</v>
      </c>
      <c r="O66" s="307">
        <v>32187.457146067922</v>
      </c>
      <c r="P66" s="307">
        <v>21187.748541556357</v>
      </c>
      <c r="R66" s="241" t="s">
        <v>64</v>
      </c>
      <c r="S66" s="241">
        <v>369089.20809941844</v>
      </c>
      <c r="T66" s="241">
        <v>32187.457146067922</v>
      </c>
      <c r="U66" s="241">
        <v>21187.748541556357</v>
      </c>
      <c r="V66" s="241">
        <v>33628.29</v>
      </c>
      <c r="W66" s="241" cm="1">
        <f t="array" ref="W66">$D$19+MMULT(T66:U66,$D$20:$D$21)</f>
        <v>335461.60136956663</v>
      </c>
      <c r="Z66" s="241">
        <f t="shared" si="0"/>
        <v>35406.202860674719</v>
      </c>
      <c r="AA66" s="241">
        <f t="shared" si="1"/>
        <v>21187.748541556357</v>
      </c>
      <c r="AB66" s="241">
        <v>335461.60136956663</v>
      </c>
      <c r="AC66" s="241" cm="1">
        <f t="array" ref="AC66">$D$19+MMULT(Z66:AA66,$D$20:$D$21)</f>
        <v>337079.97705863381</v>
      </c>
      <c r="AD66" s="241">
        <f t="shared" si="2"/>
        <v>1618.3756890671793</v>
      </c>
      <c r="AF66" s="241">
        <v>32187.457146067922</v>
      </c>
      <c r="AG66" s="241">
        <f t="shared" si="3"/>
        <v>23306.523395711996</v>
      </c>
      <c r="AH66" s="241">
        <v>335461.60136956663</v>
      </c>
      <c r="AI66" s="241" cm="1">
        <f t="array" ref="AI66">$D$19+MMULT(AF66:AG66,$D$20:$D$21)</f>
        <v>368288.4158174562</v>
      </c>
      <c r="AJ66" s="241">
        <f t="shared" si="4"/>
        <v>32826.81444788957</v>
      </c>
      <c r="AL66" s="241">
        <f t="shared" si="5"/>
        <v>35406.202860674719</v>
      </c>
      <c r="AM66" s="241">
        <f t="shared" si="6"/>
        <v>23306.523395711996</v>
      </c>
      <c r="AN66" s="241">
        <v>335461.60136956663</v>
      </c>
      <c r="AO66" s="241" cm="1">
        <f t="array" ref="AO66">$D$19+MMULT(AL66:AM66,$D$20:$D$21)</f>
        <v>369906.79150652338</v>
      </c>
      <c r="AP66" s="241">
        <f t="shared" si="7"/>
        <v>34445.190136956749</v>
      </c>
    </row>
    <row r="67" spans="14:42">
      <c r="N67" s="307">
        <v>25446.48</v>
      </c>
      <c r="O67" s="307">
        <v>32275.420990219696</v>
      </c>
      <c r="P67" s="307">
        <v>2326.3342383216582</v>
      </c>
      <c r="R67" s="241" t="s">
        <v>5</v>
      </c>
      <c r="S67" s="241">
        <v>68726.694506975298</v>
      </c>
      <c r="T67" s="241">
        <v>32275.420990219696</v>
      </c>
      <c r="U67" s="241">
        <v>2326.3342383216582</v>
      </c>
      <c r="V67" s="241">
        <v>25446.48</v>
      </c>
      <c r="W67" s="241" cm="1">
        <f t="array" ref="W67">$D$19+MMULT(T67:U67,$D$20:$D$21)</f>
        <v>43280.279102208442</v>
      </c>
      <c r="Z67" s="241">
        <f t="shared" ref="Z67:Z75" si="8">T67*1.1</f>
        <v>35502.963089241668</v>
      </c>
      <c r="AA67" s="241">
        <f t="shared" ref="AA67:AA75" si="9">U67</f>
        <v>2326.3342383216582</v>
      </c>
      <c r="AB67" s="241">
        <v>43280.279102208442</v>
      </c>
      <c r="AC67" s="241" cm="1">
        <f t="array" ref="AC67">$D$19+MMULT(Z67:AA67,$D$20:$D$21)</f>
        <v>44903.077586970394</v>
      </c>
      <c r="AD67" s="241">
        <f t="shared" ref="AD67:AD75" si="10">AC67-AB67</f>
        <v>1622.7984847619518</v>
      </c>
      <c r="AF67" s="241">
        <v>32275.420990219696</v>
      </c>
      <c r="AG67" s="241">
        <f t="shared" ref="AG67:AG75" si="11">U67*1.1</f>
        <v>2558.9676621538242</v>
      </c>
      <c r="AH67" s="241">
        <v>43280.279102208442</v>
      </c>
      <c r="AI67" s="241" cm="1">
        <f t="array" ref="AI67">$D$19+MMULT(AF67:AG67,$D$20:$D$21)</f>
        <v>46884.538527667348</v>
      </c>
      <c r="AJ67" s="241">
        <f t="shared" ref="AJ67:AJ75" si="12">AI67-AH67</f>
        <v>3604.2594254589058</v>
      </c>
      <c r="AL67" s="241">
        <f t="shared" ref="AL67:AL75" si="13">AF67*1.1</f>
        <v>35502.963089241668</v>
      </c>
      <c r="AM67" s="241">
        <f t="shared" ref="AM67:AM75" si="14">AG67</f>
        <v>2558.9676621538242</v>
      </c>
      <c r="AN67" s="241">
        <v>43280.279102208442</v>
      </c>
      <c r="AO67" s="241" cm="1">
        <f t="array" ref="AO67">$D$19+MMULT(AL67:AM67,$D$20:$D$21)</f>
        <v>48507.337012429285</v>
      </c>
      <c r="AP67" s="241">
        <f t="shared" ref="AP67:AP75" si="15">AO67-AN67</f>
        <v>5227.057910220843</v>
      </c>
    </row>
    <row r="68" spans="14:42">
      <c r="N68" s="307">
        <v>-33402.04</v>
      </c>
      <c r="O68" s="307">
        <v>34751.2524448314</v>
      </c>
      <c r="P68" s="307">
        <v>8440.7165033156944</v>
      </c>
      <c r="R68" s="241" t="s">
        <v>27</v>
      </c>
      <c r="S68" s="241">
        <v>105854.76702152567</v>
      </c>
      <c r="T68" s="241">
        <v>34751.2524448314</v>
      </c>
      <c r="U68" s="241">
        <v>8440.7165033156944</v>
      </c>
      <c r="V68" s="241">
        <v>-33402.04</v>
      </c>
      <c r="W68" s="241" cm="1">
        <f t="array" ref="W68">$D$19+MMULT(T68:U68,$D$20:$D$21)</f>
        <v>139257.07847632497</v>
      </c>
      <c r="Z68" s="241">
        <f t="shared" si="8"/>
        <v>38226.37768931454</v>
      </c>
      <c r="AA68" s="241">
        <f t="shared" si="9"/>
        <v>8440.7165033156944</v>
      </c>
      <c r="AB68" s="241">
        <v>139257.07847632497</v>
      </c>
      <c r="AC68" s="241" cm="1">
        <f t="array" ref="AC68">$D$19+MMULT(Z68:AA68,$D$20:$D$21)</f>
        <v>141004.36102387536</v>
      </c>
      <c r="AD68" s="241">
        <f t="shared" si="10"/>
        <v>1747.2825475503923</v>
      </c>
      <c r="AF68" s="241">
        <v>34751.2524448314</v>
      </c>
      <c r="AG68" s="241">
        <f t="shared" si="11"/>
        <v>9284.7881536472651</v>
      </c>
      <c r="AH68" s="241">
        <v>139257.07847632497</v>
      </c>
      <c r="AI68" s="241" cm="1">
        <f t="array" ref="AI68">$D$19+MMULT(AF68:AG68,$D$20:$D$21)</f>
        <v>152334.53377640707</v>
      </c>
      <c r="AJ68" s="241">
        <f t="shared" si="12"/>
        <v>13077.455300082103</v>
      </c>
      <c r="AL68" s="241">
        <f t="shared" si="13"/>
        <v>38226.37768931454</v>
      </c>
      <c r="AM68" s="241">
        <f t="shared" si="14"/>
        <v>9284.7881536472651</v>
      </c>
      <c r="AN68" s="241">
        <v>139257.07847632497</v>
      </c>
      <c r="AO68" s="241" cm="1">
        <f t="array" ref="AO68">$D$19+MMULT(AL68:AM68,$D$20:$D$21)</f>
        <v>154081.81632395746</v>
      </c>
      <c r="AP68" s="241">
        <f t="shared" si="15"/>
        <v>14824.737847632496</v>
      </c>
    </row>
    <row r="69" spans="14:42">
      <c r="N69" s="307">
        <v>32531.79</v>
      </c>
      <c r="O69" s="307">
        <v>34793.310392297135</v>
      </c>
      <c r="P69" s="307">
        <v>3968.0856005914179</v>
      </c>
      <c r="R69" s="241" t="s">
        <v>50</v>
      </c>
      <c r="S69" s="241">
        <v>102514.08105411449</v>
      </c>
      <c r="T69" s="241">
        <v>34793.310392297135</v>
      </c>
      <c r="U69" s="241">
        <v>3968.0856005914179</v>
      </c>
      <c r="V69" s="241">
        <v>32531.79</v>
      </c>
      <c r="W69" s="241" cm="1">
        <f t="array" ref="W69">$D$19+MMULT(T69:U69,$D$20:$D$21)</f>
        <v>69982.412720958833</v>
      </c>
      <c r="Z69" s="241">
        <f t="shared" si="8"/>
        <v>38272.641431526848</v>
      </c>
      <c r="AA69" s="241">
        <f t="shared" si="9"/>
        <v>3968.0856005914179</v>
      </c>
      <c r="AB69" s="241">
        <v>69982.412720958833</v>
      </c>
      <c r="AC69" s="241" cm="1">
        <f t="array" ref="AC69">$D$19+MMULT(Z69:AA69,$D$20:$D$21)</f>
        <v>71731.809929490424</v>
      </c>
      <c r="AD69" s="241">
        <f t="shared" si="10"/>
        <v>1749.3972085315909</v>
      </c>
      <c r="AF69" s="241">
        <v>34793.310392297135</v>
      </c>
      <c r="AG69" s="241">
        <f t="shared" si="11"/>
        <v>4364.8941606505605</v>
      </c>
      <c r="AH69" s="241">
        <v>69982.412720958833</v>
      </c>
      <c r="AI69" s="241" cm="1">
        <f t="array" ref="AI69">$D$19+MMULT(AF69:AG69,$D$20:$D$21)</f>
        <v>76130.286784523152</v>
      </c>
      <c r="AJ69" s="241">
        <f t="shared" si="12"/>
        <v>6147.8740635643189</v>
      </c>
      <c r="AL69" s="241">
        <f t="shared" si="13"/>
        <v>38272.641431526848</v>
      </c>
      <c r="AM69" s="241">
        <f t="shared" si="14"/>
        <v>4364.8941606505605</v>
      </c>
      <c r="AN69" s="241">
        <v>69982.412720958833</v>
      </c>
      <c r="AO69" s="241" cm="1">
        <f t="array" ref="AO69">$D$19+MMULT(AL69:AM69,$D$20:$D$21)</f>
        <v>77879.683993054743</v>
      </c>
      <c r="AP69" s="241">
        <f t="shared" si="15"/>
        <v>7897.2712720959098</v>
      </c>
    </row>
    <row r="70" spans="14:42">
      <c r="N70" s="307">
        <v>-22430.080000000002</v>
      </c>
      <c r="O70" s="307">
        <v>38329.991591019141</v>
      </c>
      <c r="P70" s="307">
        <v>4985.4492970560786</v>
      </c>
      <c r="R70" s="241" t="s">
        <v>11</v>
      </c>
      <c r="S70" s="241">
        <v>65092.729494182073</v>
      </c>
      <c r="T70" s="241">
        <v>38329.991591019141</v>
      </c>
      <c r="U70" s="241">
        <v>4985.4492970560786</v>
      </c>
      <c r="V70" s="241">
        <v>-22430.080000000002</v>
      </c>
      <c r="W70" s="241" cm="1">
        <f t="array" ref="W70">$D$19+MMULT(T70:U70,$D$20:$D$21)</f>
        <v>87522.966376068594</v>
      </c>
      <c r="Z70" s="241">
        <f t="shared" si="8"/>
        <v>42162.990750121062</v>
      </c>
      <c r="AA70" s="241">
        <f t="shared" si="9"/>
        <v>4985.4492970560786</v>
      </c>
      <c r="AB70" s="241">
        <v>87522.966376068594</v>
      </c>
      <c r="AC70" s="241" cm="1">
        <f t="array" ref="AC70">$D$19+MMULT(Z70:AA70,$D$20:$D$21)</f>
        <v>89450.186854267566</v>
      </c>
      <c r="AD70" s="241">
        <f t="shared" si="10"/>
        <v>1927.2204781989713</v>
      </c>
      <c r="AF70" s="241">
        <v>38329.991591019141</v>
      </c>
      <c r="AG70" s="241">
        <f t="shared" si="11"/>
        <v>5483.9942267616871</v>
      </c>
      <c r="AH70" s="241">
        <v>87522.966376068594</v>
      </c>
      <c r="AI70" s="241" cm="1">
        <f t="array" ref="AI70">$D$19+MMULT(AF70:AG70,$D$20:$D$21)</f>
        <v>95247.072535476502</v>
      </c>
      <c r="AJ70" s="241">
        <f t="shared" si="12"/>
        <v>7724.1061594079074</v>
      </c>
      <c r="AL70" s="241">
        <f t="shared" si="13"/>
        <v>42162.990750121062</v>
      </c>
      <c r="AM70" s="241">
        <f t="shared" si="14"/>
        <v>5483.9942267616871</v>
      </c>
      <c r="AN70" s="241">
        <v>87522.966376068594</v>
      </c>
      <c r="AO70" s="241" cm="1">
        <f t="array" ref="AO70">$D$19+MMULT(AL70:AM70,$D$20:$D$21)</f>
        <v>97174.293013675473</v>
      </c>
      <c r="AP70" s="241">
        <f t="shared" si="15"/>
        <v>9651.3266376068786</v>
      </c>
    </row>
    <row r="71" spans="14:42">
      <c r="N71" s="307">
        <v>-12514.92</v>
      </c>
      <c r="O71" s="307">
        <v>46627.098800692096</v>
      </c>
      <c r="P71" s="307">
        <v>4795.8702001310194</v>
      </c>
      <c r="R71" s="241" t="s">
        <v>109</v>
      </c>
      <c r="S71" s="241">
        <v>76242.455491574859</v>
      </c>
      <c r="T71" s="241">
        <v>46627.098800692096</v>
      </c>
      <c r="U71" s="241">
        <v>4795.8702001310194</v>
      </c>
      <c r="V71" s="241">
        <v>-12514.92</v>
      </c>
      <c r="W71" s="241" cm="1">
        <f t="array" ref="W71">$D$19+MMULT(T71:U71,$D$20:$D$21)</f>
        <v>88757.521167381507</v>
      </c>
      <c r="Z71" s="241">
        <f t="shared" si="8"/>
        <v>51289.808680761307</v>
      </c>
      <c r="AA71" s="241">
        <f t="shared" si="9"/>
        <v>4795.8702001310194</v>
      </c>
      <c r="AB71" s="241">
        <v>88757.521167381507</v>
      </c>
      <c r="AC71" s="241" cm="1">
        <f t="array" ref="AC71">$D$19+MMULT(Z71:AA71,$D$20:$D$21)</f>
        <v>91101.91770695067</v>
      </c>
      <c r="AD71" s="241">
        <f t="shared" si="10"/>
        <v>2344.396539569163</v>
      </c>
      <c r="AF71" s="241">
        <v>46627.098800692096</v>
      </c>
      <c r="AG71" s="241">
        <f t="shared" si="11"/>
        <v>5275.4572201441215</v>
      </c>
      <c r="AH71" s="241">
        <v>88757.521167381507</v>
      </c>
      <c r="AI71" s="241" cm="1">
        <f t="array" ref="AI71">$D$19+MMULT(AF71:AG71,$D$20:$D$21)</f>
        <v>96187.906744550506</v>
      </c>
      <c r="AJ71" s="241">
        <f t="shared" si="12"/>
        <v>7430.3855771689996</v>
      </c>
      <c r="AL71" s="241">
        <f t="shared" si="13"/>
        <v>51289.808680761307</v>
      </c>
      <c r="AM71" s="241">
        <f t="shared" si="14"/>
        <v>5275.4572201441215</v>
      </c>
      <c r="AN71" s="241">
        <v>88757.521167381507</v>
      </c>
      <c r="AO71" s="241" cm="1">
        <f t="array" ref="AO71">$D$19+MMULT(AL71:AM71,$D$20:$D$21)</f>
        <v>98532.303284119669</v>
      </c>
      <c r="AP71" s="241">
        <f t="shared" si="15"/>
        <v>9774.7821167381626</v>
      </c>
    </row>
    <row r="72" spans="14:42">
      <c r="N72" s="307">
        <v>-14337.84</v>
      </c>
      <c r="O72" s="307">
        <v>47104.600567416092</v>
      </c>
      <c r="P72" s="307">
        <v>6105.4671867231218</v>
      </c>
      <c r="R72" s="241" t="s">
        <v>83</v>
      </c>
      <c r="S72" s="241">
        <v>94949.557625215733</v>
      </c>
      <c r="T72" s="241">
        <v>47104.600567416092</v>
      </c>
      <c r="U72" s="241">
        <v>6105.4671867231218</v>
      </c>
      <c r="V72" s="241">
        <v>-14337.84</v>
      </c>
      <c r="W72" s="241" cm="1">
        <f t="array" ref="W72">$D$19+MMULT(T72:U72,$D$20:$D$21)</f>
        <v>109287.58661555244</v>
      </c>
      <c r="Z72" s="241">
        <f t="shared" si="8"/>
        <v>51815.060624157704</v>
      </c>
      <c r="AA72" s="241">
        <f t="shared" si="9"/>
        <v>6105.4671867231218</v>
      </c>
      <c r="AB72" s="241">
        <v>109287.58661555244</v>
      </c>
      <c r="AC72" s="241" cm="1">
        <f t="array" ref="AC72">$D$19+MMULT(Z72:AA72,$D$20:$D$21)</f>
        <v>111655.99180070196</v>
      </c>
      <c r="AD72" s="241">
        <f t="shared" si="10"/>
        <v>2368.4051851495169</v>
      </c>
      <c r="AF72" s="241">
        <v>47104.600567416092</v>
      </c>
      <c r="AG72" s="241">
        <f t="shared" si="11"/>
        <v>6716.0139053954344</v>
      </c>
      <c r="AH72" s="241">
        <v>109287.58661555244</v>
      </c>
      <c r="AI72" s="241" cm="1">
        <f t="array" ref="AI72">$D$19+MMULT(AF72:AG72,$D$20:$D$21)</f>
        <v>118746.9700919582</v>
      </c>
      <c r="AJ72" s="241">
        <f t="shared" si="12"/>
        <v>9459.3834764057538</v>
      </c>
      <c r="AL72" s="241">
        <f t="shared" si="13"/>
        <v>51815.060624157704</v>
      </c>
      <c r="AM72" s="241">
        <f t="shared" si="14"/>
        <v>6716.0139053954344</v>
      </c>
      <c r="AN72" s="241">
        <v>109287.58661555244</v>
      </c>
      <c r="AO72" s="241" cm="1">
        <f t="array" ref="AO72">$D$19+MMULT(AL72:AM72,$D$20:$D$21)</f>
        <v>121115.37527710771</v>
      </c>
      <c r="AP72" s="241">
        <f t="shared" si="15"/>
        <v>11827.788661555271</v>
      </c>
    </row>
    <row r="73" spans="14:42">
      <c r="N73" s="307">
        <v>-41771.279999999999</v>
      </c>
      <c r="O73" s="307">
        <v>62416.646536603112</v>
      </c>
      <c r="P73" s="307">
        <v>5468.9289253496909</v>
      </c>
      <c r="R73" s="241" t="s">
        <v>78</v>
      </c>
      <c r="S73" s="241">
        <v>65352.910762308748</v>
      </c>
      <c r="T73" s="241">
        <v>62416.646536603112</v>
      </c>
      <c r="U73" s="241">
        <v>5468.9289253496909</v>
      </c>
      <c r="V73" s="241">
        <v>-41771.279999999999</v>
      </c>
      <c r="W73" s="241" cm="1">
        <f t="array" ref="W73">$D$19+MMULT(T73:U73,$D$20:$D$21)</f>
        <v>107124.35914778479</v>
      </c>
      <c r="Z73" s="241">
        <f t="shared" si="8"/>
        <v>68658.311190263426</v>
      </c>
      <c r="AA73" s="241">
        <f t="shared" si="9"/>
        <v>5468.9289253496909</v>
      </c>
      <c r="AB73" s="241">
        <v>107124.35914778479</v>
      </c>
      <c r="AC73" s="241" cm="1">
        <f t="array" ref="AC73">$D$19+MMULT(Z73:AA73,$D$20:$D$21)</f>
        <v>110262.64941065124</v>
      </c>
      <c r="AD73" s="241">
        <f t="shared" si="10"/>
        <v>3138.2902628664451</v>
      </c>
      <c r="AF73" s="241">
        <v>62416.646536603112</v>
      </c>
      <c r="AG73" s="241">
        <f t="shared" si="11"/>
        <v>6015.82181788466</v>
      </c>
      <c r="AH73" s="241">
        <v>107124.35914778479</v>
      </c>
      <c r="AI73" s="241" cm="1">
        <f t="array" ref="AI73">$D$19+MMULT(AF73:AG73,$D$20:$D$21)</f>
        <v>115597.53479969683</v>
      </c>
      <c r="AJ73" s="241">
        <f t="shared" si="12"/>
        <v>8473.175651912039</v>
      </c>
      <c r="AL73" s="241">
        <f t="shared" si="13"/>
        <v>68658.311190263426</v>
      </c>
      <c r="AM73" s="241">
        <f t="shared" si="14"/>
        <v>6015.82181788466</v>
      </c>
      <c r="AN73" s="241">
        <v>107124.35914778479</v>
      </c>
      <c r="AO73" s="241" cm="1">
        <f t="array" ref="AO73">$D$19+MMULT(AL73:AM73,$D$20:$D$21)</f>
        <v>118735.82506256328</v>
      </c>
      <c r="AP73" s="241">
        <f t="shared" si="15"/>
        <v>11611.465914778484</v>
      </c>
    </row>
    <row r="74" spans="14:42">
      <c r="N74" s="307">
        <v>42149.07</v>
      </c>
      <c r="O74" s="307">
        <v>67298.177402259054</v>
      </c>
      <c r="P74" s="307">
        <v>7936.7369615384869</v>
      </c>
      <c r="R74" s="241" t="s">
        <v>87</v>
      </c>
      <c r="S74" s="241">
        <v>189962.09577381451</v>
      </c>
      <c r="T74" s="241">
        <v>67298.177402259054</v>
      </c>
      <c r="U74" s="241">
        <v>7936.7369615384869</v>
      </c>
      <c r="V74" s="241">
        <v>42149.07</v>
      </c>
      <c r="W74" s="241" cm="1">
        <f t="array" ref="W74">$D$19+MMULT(T74:U74,$D$20:$D$21)</f>
        <v>147813.26846952789</v>
      </c>
      <c r="Z74" s="241">
        <f t="shared" si="8"/>
        <v>74027.995142484971</v>
      </c>
      <c r="AA74" s="241">
        <f t="shared" si="9"/>
        <v>7936.7369615384869</v>
      </c>
      <c r="AB74" s="241">
        <v>147813.26846952789</v>
      </c>
      <c r="AC74" s="241" cm="1">
        <f t="array" ref="AC74">$D$19+MMULT(Z74:AA74,$D$20:$D$21)</f>
        <v>151197.00063986026</v>
      </c>
      <c r="AD74" s="241">
        <f t="shared" si="10"/>
        <v>3383.7321703323687</v>
      </c>
      <c r="AF74" s="241">
        <v>67298.177402259054</v>
      </c>
      <c r="AG74" s="241">
        <f t="shared" si="11"/>
        <v>8730.4106576923368</v>
      </c>
      <c r="AH74" s="241">
        <v>147813.26846952789</v>
      </c>
      <c r="AI74" s="241" cm="1">
        <f t="array" ref="AI74">$D$19+MMULT(AF74:AG74,$D$20:$D$21)</f>
        <v>160109.89314614836</v>
      </c>
      <c r="AJ74" s="241">
        <f t="shared" si="12"/>
        <v>12296.624676620471</v>
      </c>
      <c r="AL74" s="241">
        <f t="shared" si="13"/>
        <v>74027.995142484971</v>
      </c>
      <c r="AM74" s="241">
        <f t="shared" si="14"/>
        <v>8730.4106576923368</v>
      </c>
      <c r="AN74" s="241">
        <v>147813.26846952789</v>
      </c>
      <c r="AO74" s="241" cm="1">
        <f t="array" ref="AO74">$D$19+MMULT(AL74:AM74,$D$20:$D$21)</f>
        <v>163493.62531648073</v>
      </c>
      <c r="AP74" s="241">
        <f t="shared" si="15"/>
        <v>15680.35684695284</v>
      </c>
    </row>
    <row r="75" spans="14:42">
      <c r="N75" s="307">
        <v>21498.01</v>
      </c>
      <c r="O75" s="307">
        <v>106390.77593265986</v>
      </c>
      <c r="P75" s="307">
        <v>7350.8911728100738</v>
      </c>
      <c r="R75" s="241" t="s">
        <v>81</v>
      </c>
      <c r="S75" s="241">
        <v>179890.01551575429</v>
      </c>
      <c r="T75" s="241">
        <v>106390.77593265986</v>
      </c>
      <c r="U75" s="241">
        <v>7350.8911728100738</v>
      </c>
      <c r="V75" s="241">
        <v>21498.01</v>
      </c>
      <c r="W75" s="241" cm="1">
        <f t="array" ref="W75">$D$19+MMULT(T75:U75,$D$20:$D$21)</f>
        <v>158392.2251743119</v>
      </c>
      <c r="Z75" s="241">
        <f t="shared" si="8"/>
        <v>117029.85352592585</v>
      </c>
      <c r="AA75" s="241">
        <f t="shared" si="9"/>
        <v>7350.8911728100738</v>
      </c>
      <c r="AB75" s="241">
        <v>158392.2251743119</v>
      </c>
      <c r="AC75" s="241" cm="1">
        <f t="array" ref="AC75">$D$19+MMULT(Z75:AA75,$D$20:$D$21)</f>
        <v>163741.52147097327</v>
      </c>
      <c r="AD75" s="241">
        <f t="shared" si="10"/>
        <v>5349.2962966613704</v>
      </c>
      <c r="AF75" s="241">
        <v>106390.77593265986</v>
      </c>
      <c r="AG75" s="241">
        <f t="shared" si="11"/>
        <v>8085.9802900910818</v>
      </c>
      <c r="AH75" s="241">
        <v>158392.2251743119</v>
      </c>
      <c r="AI75" s="241" cm="1">
        <f t="array" ref="AI75">$D$19+MMULT(AF75:AG75,$D$20:$D$21)</f>
        <v>169781.18139508174</v>
      </c>
      <c r="AJ75" s="241">
        <f t="shared" si="12"/>
        <v>11388.956220769847</v>
      </c>
      <c r="AL75" s="241">
        <f t="shared" si="13"/>
        <v>117029.85352592585</v>
      </c>
      <c r="AM75" s="241">
        <f t="shared" si="14"/>
        <v>8085.9802900910818</v>
      </c>
      <c r="AN75" s="241">
        <v>158392.2251743119</v>
      </c>
      <c r="AO75" s="241" cm="1">
        <f t="array" ref="AO75">$D$19+MMULT(AL75:AM75,$D$20:$D$21)</f>
        <v>175130.47769174312</v>
      </c>
      <c r="AP75" s="241">
        <f t="shared" si="15"/>
        <v>16738.252517431218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7FF18F-A23B-43A9-AABE-5B798E8270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Инвестиции в основной капитал </vt:lpstr>
      <vt:lpstr>Уровень занятости населения</vt:lpstr>
      <vt:lpstr>ВРП (в текущих  ценах; миллионо</vt:lpstr>
      <vt:lpstr>Индекс производительности (в % </vt:lpstr>
      <vt:lpstr>Среднедушевые денежные доходы </vt:lpstr>
      <vt:lpstr>  Оборот  средних организаций</vt:lpstr>
      <vt:lpstr>Численность ИП</vt:lpstr>
      <vt:lpstr>Преступность</vt:lpstr>
      <vt:lpstr>Число реализованных турпакетов </vt:lpstr>
      <vt:lpstr>Розничная торовля</vt:lpstr>
      <vt:lpstr>Ликвидация основных фондов</vt:lpstr>
      <vt:lpstr>Численность населения</vt:lpstr>
      <vt:lpstr>Индекс потребительских цен</vt:lpstr>
      <vt:lpstr>Свертка по периодам</vt:lpstr>
      <vt:lpstr>мультиколлинеарность</vt:lpstr>
      <vt:lpstr>Робастное оценивание</vt:lpstr>
      <vt:lpstr>мульт модель - типичные данные</vt:lpstr>
      <vt:lpstr>МГК по всем показателям</vt:lpstr>
      <vt:lpstr>Робастные оценки по МГК</vt:lpstr>
      <vt:lpstr>МГК по факторным показателям</vt:lpstr>
      <vt:lpstr>Проверка МГК моделей</vt:lpstr>
      <vt:lpstr>Гетероскедастичность</vt:lpstr>
      <vt:lpstr>гетероскедастичность очищ</vt:lpstr>
      <vt:lpstr>Автокорреляция</vt:lpstr>
      <vt:lpstr>Прогноз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Dmitriy Chon</dc:creator>
  <cp:lastModifiedBy>Dmitry</cp:lastModifiedBy>
  <dcterms:created xsi:type="dcterms:W3CDTF">2024-02-13T13:38:45Z</dcterms:created>
  <dcterms:modified xsi:type="dcterms:W3CDTF">2024-06-04T22:08:53Z</dcterms:modified>
</cp:coreProperties>
</file>