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ewhart\Documents\"/>
    </mc:Choice>
  </mc:AlternateContent>
  <bookViews>
    <workbookView xWindow="0" yWindow="0" windowWidth="28800" windowHeight="12030" activeTab="6"/>
  </bookViews>
  <sheets>
    <sheet name="5-13 1130" sheetId="2" r:id="rId1"/>
    <sheet name="5-15 0830" sheetId="3" r:id="rId2"/>
    <sheet name="5-22 1045" sheetId="5" r:id="rId3"/>
    <sheet name="5-28 1430" sheetId="6" r:id="rId4"/>
    <sheet name="5-29 1500" sheetId="7" r:id="rId5"/>
    <sheet name="All data" sheetId="8" r:id="rId6"/>
    <sheet name="All data Plots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9" l="1"/>
  <c r="U16" i="9"/>
  <c r="Y14" i="9"/>
  <c r="U14" i="9"/>
  <c r="Y12" i="9"/>
  <c r="U12" i="9"/>
  <c r="Y11" i="9"/>
  <c r="U11" i="9"/>
  <c r="Y10" i="9"/>
  <c r="U10" i="9"/>
  <c r="Y9" i="9"/>
  <c r="U9" i="9"/>
  <c r="Y8" i="9"/>
  <c r="U8" i="9"/>
  <c r="Y7" i="9"/>
  <c r="U7" i="9"/>
  <c r="Y6" i="9"/>
  <c r="U6" i="9"/>
  <c r="U5" i="9"/>
  <c r="Q16" i="9"/>
  <c r="Q14" i="9"/>
  <c r="Q7" i="9"/>
  <c r="Q8" i="9"/>
  <c r="Q9" i="9"/>
  <c r="Q10" i="9"/>
  <c r="Q11" i="9"/>
  <c r="Q12" i="9"/>
  <c r="Q6" i="9"/>
  <c r="M16" i="9"/>
  <c r="M14" i="9"/>
  <c r="M12" i="9"/>
  <c r="M11" i="9"/>
  <c r="M10" i="9"/>
  <c r="M9" i="9"/>
  <c r="M8" i="9"/>
  <c r="M7" i="9"/>
  <c r="M6" i="9"/>
  <c r="M5" i="9"/>
  <c r="I16" i="9"/>
  <c r="I14" i="9"/>
  <c r="I7" i="9"/>
  <c r="I8" i="9"/>
  <c r="I9" i="9"/>
  <c r="I10" i="9"/>
  <c r="I11" i="9"/>
  <c r="I12" i="9"/>
  <c r="I6" i="9"/>
  <c r="E6" i="9"/>
  <c r="E7" i="9"/>
  <c r="E8" i="9"/>
  <c r="E9" i="9"/>
  <c r="E10" i="9"/>
  <c r="E11" i="9"/>
  <c r="E12" i="9"/>
  <c r="E14" i="9"/>
  <c r="E16" i="9"/>
  <c r="E5" i="9"/>
  <c r="V14" i="9"/>
  <c r="V10" i="9"/>
  <c r="V6" i="9"/>
  <c r="V5" i="9"/>
  <c r="V11" i="9"/>
  <c r="V9" i="9"/>
  <c r="V8" i="9"/>
  <c r="V7" i="9"/>
  <c r="V16" i="9"/>
  <c r="V12" i="9"/>
  <c r="N11" i="9"/>
  <c r="N7" i="9"/>
  <c r="N8" i="9"/>
  <c r="N14" i="9"/>
  <c r="N10" i="9"/>
  <c r="N6" i="9"/>
  <c r="N12" i="9"/>
  <c r="N9" i="9"/>
  <c r="N16" i="9"/>
  <c r="N5" i="9"/>
  <c r="W12" i="9" l="1"/>
  <c r="W16" i="9"/>
  <c r="W6" i="9"/>
  <c r="W14" i="9"/>
  <c r="W15" i="9" s="1"/>
  <c r="O16" i="9"/>
  <c r="O12" i="9"/>
  <c r="O6" i="9"/>
  <c r="O14" i="9"/>
  <c r="O15" i="9" s="1"/>
  <c r="W9" i="9" l="1"/>
  <c r="W7" i="9"/>
  <c r="W8" i="9" s="1"/>
  <c r="X6" i="9"/>
  <c r="W13" i="9"/>
  <c r="O9" i="9"/>
  <c r="P6" i="9"/>
  <c r="P7" i="9" s="1"/>
  <c r="P8" i="9" s="1"/>
  <c r="P9" i="9" s="1"/>
  <c r="O7" i="9"/>
  <c r="O8" i="9" s="1"/>
  <c r="O13" i="9"/>
  <c r="X7" i="9" l="1"/>
  <c r="X8" i="9" s="1"/>
  <c r="X9" i="9" s="1"/>
  <c r="W11" i="9"/>
  <c r="W10" i="9" s="1"/>
  <c r="O11" i="9"/>
  <c r="O10" i="9" s="1"/>
  <c r="P10" i="9" s="1"/>
  <c r="P11" i="9" s="1"/>
  <c r="P12" i="9" s="1"/>
  <c r="P14" i="9" s="1"/>
  <c r="P16" i="9" s="1"/>
  <c r="X10" i="9" l="1"/>
  <c r="X11" i="9" s="1"/>
  <c r="X12" i="9" s="1"/>
  <c r="X14" i="9" s="1"/>
  <c r="X16" i="9" s="1"/>
  <c r="F6" i="9" l="1"/>
  <c r="F10" i="9"/>
  <c r="F14" i="9"/>
  <c r="F12" i="9"/>
  <c r="F9" i="9"/>
  <c r="F7" i="9"/>
  <c r="F11" i="9"/>
  <c r="F8" i="9"/>
  <c r="F16" i="9"/>
  <c r="F5" i="9"/>
  <c r="G6" i="9" l="1"/>
  <c r="H6" i="9" s="1"/>
  <c r="G16" i="9"/>
  <c r="G12" i="9"/>
  <c r="G14" i="9"/>
  <c r="G15" i="9" s="1"/>
  <c r="G13" i="9" l="1"/>
  <c r="G9" i="9"/>
  <c r="G7" i="9" s="1"/>
  <c r="G8" i="9" l="1"/>
  <c r="H7" i="9"/>
  <c r="H8" i="9" s="1"/>
  <c r="H9" i="9" s="1"/>
  <c r="G11" i="9"/>
  <c r="G10" i="9" s="1"/>
  <c r="H10" i="9" l="1"/>
  <c r="H11" i="9" s="1"/>
  <c r="H12" i="9" s="1"/>
  <c r="H14" i="9" s="1"/>
  <c r="H16" i="9" s="1"/>
</calcChain>
</file>

<file path=xl/sharedStrings.xml><?xml version="1.0" encoding="utf-8"?>
<sst xmlns="http://schemas.openxmlformats.org/spreadsheetml/2006/main" count="283" uniqueCount="38">
  <si>
    <t>Location</t>
  </si>
  <si>
    <t>Time</t>
  </si>
  <si>
    <t>N_1Min</t>
  </si>
  <si>
    <t>N_PrePAA</t>
  </si>
  <si>
    <t>N_10Min</t>
  </si>
  <si>
    <t>N_30Min</t>
  </si>
  <si>
    <t>N_20Min</t>
  </si>
  <si>
    <t>-</t>
  </si>
  <si>
    <t>S_PrePAA</t>
  </si>
  <si>
    <t>S_1Min</t>
  </si>
  <si>
    <t>S_30Min</t>
  </si>
  <si>
    <t>PAA (mg/L)</t>
  </si>
  <si>
    <t>ECIDX (CFU/100mL)</t>
  </si>
  <si>
    <t>Tecta (CFU/100mL)</t>
  </si>
  <si>
    <t>N_1st Pass-1</t>
  </si>
  <si>
    <t>N_1st Pass-2</t>
  </si>
  <si>
    <t>N_1st Pass-3</t>
  </si>
  <si>
    <t>N_1st Pass-4</t>
  </si>
  <si>
    <t>N_1st Pass-5</t>
  </si>
  <si>
    <t>Date:</t>
  </si>
  <si>
    <t>neat</t>
  </si>
  <si>
    <t>1+99</t>
  </si>
  <si>
    <t>N_2nd Pass-3</t>
  </si>
  <si>
    <t>N_3rd Pass-3</t>
  </si>
  <si>
    <t>N_1 Min</t>
  </si>
  <si>
    <t>N_10 Min</t>
  </si>
  <si>
    <t>N_20 Min</t>
  </si>
  <si>
    <t>N_30 Min</t>
  </si>
  <si>
    <t>S_1 Min</t>
  </si>
  <si>
    <t>S_30 Min</t>
  </si>
  <si>
    <t>&gt;2420</t>
  </si>
  <si>
    <t>10+90</t>
  </si>
  <si>
    <t>E. coli (CFU/100mL)</t>
  </si>
  <si>
    <t>Datetime</t>
  </si>
  <si>
    <t>Flow</t>
  </si>
  <si>
    <t>HRT</t>
  </si>
  <si>
    <t>CT</t>
  </si>
  <si>
    <t>LOG(N0/N)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</si>
</sst>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2" xfId="0" quotePrefix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4" fontId="0" fillId="0" borderId="1" xfId="0" applyNumberFormat="1" applyBorder="1"/>
    <xf numFmtId="20" fontId="0" fillId="0" borderId="2" xfId="0" applyNumberFormat="1" applyBorder="1"/>
    <xf numFmtId="0" fontId="1" fillId="0" borderId="2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quotePrefix="1" applyFont="1" applyBorder="1" applyAlignment="1">
      <alignment horizontal="center" vertical="center"/>
    </xf>
    <xf numFmtId="0" fontId="0" fillId="0" borderId="4" xfId="0" applyBorder="1"/>
    <xf numFmtId="0" fontId="0" fillId="0" borderId="6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20" fontId="0" fillId="0" borderId="2" xfId="0" quotePrefix="1" applyNumberForma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16" xfId="0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0" fontId="0" fillId="0" borderId="11" xfId="0" applyNumberFormat="1" applyBorder="1"/>
    <xf numFmtId="0" fontId="1" fillId="0" borderId="18" xfId="0" quotePrefix="1" applyFont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20" fontId="0" fillId="0" borderId="13" xfId="0" applyNumberFormat="1" applyBorder="1"/>
    <xf numFmtId="0" fontId="0" fillId="0" borderId="19" xfId="0" applyBorder="1"/>
    <xf numFmtId="20" fontId="0" fillId="0" borderId="11" xfId="0" quotePrefix="1" applyNumberFormat="1" applyBorder="1" applyAlignment="1">
      <alignment horizontal="center"/>
    </xf>
    <xf numFmtId="20" fontId="0" fillId="0" borderId="12" xfId="0" quotePrefix="1" applyNumberFormat="1" applyBorder="1" applyAlignment="1">
      <alignment horizontal="center"/>
    </xf>
    <xf numFmtId="0" fontId="0" fillId="0" borderId="20" xfId="0" applyBorder="1"/>
    <xf numFmtId="20" fontId="0" fillId="0" borderId="21" xfId="0" applyNumberForma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21" xfId="0" applyNumberFormat="1" applyBorder="1"/>
    <xf numFmtId="0" fontId="0" fillId="0" borderId="22" xfId="0" applyNumberFormat="1" applyBorder="1"/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&amp; CT vs HRT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 - 5/13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Plots'!$G$6:$G$16</c:f>
              <c:numCache>
                <c:formatCode>General</c:formatCode>
                <c:ptCount val="11"/>
                <c:pt idx="0">
                  <c:v>1.9603354076558346</c:v>
                </c:pt>
                <c:pt idx="1">
                  <c:v>5.1477695187377694</c:v>
                </c:pt>
                <c:pt idx="2">
                  <c:v>6.7414865742787367</c:v>
                </c:pt>
                <c:pt idx="3">
                  <c:v>8.3352036298197039</c:v>
                </c:pt>
                <c:pt idx="4">
                  <c:v>9.9289206853606728</c:v>
                </c:pt>
                <c:pt idx="5">
                  <c:v>11.52263774090164</c:v>
                </c:pt>
                <c:pt idx="6">
                  <c:v>14.710071851983574</c:v>
                </c:pt>
                <c:pt idx="7">
                  <c:v>20.653428708463267</c:v>
                </c:pt>
                <c:pt idx="8">
                  <c:v>26.596785564942959</c:v>
                </c:pt>
                <c:pt idx="9">
                  <c:v>32.746443671599394</c:v>
                </c:pt>
                <c:pt idx="10">
                  <c:v>38.896101778255826</c:v>
                </c:pt>
              </c:numCache>
            </c:numRef>
          </c:xVal>
          <c:yVal>
            <c:numRef>
              <c:f>'All data Plots'!$K$6:$K$16</c:f>
              <c:numCache>
                <c:formatCode>General</c:formatCode>
                <c:ptCount val="11"/>
                <c:pt idx="0">
                  <c:v>0.82</c:v>
                </c:pt>
                <c:pt idx="1">
                  <c:v>0.64</c:v>
                </c:pt>
                <c:pt idx="2">
                  <c:v>0.63</c:v>
                </c:pt>
                <c:pt idx="3">
                  <c:v>0.56999999999999995</c:v>
                </c:pt>
                <c:pt idx="4">
                  <c:v>0.53</c:v>
                </c:pt>
                <c:pt idx="5">
                  <c:v>0.49</c:v>
                </c:pt>
                <c:pt idx="6">
                  <c:v>0.45</c:v>
                </c:pt>
                <c:pt idx="7">
                  <c:v>0.44</c:v>
                </c:pt>
                <c:pt idx="8">
                  <c:v>0.34</c:v>
                </c:pt>
                <c:pt idx="9">
                  <c:v>0.16</c:v>
                </c:pt>
                <c:pt idx="10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0-4FDE-A735-FB8E970D6F91}"/>
            </c:ext>
          </c:extLst>
        </c:ser>
        <c:ser>
          <c:idx val="2"/>
          <c:order val="2"/>
          <c:tx>
            <c:v>C - 5/15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data Plots'!$O$6:$O$16</c:f>
              <c:numCache>
                <c:formatCode>General</c:formatCode>
                <c:ptCount val="11"/>
                <c:pt idx="0">
                  <c:v>2.3508735292497764</c:v>
                </c:pt>
                <c:pt idx="1">
                  <c:v>7.059255490997538</c:v>
                </c:pt>
                <c:pt idx="2">
                  <c:v>9.4134464718714188</c:v>
                </c:pt>
                <c:pt idx="3">
                  <c:v>11.7676374527453</c:v>
                </c:pt>
                <c:pt idx="4">
                  <c:v>14.121828433619182</c:v>
                </c:pt>
                <c:pt idx="5">
                  <c:v>16.476019414493063</c:v>
                </c:pt>
                <c:pt idx="6">
                  <c:v>21.184401376240825</c:v>
                </c:pt>
                <c:pt idx="7">
                  <c:v>30.225361690945938</c:v>
                </c:pt>
                <c:pt idx="8">
                  <c:v>39.266322005651048</c:v>
                </c:pt>
                <c:pt idx="9">
                  <c:v>47.446639728428273</c:v>
                </c:pt>
                <c:pt idx="10">
                  <c:v>55.626957451205499</c:v>
                </c:pt>
              </c:numCache>
            </c:numRef>
          </c:xVal>
          <c:yVal>
            <c:numRef>
              <c:f>'All data Plots'!$K$6:$K$16</c:f>
              <c:numCache>
                <c:formatCode>General</c:formatCode>
                <c:ptCount val="11"/>
                <c:pt idx="0">
                  <c:v>0.82</c:v>
                </c:pt>
                <c:pt idx="1">
                  <c:v>0.64</c:v>
                </c:pt>
                <c:pt idx="2">
                  <c:v>0.63</c:v>
                </c:pt>
                <c:pt idx="3">
                  <c:v>0.56999999999999995</c:v>
                </c:pt>
                <c:pt idx="4">
                  <c:v>0.53</c:v>
                </c:pt>
                <c:pt idx="5">
                  <c:v>0.49</c:v>
                </c:pt>
                <c:pt idx="6">
                  <c:v>0.45</c:v>
                </c:pt>
                <c:pt idx="7">
                  <c:v>0.44</c:v>
                </c:pt>
                <c:pt idx="8">
                  <c:v>0.34</c:v>
                </c:pt>
                <c:pt idx="9">
                  <c:v>0.16</c:v>
                </c:pt>
                <c:pt idx="10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50-4FDE-A735-FB8E970D6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76287"/>
        <c:axId val="332077951"/>
      </c:scatterChart>
      <c:scatterChart>
        <c:scatterStyle val="lineMarker"/>
        <c:varyColors val="0"/>
        <c:ser>
          <c:idx val="1"/>
          <c:order val="1"/>
          <c:tx>
            <c:v>CT - 5/13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 Plots'!$G$6:$G$16</c:f>
              <c:numCache>
                <c:formatCode>General</c:formatCode>
                <c:ptCount val="11"/>
                <c:pt idx="0">
                  <c:v>1.9603354076558346</c:v>
                </c:pt>
                <c:pt idx="1">
                  <c:v>5.1477695187377694</c:v>
                </c:pt>
                <c:pt idx="2">
                  <c:v>6.7414865742787367</c:v>
                </c:pt>
                <c:pt idx="3">
                  <c:v>8.3352036298197039</c:v>
                </c:pt>
                <c:pt idx="4">
                  <c:v>9.9289206853606728</c:v>
                </c:pt>
                <c:pt idx="5">
                  <c:v>11.52263774090164</c:v>
                </c:pt>
                <c:pt idx="6">
                  <c:v>14.710071851983574</c:v>
                </c:pt>
                <c:pt idx="7">
                  <c:v>20.653428708463267</c:v>
                </c:pt>
                <c:pt idx="8">
                  <c:v>26.596785564942959</c:v>
                </c:pt>
                <c:pt idx="9">
                  <c:v>32.746443671599394</c:v>
                </c:pt>
                <c:pt idx="10">
                  <c:v>38.896101778255826</c:v>
                </c:pt>
              </c:numCache>
            </c:numRef>
          </c:xVal>
          <c:yVal>
            <c:numRef>
              <c:f>'All data Plots'!$H$6:$H$16</c:f>
              <c:numCache>
                <c:formatCode>General</c:formatCode>
                <c:ptCount val="11"/>
                <c:pt idx="0">
                  <c:v>1.8623186372730427</c:v>
                </c:pt>
                <c:pt idx="1">
                  <c:v>4.0616481739195773</c:v>
                </c:pt>
                <c:pt idx="2">
                  <c:v>5.1613129422428443</c:v>
                </c:pt>
                <c:pt idx="3">
                  <c:v>6.2291033694552924</c:v>
                </c:pt>
                <c:pt idx="4">
                  <c:v>7.2331451144461028</c:v>
                </c:pt>
                <c:pt idx="5">
                  <c:v>8.2212496888815032</c:v>
                </c:pt>
                <c:pt idx="6">
                  <c:v>10.069961473309025</c:v>
                </c:pt>
                <c:pt idx="8">
                  <c:v>15.656716918399935</c:v>
                </c:pt>
                <c:pt idx="10">
                  <c:v>19.223518620260666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0-4FDE-A735-FB8E970D6F91}"/>
            </c:ext>
          </c:extLst>
        </c:ser>
        <c:ser>
          <c:idx val="3"/>
          <c:order val="3"/>
          <c:tx>
            <c:v>CT - 5/15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data Plots'!$O$6:$O$16</c:f>
              <c:numCache>
                <c:formatCode>General</c:formatCode>
                <c:ptCount val="11"/>
                <c:pt idx="0">
                  <c:v>2.3508735292497764</c:v>
                </c:pt>
                <c:pt idx="1">
                  <c:v>7.059255490997538</c:v>
                </c:pt>
                <c:pt idx="2">
                  <c:v>9.4134464718714188</c:v>
                </c:pt>
                <c:pt idx="3">
                  <c:v>11.7676374527453</c:v>
                </c:pt>
                <c:pt idx="4">
                  <c:v>14.121828433619182</c:v>
                </c:pt>
                <c:pt idx="5">
                  <c:v>16.476019414493063</c:v>
                </c:pt>
                <c:pt idx="6">
                  <c:v>21.184401376240825</c:v>
                </c:pt>
                <c:pt idx="7">
                  <c:v>30.225361690945938</c:v>
                </c:pt>
                <c:pt idx="8">
                  <c:v>39.266322005651048</c:v>
                </c:pt>
                <c:pt idx="9">
                  <c:v>47.446639728428273</c:v>
                </c:pt>
                <c:pt idx="10">
                  <c:v>55.626957451205499</c:v>
                </c:pt>
              </c:numCache>
            </c:numRef>
          </c:xVal>
          <c:yVal>
            <c:numRef>
              <c:f>'All data Plots'!$P$6:$P$16</c:f>
              <c:numCache>
                <c:formatCode>General</c:formatCode>
                <c:ptCount val="11"/>
                <c:pt idx="0">
                  <c:v>1.9277162939848165</c:v>
                </c:pt>
                <c:pt idx="1">
                  <c:v>4.9410807495033842</c:v>
                </c:pt>
                <c:pt idx="2">
                  <c:v>6.4242210674539288</c:v>
                </c:pt>
                <c:pt idx="3">
                  <c:v>7.7661099265520406</c:v>
                </c:pt>
                <c:pt idx="4">
                  <c:v>9.0138311464151979</c:v>
                </c:pt>
                <c:pt idx="5">
                  <c:v>10.1673847270434</c:v>
                </c:pt>
                <c:pt idx="6">
                  <c:v>12.286156609829893</c:v>
                </c:pt>
                <c:pt idx="8">
                  <c:v>18.434009623829368</c:v>
                </c:pt>
                <c:pt idx="10">
                  <c:v>20.724498586206991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750-4FDE-A735-FB8E970D6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94591"/>
        <c:axId val="332091679"/>
      </c:scatterChart>
      <c:valAx>
        <c:axId val="33207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7951"/>
        <c:crosses val="autoZero"/>
        <c:crossBetween val="midCat"/>
      </c:valAx>
      <c:valAx>
        <c:axId val="33207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(measured)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6287"/>
        <c:crosses val="autoZero"/>
        <c:crossBetween val="midCat"/>
      </c:valAx>
      <c:valAx>
        <c:axId val="3320916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4591"/>
        <c:crosses val="max"/>
        <c:crossBetween val="midCat"/>
      </c:valAx>
      <c:valAx>
        <c:axId val="332094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09167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Inactivation vs HRT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13-May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Plots'!$G$6:$G$16</c:f>
              <c:numCache>
                <c:formatCode>General</c:formatCode>
                <c:ptCount val="11"/>
                <c:pt idx="0">
                  <c:v>1.9603354076558346</c:v>
                </c:pt>
                <c:pt idx="1">
                  <c:v>5.1477695187377694</c:v>
                </c:pt>
                <c:pt idx="2">
                  <c:v>6.7414865742787367</c:v>
                </c:pt>
                <c:pt idx="3">
                  <c:v>8.3352036298197039</c:v>
                </c:pt>
                <c:pt idx="4">
                  <c:v>9.9289206853606728</c:v>
                </c:pt>
                <c:pt idx="5">
                  <c:v>11.52263774090164</c:v>
                </c:pt>
                <c:pt idx="6">
                  <c:v>14.710071851983574</c:v>
                </c:pt>
                <c:pt idx="7">
                  <c:v>20.653428708463267</c:v>
                </c:pt>
                <c:pt idx="8">
                  <c:v>26.596785564942959</c:v>
                </c:pt>
                <c:pt idx="9">
                  <c:v>32.746443671599394</c:v>
                </c:pt>
                <c:pt idx="10">
                  <c:v>38.896101778255826</c:v>
                </c:pt>
              </c:numCache>
            </c:numRef>
          </c:xVal>
          <c:yVal>
            <c:numRef>
              <c:f>'All data Plots'!$I$6:$I$16</c:f>
              <c:numCache>
                <c:formatCode>General</c:formatCode>
                <c:ptCount val="11"/>
                <c:pt idx="0">
                  <c:v>0.12203075342063345</c:v>
                </c:pt>
                <c:pt idx="1">
                  <c:v>0.32525987528848194</c:v>
                </c:pt>
                <c:pt idx="2">
                  <c:v>0.42574434865483646</c:v>
                </c:pt>
                <c:pt idx="3">
                  <c:v>0.42574434865483646</c:v>
                </c:pt>
                <c:pt idx="4">
                  <c:v>0.51070663822556117</c:v>
                </c:pt>
                <c:pt idx="5">
                  <c:v>0.92306898946278593</c:v>
                </c:pt>
                <c:pt idx="6">
                  <c:v>0.92306898946278593</c:v>
                </c:pt>
                <c:pt idx="8">
                  <c:v>2.2654916702849923</c:v>
                </c:pt>
                <c:pt idx="10">
                  <c:v>2.2780807975930126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7-421A-8162-6A4470FED344}"/>
            </c:ext>
          </c:extLst>
        </c:ser>
        <c:ser>
          <c:idx val="1"/>
          <c:order val="1"/>
          <c:tx>
            <c:v>15-May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 Plots'!$O$6:$O$16</c:f>
              <c:numCache>
                <c:formatCode>General</c:formatCode>
                <c:ptCount val="11"/>
                <c:pt idx="0">
                  <c:v>2.3508735292497764</c:v>
                </c:pt>
                <c:pt idx="1">
                  <c:v>7.059255490997538</c:v>
                </c:pt>
                <c:pt idx="2">
                  <c:v>9.4134464718714188</c:v>
                </c:pt>
                <c:pt idx="3">
                  <c:v>11.7676374527453</c:v>
                </c:pt>
                <c:pt idx="4">
                  <c:v>14.121828433619182</c:v>
                </c:pt>
                <c:pt idx="5">
                  <c:v>16.476019414493063</c:v>
                </c:pt>
                <c:pt idx="6">
                  <c:v>21.184401376240825</c:v>
                </c:pt>
                <c:pt idx="7">
                  <c:v>30.225361690945938</c:v>
                </c:pt>
                <c:pt idx="8">
                  <c:v>39.266322005651048</c:v>
                </c:pt>
                <c:pt idx="9">
                  <c:v>47.446639728428273</c:v>
                </c:pt>
                <c:pt idx="10">
                  <c:v>55.626957451205499</c:v>
                </c:pt>
              </c:numCache>
            </c:numRef>
          </c:xVal>
          <c:yVal>
            <c:numRef>
              <c:f>'All data Plots'!$Q$6:$Q$16</c:f>
              <c:numCache>
                <c:formatCode>General</c:formatCode>
                <c:ptCount val="11"/>
                <c:pt idx="0">
                  <c:v>0.11250039802949996</c:v>
                </c:pt>
                <c:pt idx="1">
                  <c:v>0.24493491066581519</c:v>
                </c:pt>
                <c:pt idx="2">
                  <c:v>0.15559076977629577</c:v>
                </c:pt>
                <c:pt idx="3">
                  <c:v>0.38505601127331629</c:v>
                </c:pt>
                <c:pt idx="4">
                  <c:v>0.86251146722678762</c:v>
                </c:pt>
                <c:pt idx="5">
                  <c:v>1.0125688847257193</c:v>
                </c:pt>
                <c:pt idx="6">
                  <c:v>1.8757500731822527</c:v>
                </c:pt>
                <c:pt idx="8">
                  <c:v>1.9739545565433079</c:v>
                </c:pt>
                <c:pt idx="10">
                  <c:v>2.1565766827579469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7-421A-8162-6A4470FED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5887"/>
        <c:axId val="98260463"/>
      </c:scatterChart>
      <c:valAx>
        <c:axId val="9825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0463"/>
        <c:crosses val="autoZero"/>
        <c:crossBetween val="midCat"/>
      </c:valAx>
      <c:valAx>
        <c:axId val="98260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Inactivation (log N0/N)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19</xdr:row>
      <xdr:rowOff>133350</xdr:rowOff>
    </xdr:from>
    <xdr:to>
      <xdr:col>10</xdr:col>
      <xdr:colOff>561975</xdr:colOff>
      <xdr:row>31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438650"/>
          <a:ext cx="7934325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38100</xdr:rowOff>
    </xdr:from>
    <xdr:to>
      <xdr:col>11</xdr:col>
      <xdr:colOff>95250</xdr:colOff>
      <xdr:row>32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1275"/>
          <a:ext cx="7943850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19</xdr:row>
      <xdr:rowOff>133350</xdr:rowOff>
    </xdr:from>
    <xdr:to>
      <xdr:col>10</xdr:col>
      <xdr:colOff>561975</xdr:colOff>
      <xdr:row>31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753100"/>
          <a:ext cx="7934325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19</xdr:row>
      <xdr:rowOff>133350</xdr:rowOff>
    </xdr:from>
    <xdr:to>
      <xdr:col>10</xdr:col>
      <xdr:colOff>561975</xdr:colOff>
      <xdr:row>31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753100"/>
          <a:ext cx="7934325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17</xdr:row>
      <xdr:rowOff>133350</xdr:rowOff>
    </xdr:from>
    <xdr:to>
      <xdr:col>10</xdr:col>
      <xdr:colOff>561975</xdr:colOff>
      <xdr:row>29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753100"/>
          <a:ext cx="7934325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9</xdr:col>
      <xdr:colOff>1209675</xdr:colOff>
      <xdr:row>32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9550"/>
          <a:ext cx="7943850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16</xdr:row>
      <xdr:rowOff>38100</xdr:rowOff>
    </xdr:from>
    <xdr:to>
      <xdr:col>8</xdr:col>
      <xdr:colOff>28575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30</xdr:row>
      <xdr:rowOff>180975</xdr:rowOff>
    </xdr:from>
    <xdr:to>
      <xdr:col>7</xdr:col>
      <xdr:colOff>476250</xdr:colOff>
      <xdr:row>45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10" workbookViewId="0">
      <selection activeCell="D5" sqref="D5:E14"/>
    </sheetView>
  </sheetViews>
  <sheetFormatPr defaultRowHeight="15" x14ac:dyDescent="0.25"/>
  <cols>
    <col min="1" max="1" width="10.7109375" bestFit="1" customWidth="1"/>
    <col min="2" max="2" width="9" customWidth="1"/>
    <col min="3" max="3" width="9.5703125" bestFit="1" customWidth="1"/>
    <col min="4" max="7" width="10.5703125" customWidth="1"/>
  </cols>
  <sheetData>
    <row r="1" spans="1:8" ht="15.75" thickBot="1" x14ac:dyDescent="0.3">
      <c r="F1" s="5" t="s">
        <v>19</v>
      </c>
      <c r="G1" s="6">
        <v>43598</v>
      </c>
    </row>
    <row r="2" spans="1:8" ht="15.75" thickBot="1" x14ac:dyDescent="0.3">
      <c r="F2" s="5"/>
      <c r="G2" s="12"/>
    </row>
    <row r="3" spans="1:8" x14ac:dyDescent="0.25">
      <c r="D3" s="48" t="s">
        <v>12</v>
      </c>
      <c r="E3" s="49"/>
      <c r="F3" s="50" t="s">
        <v>13</v>
      </c>
      <c r="G3" s="51"/>
    </row>
    <row r="4" spans="1:8" x14ac:dyDescent="0.25">
      <c r="A4" s="2" t="s">
        <v>0</v>
      </c>
      <c r="B4" s="2" t="s">
        <v>1</v>
      </c>
      <c r="C4" s="16" t="s">
        <v>11</v>
      </c>
      <c r="D4" s="22" t="s">
        <v>20</v>
      </c>
      <c r="E4" s="23" t="s">
        <v>21</v>
      </c>
      <c r="F4" s="19" t="s">
        <v>20</v>
      </c>
      <c r="G4" s="9" t="s">
        <v>21</v>
      </c>
    </row>
    <row r="5" spans="1:8" ht="27" customHeight="1" x14ac:dyDescent="0.25">
      <c r="A5" s="2" t="s">
        <v>3</v>
      </c>
      <c r="B5" s="7">
        <v>0.50694444444444442</v>
      </c>
      <c r="C5" s="17" t="s">
        <v>7</v>
      </c>
      <c r="D5" s="24"/>
      <c r="E5" s="25">
        <v>6450</v>
      </c>
      <c r="F5" s="20"/>
      <c r="G5" s="10">
        <v>81900</v>
      </c>
      <c r="H5" s="11"/>
    </row>
    <row r="6" spans="1:8" ht="27" customHeight="1" x14ac:dyDescent="0.25">
      <c r="A6" s="2" t="s">
        <v>2</v>
      </c>
      <c r="B6" s="7">
        <v>0.50486111111111109</v>
      </c>
      <c r="C6" s="18">
        <v>0.95</v>
      </c>
      <c r="D6" s="26"/>
      <c r="E6" s="27">
        <v>4870</v>
      </c>
      <c r="F6" s="21"/>
      <c r="G6" s="3">
        <v>107700</v>
      </c>
    </row>
    <row r="7" spans="1:8" ht="27" customHeight="1" x14ac:dyDescent="0.25">
      <c r="A7" s="2" t="s">
        <v>14</v>
      </c>
      <c r="B7" s="7">
        <v>0.50208333333333333</v>
      </c>
      <c r="C7" s="18">
        <v>0.69</v>
      </c>
      <c r="D7" s="26"/>
      <c r="E7" s="27">
        <v>3050</v>
      </c>
      <c r="F7" s="21"/>
      <c r="G7" s="21">
        <v>53101</v>
      </c>
    </row>
    <row r="8" spans="1:8" ht="27" customHeight="1" x14ac:dyDescent="0.25">
      <c r="A8" s="2" t="s">
        <v>15</v>
      </c>
      <c r="B8" s="7">
        <v>0.4993055555555555</v>
      </c>
      <c r="C8" s="18">
        <v>0.69</v>
      </c>
      <c r="D8" s="26">
        <v>2420</v>
      </c>
      <c r="E8" s="27"/>
      <c r="F8" s="21">
        <v>19571</v>
      </c>
      <c r="G8" s="3"/>
    </row>
    <row r="9" spans="1:8" ht="27" customHeight="1" x14ac:dyDescent="0.25">
      <c r="A9" s="2" t="s">
        <v>16</v>
      </c>
      <c r="B9" s="7">
        <v>0.49652777777777773</v>
      </c>
      <c r="C9" s="18">
        <v>0.67</v>
      </c>
      <c r="D9" s="26">
        <v>2420</v>
      </c>
      <c r="E9" s="27"/>
      <c r="F9" s="21">
        <v>25383</v>
      </c>
      <c r="G9" s="3"/>
    </row>
    <row r="10" spans="1:8" ht="27" customHeight="1" x14ac:dyDescent="0.25">
      <c r="A10" s="2" t="s">
        <v>17</v>
      </c>
      <c r="B10" s="7">
        <v>0.49444444444444446</v>
      </c>
      <c r="C10" s="18">
        <v>0.63</v>
      </c>
      <c r="D10" s="26">
        <v>1990</v>
      </c>
      <c r="E10" s="27"/>
      <c r="F10" s="21">
        <v>994</v>
      </c>
      <c r="G10" s="3"/>
    </row>
    <row r="11" spans="1:8" ht="27" customHeight="1" x14ac:dyDescent="0.25">
      <c r="A11" s="2" t="s">
        <v>18</v>
      </c>
      <c r="B11" s="7">
        <v>0.49305555555555558</v>
      </c>
      <c r="C11" s="18">
        <v>0.62</v>
      </c>
      <c r="D11" s="26">
        <v>770</v>
      </c>
      <c r="E11" s="27"/>
      <c r="F11" s="21">
        <v>198</v>
      </c>
      <c r="G11" s="3"/>
    </row>
    <row r="12" spans="1:8" ht="27" customHeight="1" x14ac:dyDescent="0.25">
      <c r="A12" s="2" t="s">
        <v>4</v>
      </c>
      <c r="B12" s="7">
        <v>0.4909722222222222</v>
      </c>
      <c r="C12" s="18">
        <v>0.57999999999999996</v>
      </c>
      <c r="D12" s="26">
        <v>770</v>
      </c>
      <c r="E12" s="27"/>
      <c r="F12" s="21">
        <v>137</v>
      </c>
      <c r="G12" s="3"/>
    </row>
    <row r="13" spans="1:8" ht="27" customHeight="1" x14ac:dyDescent="0.25">
      <c r="A13" s="2" t="s">
        <v>6</v>
      </c>
      <c r="B13" s="7">
        <v>0.48819444444444443</v>
      </c>
      <c r="C13" s="18">
        <v>0.47</v>
      </c>
      <c r="D13" s="26">
        <v>35</v>
      </c>
      <c r="E13" s="27"/>
      <c r="F13" s="21">
        <v>1</v>
      </c>
      <c r="G13" s="3"/>
    </row>
    <row r="14" spans="1:8" ht="27" customHeight="1" thickBot="1" x14ac:dyDescent="0.3">
      <c r="A14" s="2" t="s">
        <v>5</v>
      </c>
      <c r="B14" s="7">
        <v>0.48333333333333334</v>
      </c>
      <c r="C14" s="18">
        <v>0.28999999999999998</v>
      </c>
      <c r="D14" s="29">
        <v>34</v>
      </c>
      <c r="E14" s="30"/>
      <c r="F14" s="21">
        <v>4</v>
      </c>
      <c r="G14" s="3"/>
    </row>
    <row r="15" spans="1:8" x14ac:dyDescent="0.25">
      <c r="A15" s="1"/>
    </row>
    <row r="16" spans="1:8" ht="27" customHeight="1" x14ac:dyDescent="0.25">
      <c r="A16" s="2" t="s">
        <v>8</v>
      </c>
      <c r="B16" s="3"/>
      <c r="C16" s="4" t="s">
        <v>7</v>
      </c>
      <c r="D16" s="3"/>
      <c r="E16" s="3"/>
      <c r="F16" s="3"/>
      <c r="G16" s="3"/>
    </row>
    <row r="17" spans="1:7" ht="27" customHeight="1" x14ac:dyDescent="0.25">
      <c r="A17" s="2" t="s">
        <v>9</v>
      </c>
      <c r="B17" s="3"/>
      <c r="C17" s="3"/>
      <c r="D17" s="3"/>
      <c r="E17" s="3"/>
      <c r="F17" s="3"/>
      <c r="G17" s="3"/>
    </row>
    <row r="18" spans="1:7" ht="27" customHeight="1" x14ac:dyDescent="0.25">
      <c r="A18" s="2" t="s">
        <v>10</v>
      </c>
      <c r="B18" s="3"/>
      <c r="C18" s="3"/>
      <c r="D18" s="3"/>
      <c r="E18" s="3"/>
      <c r="F18" s="3"/>
      <c r="G18" s="3"/>
    </row>
  </sheetData>
  <mergeCells count="2">
    <mergeCell ref="D3:E3"/>
    <mergeCell ref="F3:G3"/>
  </mergeCells>
  <printOptions horizontalCentere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10" workbookViewId="0">
      <selection sqref="A1:G20"/>
    </sheetView>
  </sheetViews>
  <sheetFormatPr defaultRowHeight="15" x14ac:dyDescent="0.25"/>
  <cols>
    <col min="1" max="1" width="11.42578125" customWidth="1"/>
    <col min="3" max="3" width="10.140625" customWidth="1"/>
    <col min="7" max="7" width="9.42578125" bestFit="1" customWidth="1"/>
  </cols>
  <sheetData>
    <row r="1" spans="1:7" ht="15.75" thickBot="1" x14ac:dyDescent="0.3">
      <c r="F1" s="5" t="s">
        <v>19</v>
      </c>
      <c r="G1" s="6">
        <v>43600</v>
      </c>
    </row>
    <row r="2" spans="1:7" ht="15.75" thickBot="1" x14ac:dyDescent="0.3">
      <c r="F2" s="5"/>
      <c r="G2" s="12"/>
    </row>
    <row r="3" spans="1:7" x14ac:dyDescent="0.25">
      <c r="D3" s="48" t="s">
        <v>12</v>
      </c>
      <c r="E3" s="49"/>
      <c r="F3" s="50" t="s">
        <v>13</v>
      </c>
      <c r="G3" s="51"/>
    </row>
    <row r="4" spans="1:7" ht="19.5" customHeight="1" x14ac:dyDescent="0.25">
      <c r="A4" s="8" t="s">
        <v>0</v>
      </c>
      <c r="B4" s="8" t="s">
        <v>1</v>
      </c>
      <c r="C4" s="16" t="s">
        <v>11</v>
      </c>
      <c r="D4" s="22" t="s">
        <v>20</v>
      </c>
      <c r="E4" s="23" t="s">
        <v>21</v>
      </c>
      <c r="F4" s="19" t="s">
        <v>20</v>
      </c>
      <c r="G4" s="9" t="s">
        <v>21</v>
      </c>
    </row>
    <row r="5" spans="1:7" ht="27" customHeight="1" x14ac:dyDescent="0.25">
      <c r="A5" s="13" t="s">
        <v>3</v>
      </c>
      <c r="B5" s="7">
        <v>0.39097222222222222</v>
      </c>
      <c r="C5" s="17" t="s">
        <v>7</v>
      </c>
      <c r="D5" s="24"/>
      <c r="E5" s="25">
        <v>6310</v>
      </c>
      <c r="F5" s="20">
        <v>49394045</v>
      </c>
      <c r="G5" s="10">
        <v>220700</v>
      </c>
    </row>
    <row r="6" spans="1:7" ht="27" customHeight="1" x14ac:dyDescent="0.25">
      <c r="A6" s="13" t="s">
        <v>24</v>
      </c>
      <c r="B6" s="7">
        <v>0.38750000000000001</v>
      </c>
      <c r="C6" s="18">
        <v>0.82</v>
      </c>
      <c r="D6" s="26"/>
      <c r="E6" s="27">
        <v>4870</v>
      </c>
      <c r="F6" s="21">
        <v>8511890</v>
      </c>
      <c r="G6" s="3">
        <v>36000</v>
      </c>
    </row>
    <row r="7" spans="1:7" ht="27" customHeight="1" x14ac:dyDescent="0.25">
      <c r="A7" s="13" t="s">
        <v>14</v>
      </c>
      <c r="B7" s="7">
        <v>0.38541666666666669</v>
      </c>
      <c r="C7" s="18">
        <v>0.64</v>
      </c>
      <c r="D7" s="26">
        <v>1990</v>
      </c>
      <c r="E7" s="27">
        <v>3590</v>
      </c>
      <c r="F7" s="21">
        <v>225792</v>
      </c>
      <c r="G7" s="3">
        <v>2600</v>
      </c>
    </row>
    <row r="8" spans="1:7" ht="27" customHeight="1" x14ac:dyDescent="0.25">
      <c r="A8" s="13" t="s">
        <v>15</v>
      </c>
      <c r="B8" s="7">
        <v>0.3833333333333333</v>
      </c>
      <c r="C8" s="18">
        <v>0.63</v>
      </c>
      <c r="D8" s="28" t="s">
        <v>30</v>
      </c>
      <c r="E8" s="27">
        <v>4410</v>
      </c>
      <c r="F8" s="21">
        <v>257857</v>
      </c>
      <c r="G8" s="3">
        <v>100</v>
      </c>
    </row>
    <row r="9" spans="1:7" ht="27" customHeight="1" x14ac:dyDescent="0.25">
      <c r="A9" s="13" t="s">
        <v>16</v>
      </c>
      <c r="B9" s="7">
        <v>0.38055555555555554</v>
      </c>
      <c r="C9" s="18">
        <v>0.56999999999999995</v>
      </c>
      <c r="D9" s="26">
        <v>1120</v>
      </c>
      <c r="E9" s="27">
        <v>2600</v>
      </c>
      <c r="F9" s="21"/>
      <c r="G9" s="3">
        <v>1876</v>
      </c>
    </row>
    <row r="10" spans="1:7" ht="27" customHeight="1" x14ac:dyDescent="0.25">
      <c r="A10" s="13" t="s">
        <v>17</v>
      </c>
      <c r="B10" s="7">
        <v>0.37916666666666665</v>
      </c>
      <c r="C10" s="18">
        <v>0.53</v>
      </c>
      <c r="D10" s="26">
        <v>866</v>
      </c>
      <c r="E10" s="27"/>
      <c r="F10" s="21"/>
      <c r="G10" s="3">
        <v>1373</v>
      </c>
    </row>
    <row r="11" spans="1:7" ht="27" customHeight="1" x14ac:dyDescent="0.25">
      <c r="A11" s="13" t="s">
        <v>18</v>
      </c>
      <c r="B11" s="7">
        <v>0.37708333333333338</v>
      </c>
      <c r="C11" s="18">
        <v>0.49</v>
      </c>
      <c r="D11" s="26">
        <v>613</v>
      </c>
      <c r="E11" s="27"/>
      <c r="F11" s="21"/>
      <c r="G11" s="3">
        <v>400</v>
      </c>
    </row>
    <row r="12" spans="1:7" ht="27" customHeight="1" x14ac:dyDescent="0.25">
      <c r="A12" s="13" t="s">
        <v>25</v>
      </c>
      <c r="B12" s="7">
        <v>0.3756944444444445</v>
      </c>
      <c r="C12" s="18">
        <v>0.45</v>
      </c>
      <c r="D12" s="26">
        <v>84</v>
      </c>
      <c r="E12" s="27"/>
      <c r="F12" s="21"/>
      <c r="G12" s="3">
        <v>10</v>
      </c>
    </row>
    <row r="13" spans="1:7" ht="27" customHeight="1" x14ac:dyDescent="0.25">
      <c r="A13" s="13" t="s">
        <v>22</v>
      </c>
      <c r="B13" s="7">
        <v>0.37222222222222223</v>
      </c>
      <c r="C13" s="18">
        <v>0.44</v>
      </c>
      <c r="D13" s="26">
        <v>45</v>
      </c>
      <c r="E13" s="27"/>
      <c r="F13" s="21"/>
      <c r="G13" s="3">
        <v>19</v>
      </c>
    </row>
    <row r="14" spans="1:7" ht="27" customHeight="1" x14ac:dyDescent="0.25">
      <c r="A14" s="13" t="s">
        <v>26</v>
      </c>
      <c r="B14" s="7">
        <v>0.37013888888888885</v>
      </c>
      <c r="C14" s="18">
        <v>0.34</v>
      </c>
      <c r="D14" s="26">
        <v>67</v>
      </c>
      <c r="E14" s="27"/>
      <c r="F14" s="21"/>
      <c r="G14" s="3">
        <v>27</v>
      </c>
    </row>
    <row r="15" spans="1:7" ht="27" customHeight="1" x14ac:dyDescent="0.25">
      <c r="A15" s="13" t="s">
        <v>23</v>
      </c>
      <c r="B15" s="7">
        <v>0.36736111111111108</v>
      </c>
      <c r="C15" s="18">
        <v>0.16</v>
      </c>
      <c r="D15" s="26">
        <v>33</v>
      </c>
      <c r="E15" s="27"/>
      <c r="F15" s="21"/>
      <c r="G15" s="3">
        <v>780</v>
      </c>
    </row>
    <row r="16" spans="1:7" ht="27" customHeight="1" thickBot="1" x14ac:dyDescent="0.3">
      <c r="A16" s="13" t="s">
        <v>27</v>
      </c>
      <c r="B16" s="7">
        <v>0.36249999999999999</v>
      </c>
      <c r="C16" s="18">
        <v>0.14000000000000001</v>
      </c>
      <c r="D16" s="29">
        <v>44</v>
      </c>
      <c r="E16" s="30"/>
      <c r="F16" s="21"/>
      <c r="G16" s="3">
        <v>17</v>
      </c>
    </row>
    <row r="17" spans="1:7" x14ac:dyDescent="0.25">
      <c r="A17" s="14"/>
    </row>
    <row r="18" spans="1:7" ht="27" customHeight="1" x14ac:dyDescent="0.25">
      <c r="A18" s="13" t="s">
        <v>8</v>
      </c>
      <c r="B18" s="3"/>
      <c r="C18" s="4" t="s">
        <v>7</v>
      </c>
      <c r="D18" s="3"/>
      <c r="E18" s="3"/>
      <c r="F18" s="3"/>
      <c r="G18" s="3"/>
    </row>
    <row r="19" spans="1:7" ht="27" customHeight="1" x14ac:dyDescent="0.25">
      <c r="A19" s="13" t="s">
        <v>28</v>
      </c>
      <c r="B19" s="3"/>
      <c r="C19" s="3"/>
      <c r="D19" s="3"/>
      <c r="E19" s="3"/>
      <c r="F19" s="3"/>
      <c r="G19" s="3"/>
    </row>
    <row r="20" spans="1:7" ht="27" customHeight="1" x14ac:dyDescent="0.25">
      <c r="A20" s="13" t="s">
        <v>29</v>
      </c>
      <c r="B20" s="3"/>
      <c r="C20" s="3"/>
      <c r="D20" s="3"/>
      <c r="E20" s="3"/>
      <c r="F20" s="3"/>
      <c r="G20" s="3"/>
    </row>
  </sheetData>
  <mergeCells count="2">
    <mergeCell ref="D3:E3"/>
    <mergeCell ref="F3:G3"/>
  </mergeCells>
  <printOptions horizontalCentered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4" workbookViewId="0">
      <selection activeCell="D5" sqref="D5:E14"/>
    </sheetView>
  </sheetViews>
  <sheetFormatPr defaultRowHeight="15" x14ac:dyDescent="0.25"/>
  <cols>
    <col min="1" max="1" width="10.7109375" bestFit="1" customWidth="1"/>
    <col min="2" max="2" width="9" customWidth="1"/>
    <col min="3" max="3" width="9.5703125" bestFit="1" customWidth="1"/>
    <col min="4" max="7" width="10.5703125" customWidth="1"/>
  </cols>
  <sheetData>
    <row r="1" spans="1:8" ht="15.75" thickBot="1" x14ac:dyDescent="0.3">
      <c r="F1" s="5" t="s">
        <v>19</v>
      </c>
      <c r="G1" s="6">
        <v>43607</v>
      </c>
    </row>
    <row r="2" spans="1:8" ht="15.75" thickBot="1" x14ac:dyDescent="0.3">
      <c r="F2" s="5"/>
      <c r="G2" s="12"/>
    </row>
    <row r="3" spans="1:8" x14ac:dyDescent="0.25">
      <c r="D3" s="48" t="s">
        <v>12</v>
      </c>
      <c r="E3" s="49"/>
      <c r="F3" s="50" t="s">
        <v>13</v>
      </c>
      <c r="G3" s="51"/>
    </row>
    <row r="4" spans="1:8" x14ac:dyDescent="0.25">
      <c r="A4" s="15" t="s">
        <v>0</v>
      </c>
      <c r="B4" s="15" t="s">
        <v>1</v>
      </c>
      <c r="C4" s="16" t="s">
        <v>11</v>
      </c>
      <c r="D4" s="22" t="s">
        <v>20</v>
      </c>
      <c r="E4" s="23" t="s">
        <v>21</v>
      </c>
      <c r="F4" s="19" t="s">
        <v>20</v>
      </c>
      <c r="G4" s="9" t="s">
        <v>21</v>
      </c>
    </row>
    <row r="5" spans="1:8" ht="27" customHeight="1" x14ac:dyDescent="0.25">
      <c r="A5" s="15" t="s">
        <v>3</v>
      </c>
      <c r="B5" s="7">
        <v>0.47013888888888888</v>
      </c>
      <c r="C5" s="17" t="s">
        <v>7</v>
      </c>
      <c r="D5" s="24"/>
      <c r="E5" s="25">
        <v>9804</v>
      </c>
      <c r="F5" s="20"/>
      <c r="G5" s="10">
        <v>3472610</v>
      </c>
      <c r="H5" s="11"/>
    </row>
    <row r="6" spans="1:8" ht="27" customHeight="1" x14ac:dyDescent="0.25">
      <c r="A6" s="15" t="s">
        <v>2</v>
      </c>
      <c r="B6" s="7">
        <v>0.46736111111111112</v>
      </c>
      <c r="C6" s="18">
        <v>0.77</v>
      </c>
      <c r="D6" s="26"/>
      <c r="E6" s="27">
        <v>6867</v>
      </c>
      <c r="F6" s="21"/>
      <c r="G6" s="3">
        <v>161790</v>
      </c>
    </row>
    <row r="7" spans="1:8" ht="27" customHeight="1" x14ac:dyDescent="0.25">
      <c r="A7" s="15" t="s">
        <v>14</v>
      </c>
      <c r="B7" s="7">
        <v>0.46458333333333335</v>
      </c>
      <c r="C7" s="18">
        <v>0.78</v>
      </c>
      <c r="D7" s="26"/>
      <c r="E7" s="27">
        <v>4352</v>
      </c>
      <c r="F7" s="21"/>
      <c r="G7" s="3">
        <v>7030</v>
      </c>
    </row>
    <row r="8" spans="1:8" ht="27" customHeight="1" x14ac:dyDescent="0.25">
      <c r="A8" s="15" t="s">
        <v>15</v>
      </c>
      <c r="B8" s="7">
        <v>0.46249999999999997</v>
      </c>
      <c r="C8" s="18">
        <v>0.77</v>
      </c>
      <c r="D8" s="26"/>
      <c r="E8" s="27">
        <v>7270</v>
      </c>
      <c r="F8" s="21"/>
      <c r="G8" s="3">
        <v>5230</v>
      </c>
    </row>
    <row r="9" spans="1:8" ht="27" customHeight="1" x14ac:dyDescent="0.25">
      <c r="A9" s="15" t="s">
        <v>16</v>
      </c>
      <c r="B9" s="7">
        <v>0.46111111111111108</v>
      </c>
      <c r="C9" s="18">
        <v>0.72</v>
      </c>
      <c r="D9" s="26"/>
      <c r="E9" s="27">
        <v>4884</v>
      </c>
      <c r="F9" s="21"/>
      <c r="G9" s="3">
        <v>10310</v>
      </c>
    </row>
    <row r="10" spans="1:8" ht="27" customHeight="1" x14ac:dyDescent="0.25">
      <c r="A10" s="15" t="s">
        <v>17</v>
      </c>
      <c r="B10" s="7">
        <v>0.45902777777777781</v>
      </c>
      <c r="C10" s="18">
        <v>0.7</v>
      </c>
      <c r="D10" s="26">
        <v>2420</v>
      </c>
      <c r="E10" s="27">
        <v>2851</v>
      </c>
      <c r="F10" s="21">
        <v>13553</v>
      </c>
      <c r="G10" s="3">
        <v>2360</v>
      </c>
    </row>
    <row r="11" spans="1:8" ht="27" customHeight="1" x14ac:dyDescent="0.25">
      <c r="A11" s="15" t="s">
        <v>18</v>
      </c>
      <c r="B11" s="7">
        <v>0.45555555555555555</v>
      </c>
      <c r="C11" s="18">
        <v>0.62</v>
      </c>
      <c r="D11" s="26">
        <v>1733</v>
      </c>
      <c r="E11" s="27"/>
      <c r="F11" s="21">
        <v>6302</v>
      </c>
      <c r="G11" s="3"/>
    </row>
    <row r="12" spans="1:8" ht="27" customHeight="1" x14ac:dyDescent="0.25">
      <c r="A12" s="15" t="s">
        <v>4</v>
      </c>
      <c r="B12" s="7">
        <v>0.45416666666666666</v>
      </c>
      <c r="C12" s="18">
        <v>0.64</v>
      </c>
      <c r="D12" s="26">
        <v>866</v>
      </c>
      <c r="E12" s="27"/>
      <c r="F12" s="21">
        <v>337</v>
      </c>
      <c r="G12" s="3"/>
    </row>
    <row r="13" spans="1:8" ht="27" customHeight="1" x14ac:dyDescent="0.25">
      <c r="A13" s="15" t="s">
        <v>6</v>
      </c>
      <c r="B13" s="7">
        <v>0.4513888888888889</v>
      </c>
      <c r="C13" s="18">
        <v>0.49</v>
      </c>
      <c r="D13" s="26">
        <v>93</v>
      </c>
      <c r="E13" s="27"/>
      <c r="F13" s="21">
        <v>1</v>
      </c>
      <c r="G13" s="3"/>
    </row>
    <row r="14" spans="1:8" ht="27" customHeight="1" thickBot="1" x14ac:dyDescent="0.3">
      <c r="A14" s="15" t="s">
        <v>5</v>
      </c>
      <c r="B14" s="7">
        <v>0.44722222222222219</v>
      </c>
      <c r="C14" s="18">
        <v>0.28000000000000003</v>
      </c>
      <c r="D14" s="29">
        <v>48</v>
      </c>
      <c r="E14" s="30"/>
      <c r="F14" s="21">
        <v>10</v>
      </c>
      <c r="G14" s="3"/>
    </row>
    <row r="15" spans="1:8" x14ac:dyDescent="0.25">
      <c r="A15" s="1"/>
    </row>
    <row r="16" spans="1:8" ht="27" customHeight="1" x14ac:dyDescent="0.25">
      <c r="A16" s="15" t="s">
        <v>8</v>
      </c>
      <c r="B16" s="3"/>
      <c r="C16" s="4" t="s">
        <v>7</v>
      </c>
      <c r="D16" s="3"/>
      <c r="E16" s="3"/>
      <c r="F16" s="3"/>
      <c r="G16" s="3"/>
    </row>
    <row r="17" spans="1:7" ht="27" customHeight="1" x14ac:dyDescent="0.25">
      <c r="A17" s="15" t="s">
        <v>9</v>
      </c>
      <c r="B17" s="3"/>
      <c r="C17" s="3"/>
      <c r="D17" s="3"/>
      <c r="E17" s="3"/>
      <c r="F17" s="3"/>
      <c r="G17" s="3"/>
    </row>
    <row r="18" spans="1:7" ht="27" customHeight="1" x14ac:dyDescent="0.25">
      <c r="A18" s="15" t="s">
        <v>10</v>
      </c>
      <c r="B18" s="3"/>
      <c r="C18" s="3"/>
      <c r="D18" s="3"/>
      <c r="E18" s="3"/>
      <c r="F18" s="3"/>
      <c r="G18" s="3"/>
    </row>
  </sheetData>
  <mergeCells count="2">
    <mergeCell ref="D3:E3"/>
    <mergeCell ref="F3:G3"/>
  </mergeCells>
  <printOptions horizontalCentered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5" sqref="D5:E14"/>
    </sheetView>
  </sheetViews>
  <sheetFormatPr defaultRowHeight="15" x14ac:dyDescent="0.25"/>
  <cols>
    <col min="1" max="1" width="10.7109375" bestFit="1" customWidth="1"/>
    <col min="2" max="2" width="9" customWidth="1"/>
    <col min="3" max="3" width="9.5703125" bestFit="1" customWidth="1"/>
    <col min="4" max="7" width="10.5703125" customWidth="1"/>
  </cols>
  <sheetData>
    <row r="1" spans="1:8" ht="15.75" thickBot="1" x14ac:dyDescent="0.3">
      <c r="F1" s="5" t="s">
        <v>19</v>
      </c>
      <c r="G1" s="6">
        <v>43613</v>
      </c>
    </row>
    <row r="2" spans="1:8" ht="15.75" thickBot="1" x14ac:dyDescent="0.3">
      <c r="F2" s="5"/>
      <c r="G2" s="12"/>
    </row>
    <row r="3" spans="1:8" x14ac:dyDescent="0.25">
      <c r="D3" s="48" t="s">
        <v>12</v>
      </c>
      <c r="E3" s="49"/>
      <c r="F3" s="50" t="s">
        <v>13</v>
      </c>
      <c r="G3" s="51"/>
    </row>
    <row r="4" spans="1:8" x14ac:dyDescent="0.25">
      <c r="A4" s="31" t="s">
        <v>0</v>
      </c>
      <c r="B4" s="31" t="s">
        <v>1</v>
      </c>
      <c r="C4" s="16" t="s">
        <v>11</v>
      </c>
      <c r="D4" s="22" t="s">
        <v>20</v>
      </c>
      <c r="E4" s="23" t="s">
        <v>31</v>
      </c>
      <c r="F4" s="19" t="s">
        <v>20</v>
      </c>
      <c r="G4" s="23" t="s">
        <v>31</v>
      </c>
    </row>
    <row r="5" spans="1:8" ht="27" customHeight="1" x14ac:dyDescent="0.25">
      <c r="A5" s="31" t="s">
        <v>3</v>
      </c>
      <c r="B5" s="7">
        <v>0.62708333333333333</v>
      </c>
      <c r="C5" s="17" t="s">
        <v>7</v>
      </c>
      <c r="D5" s="24"/>
      <c r="E5" s="25">
        <v>10810</v>
      </c>
      <c r="F5" s="20"/>
      <c r="G5" s="10">
        <v>1089900</v>
      </c>
      <c r="H5" s="33" t="s">
        <v>21</v>
      </c>
    </row>
    <row r="6" spans="1:8" ht="27" customHeight="1" x14ac:dyDescent="0.25">
      <c r="A6" s="31" t="s">
        <v>2</v>
      </c>
      <c r="B6" s="7">
        <v>0.62430555555555556</v>
      </c>
      <c r="C6" s="18">
        <v>0.78</v>
      </c>
      <c r="D6" s="26"/>
      <c r="E6" s="27">
        <v>15150</v>
      </c>
      <c r="F6" s="21"/>
      <c r="G6" s="3">
        <v>72500</v>
      </c>
      <c r="H6" t="s">
        <v>21</v>
      </c>
    </row>
    <row r="7" spans="1:8" ht="27" customHeight="1" x14ac:dyDescent="0.25">
      <c r="A7" s="31" t="s">
        <v>14</v>
      </c>
      <c r="B7" s="7">
        <v>0.62152777777777779</v>
      </c>
      <c r="C7" s="18">
        <v>0.76</v>
      </c>
      <c r="D7" s="26"/>
      <c r="E7" s="27">
        <v>10462</v>
      </c>
      <c r="F7" s="21"/>
      <c r="G7" s="3">
        <v>113670</v>
      </c>
    </row>
    <row r="8" spans="1:8" ht="27" customHeight="1" x14ac:dyDescent="0.25">
      <c r="A8" s="31" t="s">
        <v>15</v>
      </c>
      <c r="B8" s="7">
        <v>0.62013888888888891</v>
      </c>
      <c r="C8" s="18">
        <v>0.8</v>
      </c>
      <c r="D8" s="26"/>
      <c r="E8" s="27">
        <v>8664</v>
      </c>
      <c r="F8" s="21"/>
      <c r="G8" s="3">
        <v>150230</v>
      </c>
    </row>
    <row r="9" spans="1:8" ht="27" customHeight="1" x14ac:dyDescent="0.25">
      <c r="A9" s="31" t="s">
        <v>16</v>
      </c>
      <c r="B9" s="7">
        <v>0.61805555555555558</v>
      </c>
      <c r="C9" s="18">
        <v>0.77</v>
      </c>
      <c r="D9" s="26"/>
      <c r="E9" s="27">
        <v>7270</v>
      </c>
      <c r="F9" s="21"/>
      <c r="G9" s="3">
        <v>31730</v>
      </c>
    </row>
    <row r="10" spans="1:8" ht="27" customHeight="1" x14ac:dyDescent="0.25">
      <c r="A10" s="31" t="s">
        <v>17</v>
      </c>
      <c r="B10" s="7">
        <v>0.61527777777777781</v>
      </c>
      <c r="C10" s="18">
        <v>0.73</v>
      </c>
      <c r="D10" s="26" t="s">
        <v>30</v>
      </c>
      <c r="E10" s="27">
        <v>6131</v>
      </c>
      <c r="F10" s="21">
        <v>216974</v>
      </c>
      <c r="G10" s="3">
        <v>20420</v>
      </c>
    </row>
    <row r="11" spans="1:8" ht="27" customHeight="1" x14ac:dyDescent="0.25">
      <c r="A11" s="31" t="s">
        <v>18</v>
      </c>
      <c r="B11" s="7">
        <v>0.61388888888888882</v>
      </c>
      <c r="C11" s="18">
        <v>0.72</v>
      </c>
      <c r="D11" s="26" t="s">
        <v>30</v>
      </c>
      <c r="E11" s="27"/>
      <c r="F11" s="21">
        <v>13038</v>
      </c>
      <c r="G11" s="3"/>
    </row>
    <row r="12" spans="1:8" ht="27" customHeight="1" x14ac:dyDescent="0.25">
      <c r="A12" s="31" t="s">
        <v>4</v>
      </c>
      <c r="B12" s="7">
        <v>0.61111111111111105</v>
      </c>
      <c r="C12" s="18">
        <v>0.65</v>
      </c>
      <c r="D12" s="26">
        <v>2420</v>
      </c>
      <c r="E12" s="27"/>
      <c r="F12" s="21">
        <v>43894</v>
      </c>
      <c r="G12" s="3"/>
    </row>
    <row r="13" spans="1:8" ht="27" customHeight="1" x14ac:dyDescent="0.25">
      <c r="A13" s="31" t="s">
        <v>6</v>
      </c>
      <c r="B13" s="7">
        <v>0.60833333333333328</v>
      </c>
      <c r="C13" s="18">
        <v>0.57999999999999996</v>
      </c>
      <c r="D13" s="26">
        <v>67</v>
      </c>
      <c r="E13" s="27"/>
      <c r="F13" s="21">
        <v>42</v>
      </c>
      <c r="G13" s="3"/>
    </row>
    <row r="14" spans="1:8" ht="27" customHeight="1" thickBot="1" x14ac:dyDescent="0.3">
      <c r="A14" s="31" t="s">
        <v>5</v>
      </c>
      <c r="B14" s="7">
        <v>0.60416666666666663</v>
      </c>
      <c r="C14" s="18">
        <v>0.42</v>
      </c>
      <c r="D14" s="29">
        <v>44.6</v>
      </c>
      <c r="E14" s="30"/>
      <c r="F14" s="21">
        <v>13</v>
      </c>
      <c r="G14" s="3"/>
    </row>
    <row r="15" spans="1:8" x14ac:dyDescent="0.25">
      <c r="A15" s="1"/>
    </row>
    <row r="16" spans="1:8" ht="27" customHeight="1" x14ac:dyDescent="0.25">
      <c r="A16" s="31" t="s">
        <v>8</v>
      </c>
      <c r="B16" s="3"/>
      <c r="C16" s="4" t="s">
        <v>7</v>
      </c>
      <c r="D16" s="3"/>
      <c r="E16" s="3"/>
      <c r="F16" s="3"/>
      <c r="G16" s="3"/>
    </row>
    <row r="17" spans="1:7" ht="27" customHeight="1" x14ac:dyDescent="0.25">
      <c r="A17" s="31" t="s">
        <v>9</v>
      </c>
      <c r="B17" s="3"/>
      <c r="C17" s="3"/>
      <c r="D17" s="3"/>
      <c r="E17" s="3"/>
      <c r="F17" s="3"/>
      <c r="G17" s="3"/>
    </row>
    <row r="18" spans="1:7" ht="27" customHeight="1" x14ac:dyDescent="0.25">
      <c r="A18" s="31" t="s">
        <v>10</v>
      </c>
      <c r="B18" s="3"/>
      <c r="C18" s="3"/>
      <c r="D18" s="3"/>
      <c r="E18" s="3"/>
      <c r="F18" s="3"/>
      <c r="G18" s="3"/>
    </row>
  </sheetData>
  <mergeCells count="2">
    <mergeCell ref="D3:E3"/>
    <mergeCell ref="F3:G3"/>
  </mergeCells>
  <printOptions horizontalCentered="1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4" workbookViewId="0">
      <selection activeCell="F11" sqref="F11"/>
    </sheetView>
  </sheetViews>
  <sheetFormatPr defaultRowHeight="15" x14ac:dyDescent="0.25"/>
  <cols>
    <col min="1" max="1" width="10.7109375" bestFit="1" customWidth="1"/>
    <col min="2" max="2" width="9" customWidth="1"/>
    <col min="3" max="3" width="9.5703125" bestFit="1" customWidth="1"/>
    <col min="4" max="7" width="10.5703125" customWidth="1"/>
  </cols>
  <sheetData>
    <row r="1" spans="1:7" ht="15.75" thickBot="1" x14ac:dyDescent="0.3">
      <c r="F1" s="5" t="s">
        <v>19</v>
      </c>
      <c r="G1" s="6">
        <v>43614</v>
      </c>
    </row>
    <row r="2" spans="1:7" ht="15.75" thickBot="1" x14ac:dyDescent="0.3">
      <c r="F2" s="5"/>
      <c r="G2" s="12"/>
    </row>
    <row r="3" spans="1:7" x14ac:dyDescent="0.25">
      <c r="D3" s="48" t="s">
        <v>12</v>
      </c>
      <c r="E3" s="49"/>
    </row>
    <row r="4" spans="1:7" x14ac:dyDescent="0.25">
      <c r="A4" s="32" t="s">
        <v>0</v>
      </c>
      <c r="B4" s="32" t="s">
        <v>1</v>
      </c>
      <c r="C4" s="16" t="s">
        <v>11</v>
      </c>
      <c r="D4" s="22" t="s">
        <v>20</v>
      </c>
      <c r="E4" s="23" t="s">
        <v>31</v>
      </c>
    </row>
    <row r="5" spans="1:7" ht="27" customHeight="1" x14ac:dyDescent="0.25">
      <c r="A5" s="32" t="s">
        <v>3</v>
      </c>
      <c r="B5" s="7">
        <v>0.6479166666666667</v>
      </c>
      <c r="C5" s="17" t="s">
        <v>7</v>
      </c>
      <c r="D5" s="24"/>
      <c r="E5" s="25">
        <v>21420</v>
      </c>
      <c r="F5" s="11"/>
    </row>
    <row r="6" spans="1:7" ht="27" customHeight="1" x14ac:dyDescent="0.25">
      <c r="A6" s="32" t="s">
        <v>2</v>
      </c>
      <c r="B6" s="7">
        <v>0.64583333333333337</v>
      </c>
      <c r="C6" s="18">
        <v>0.59</v>
      </c>
      <c r="D6" s="26"/>
      <c r="E6" s="27">
        <v>16640</v>
      </c>
    </row>
    <row r="7" spans="1:7" ht="27" customHeight="1" x14ac:dyDescent="0.25">
      <c r="A7" s="32" t="s">
        <v>14</v>
      </c>
      <c r="B7" s="7">
        <v>0.64236111111111105</v>
      </c>
      <c r="C7" s="18">
        <v>0.56999999999999995</v>
      </c>
      <c r="D7" s="26"/>
      <c r="E7" s="27">
        <v>10462</v>
      </c>
    </row>
    <row r="8" spans="1:7" ht="27" customHeight="1" x14ac:dyDescent="0.25">
      <c r="A8" s="32" t="s">
        <v>16</v>
      </c>
      <c r="B8" s="7">
        <v>0.63888888888888895</v>
      </c>
      <c r="C8" s="18">
        <v>0.56999999999999995</v>
      </c>
      <c r="D8" s="26"/>
      <c r="E8" s="27">
        <v>7270</v>
      </c>
    </row>
    <row r="9" spans="1:7" ht="27" customHeight="1" x14ac:dyDescent="0.25">
      <c r="A9" s="32" t="s">
        <v>18</v>
      </c>
      <c r="B9" s="7">
        <v>0.63750000000000007</v>
      </c>
      <c r="C9" s="18">
        <v>0.5</v>
      </c>
      <c r="D9" s="26" t="s">
        <v>30</v>
      </c>
      <c r="E9" s="27"/>
    </row>
    <row r="10" spans="1:7" ht="27" customHeight="1" x14ac:dyDescent="0.25">
      <c r="A10" s="32" t="s">
        <v>4</v>
      </c>
      <c r="B10" s="7">
        <v>0.63611111111111118</v>
      </c>
      <c r="C10" s="18">
        <v>0.47</v>
      </c>
      <c r="D10" s="26">
        <v>2420</v>
      </c>
      <c r="E10" s="27"/>
    </row>
    <row r="11" spans="1:7" ht="27" customHeight="1" x14ac:dyDescent="0.25">
      <c r="A11" s="32" t="s">
        <v>6</v>
      </c>
      <c r="B11" s="7">
        <v>0.63194444444444442</v>
      </c>
      <c r="C11" s="18">
        <v>0.37</v>
      </c>
      <c r="D11" s="26">
        <v>173</v>
      </c>
      <c r="E11" s="27"/>
    </row>
    <row r="12" spans="1:7" ht="27" customHeight="1" thickBot="1" x14ac:dyDescent="0.3">
      <c r="A12" s="32" t="s">
        <v>5</v>
      </c>
      <c r="B12" s="7">
        <v>0.62708333333333333</v>
      </c>
      <c r="C12" s="18">
        <v>0.22</v>
      </c>
      <c r="D12" s="29">
        <v>51.2</v>
      </c>
      <c r="E12" s="30"/>
    </row>
    <row r="13" spans="1:7" x14ac:dyDescent="0.25">
      <c r="A13" s="1"/>
    </row>
    <row r="14" spans="1:7" ht="27" customHeight="1" x14ac:dyDescent="0.25">
      <c r="A14" s="32" t="s">
        <v>8</v>
      </c>
      <c r="B14" s="3"/>
      <c r="C14" s="4" t="s">
        <v>7</v>
      </c>
      <c r="D14" s="3"/>
      <c r="E14" s="3"/>
      <c r="F14" s="3"/>
      <c r="G14" s="3"/>
    </row>
    <row r="15" spans="1:7" ht="27" customHeight="1" x14ac:dyDescent="0.25">
      <c r="A15" s="32" t="s">
        <v>9</v>
      </c>
      <c r="B15" s="3"/>
      <c r="C15" s="3"/>
      <c r="D15" s="3"/>
      <c r="E15" s="3"/>
      <c r="F15" s="3"/>
      <c r="G15" s="3"/>
    </row>
    <row r="16" spans="1:7" ht="27" customHeight="1" x14ac:dyDescent="0.25">
      <c r="A16" s="32" t="s">
        <v>10</v>
      </c>
      <c r="B16" s="3"/>
      <c r="C16" s="3"/>
      <c r="D16" s="3"/>
      <c r="E16" s="3"/>
      <c r="F16" s="3"/>
      <c r="G16" s="3"/>
    </row>
  </sheetData>
  <mergeCells count="1">
    <mergeCell ref="D3:E3"/>
  </mergeCells>
  <printOptions horizontalCentered="1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P16" sqref="A1:P16"/>
    </sheetView>
  </sheetViews>
  <sheetFormatPr defaultRowHeight="15" x14ac:dyDescent="0.25"/>
  <cols>
    <col min="1" max="1" width="11.42578125" bestFit="1" customWidth="1"/>
    <col min="2" max="2" width="5.42578125" bestFit="1" customWidth="1"/>
    <col min="3" max="3" width="9.5703125" bestFit="1" customWidth="1"/>
    <col min="4" max="4" width="16.28515625" bestFit="1" customWidth="1"/>
    <col min="5" max="5" width="4.85546875" bestFit="1" customWidth="1"/>
    <col min="6" max="6" width="9.5703125" bestFit="1" customWidth="1"/>
    <col min="7" max="7" width="16.28515625" bestFit="1" customWidth="1"/>
    <col min="8" max="8" width="5.42578125" bestFit="1" customWidth="1"/>
    <col min="9" max="9" width="9.5703125" bestFit="1" customWidth="1"/>
    <col min="10" max="10" width="16.28515625" bestFit="1" customWidth="1"/>
    <col min="11" max="11" width="5.42578125" bestFit="1" customWidth="1"/>
    <col min="12" max="12" width="9.5703125" bestFit="1" customWidth="1"/>
    <col min="13" max="13" width="16.28515625" bestFit="1" customWidth="1"/>
    <col min="14" max="14" width="5.42578125" bestFit="1" customWidth="1"/>
    <col min="15" max="15" width="9.5703125" bestFit="1" customWidth="1"/>
    <col min="16" max="16" width="16.28515625" bestFit="1" customWidth="1"/>
  </cols>
  <sheetData>
    <row r="2" spans="1:16" ht="15.75" thickBot="1" x14ac:dyDescent="0.3"/>
    <row r="3" spans="1:16" x14ac:dyDescent="0.25">
      <c r="B3" s="36" t="s">
        <v>19</v>
      </c>
      <c r="C3" s="52">
        <v>43598</v>
      </c>
      <c r="D3" s="53"/>
      <c r="E3" s="36" t="s">
        <v>19</v>
      </c>
      <c r="F3" s="52">
        <v>43600</v>
      </c>
      <c r="G3" s="53"/>
      <c r="H3" s="36" t="s">
        <v>19</v>
      </c>
      <c r="I3" s="52">
        <v>43607</v>
      </c>
      <c r="J3" s="53"/>
      <c r="K3" s="36" t="s">
        <v>19</v>
      </c>
      <c r="L3" s="52">
        <v>43613</v>
      </c>
      <c r="M3" s="53"/>
      <c r="N3" s="36" t="s">
        <v>19</v>
      </c>
      <c r="O3" s="52">
        <v>43614</v>
      </c>
      <c r="P3" s="53"/>
    </row>
    <row r="4" spans="1:16" x14ac:dyDescent="0.25">
      <c r="A4" s="16" t="s">
        <v>0</v>
      </c>
      <c r="B4" s="37" t="s">
        <v>1</v>
      </c>
      <c r="C4" s="16" t="s">
        <v>11</v>
      </c>
      <c r="D4" s="38" t="s">
        <v>32</v>
      </c>
      <c r="E4" s="37" t="s">
        <v>1</v>
      </c>
      <c r="F4" s="16" t="s">
        <v>11</v>
      </c>
      <c r="G4" s="38" t="s">
        <v>32</v>
      </c>
      <c r="H4" s="37" t="s">
        <v>1</v>
      </c>
      <c r="I4" s="16" t="s">
        <v>11</v>
      </c>
      <c r="J4" s="38" t="s">
        <v>32</v>
      </c>
      <c r="K4" s="37" t="s">
        <v>1</v>
      </c>
      <c r="L4" s="16" t="s">
        <v>11</v>
      </c>
      <c r="M4" s="38" t="s">
        <v>32</v>
      </c>
      <c r="N4" s="37" t="s">
        <v>1</v>
      </c>
      <c r="O4" s="16" t="s">
        <v>11</v>
      </c>
      <c r="P4" s="38" t="s">
        <v>32</v>
      </c>
    </row>
    <row r="5" spans="1:16" x14ac:dyDescent="0.25">
      <c r="A5" s="35" t="s">
        <v>3</v>
      </c>
      <c r="B5" s="39">
        <v>0.50694444444444442</v>
      </c>
      <c r="C5" s="17" t="s">
        <v>7</v>
      </c>
      <c r="D5" s="25">
        <v>6450</v>
      </c>
      <c r="E5" s="39">
        <v>0.39097222222222222</v>
      </c>
      <c r="F5" s="17" t="s">
        <v>7</v>
      </c>
      <c r="G5" s="25">
        <v>6310</v>
      </c>
      <c r="H5" s="39">
        <v>0.47013888888888888</v>
      </c>
      <c r="I5" s="17" t="s">
        <v>7</v>
      </c>
      <c r="J5" s="25">
        <v>9804</v>
      </c>
      <c r="K5" s="39">
        <v>0.62708333333333333</v>
      </c>
      <c r="L5" s="17" t="s">
        <v>7</v>
      </c>
      <c r="M5" s="25">
        <v>10810</v>
      </c>
      <c r="N5" s="39">
        <v>0.6479166666666667</v>
      </c>
      <c r="O5" s="17" t="s">
        <v>7</v>
      </c>
      <c r="P5" s="25">
        <v>21420</v>
      </c>
    </row>
    <row r="6" spans="1:16" x14ac:dyDescent="0.25">
      <c r="A6" s="35" t="s">
        <v>24</v>
      </c>
      <c r="B6" s="39">
        <v>0.50486111111111109</v>
      </c>
      <c r="C6" s="18">
        <v>0.95</v>
      </c>
      <c r="D6" s="27">
        <v>4870</v>
      </c>
      <c r="E6" s="39">
        <v>0.38750000000000001</v>
      </c>
      <c r="F6" s="18">
        <v>0.82</v>
      </c>
      <c r="G6" s="27">
        <v>4870</v>
      </c>
      <c r="H6" s="39">
        <v>0.46736111111111112</v>
      </c>
      <c r="I6" s="18">
        <v>0.77</v>
      </c>
      <c r="J6" s="27">
        <v>6867</v>
      </c>
      <c r="K6" s="39">
        <v>0.62430555555555556</v>
      </c>
      <c r="L6" s="18">
        <v>0.78</v>
      </c>
      <c r="M6" s="27">
        <v>15150</v>
      </c>
      <c r="N6" s="39">
        <v>0.64583333333333337</v>
      </c>
      <c r="O6" s="18">
        <v>0.59</v>
      </c>
      <c r="P6" s="27">
        <v>16640</v>
      </c>
    </row>
    <row r="7" spans="1:16" x14ac:dyDescent="0.25">
      <c r="A7" s="35" t="s">
        <v>14</v>
      </c>
      <c r="B7" s="39">
        <v>0.50208333333333333</v>
      </c>
      <c r="C7" s="18">
        <v>0.69</v>
      </c>
      <c r="D7" s="27">
        <v>3050</v>
      </c>
      <c r="E7" s="39">
        <v>0.38541666666666669</v>
      </c>
      <c r="F7" s="18">
        <v>0.64</v>
      </c>
      <c r="G7" s="27">
        <v>3590</v>
      </c>
      <c r="H7" s="39">
        <v>0.46458333333333335</v>
      </c>
      <c r="I7" s="18">
        <v>0.78</v>
      </c>
      <c r="J7" s="27">
        <v>4352</v>
      </c>
      <c r="K7" s="39">
        <v>0.62152777777777779</v>
      </c>
      <c r="L7" s="18">
        <v>0.76</v>
      </c>
      <c r="M7" s="27">
        <v>10462</v>
      </c>
      <c r="N7" s="39">
        <v>0.64236111111111105</v>
      </c>
      <c r="O7" s="18">
        <v>0.56999999999999995</v>
      </c>
      <c r="P7" s="27">
        <v>10462</v>
      </c>
    </row>
    <row r="8" spans="1:16" x14ac:dyDescent="0.25">
      <c r="A8" s="35" t="s">
        <v>15</v>
      </c>
      <c r="B8" s="39">
        <v>0.4993055555555555</v>
      </c>
      <c r="C8" s="18">
        <v>0.69</v>
      </c>
      <c r="D8" s="27">
        <v>2420</v>
      </c>
      <c r="E8" s="39">
        <v>0.3833333333333333</v>
      </c>
      <c r="F8" s="18">
        <v>0.63</v>
      </c>
      <c r="G8" s="27">
        <v>4410</v>
      </c>
      <c r="H8" s="39">
        <v>0.46249999999999997</v>
      </c>
      <c r="I8" s="18">
        <v>0.77</v>
      </c>
      <c r="J8" s="27">
        <v>7270</v>
      </c>
      <c r="K8" s="39">
        <v>0.62013888888888891</v>
      </c>
      <c r="L8" s="18">
        <v>0.8</v>
      </c>
      <c r="M8" s="27">
        <v>8664</v>
      </c>
      <c r="N8" s="40" t="s">
        <v>7</v>
      </c>
      <c r="O8" s="17" t="s">
        <v>7</v>
      </c>
      <c r="P8" s="41" t="s">
        <v>7</v>
      </c>
    </row>
    <row r="9" spans="1:16" x14ac:dyDescent="0.25">
      <c r="A9" s="35" t="s">
        <v>16</v>
      </c>
      <c r="B9" s="39">
        <v>0.49652777777777773</v>
      </c>
      <c r="C9" s="18">
        <v>0.67</v>
      </c>
      <c r="D9" s="27">
        <v>2420</v>
      </c>
      <c r="E9" s="39">
        <v>0.38055555555555554</v>
      </c>
      <c r="F9" s="18">
        <v>0.56999999999999995</v>
      </c>
      <c r="G9" s="27">
        <v>2600</v>
      </c>
      <c r="H9" s="39">
        <v>0.46111111111111108</v>
      </c>
      <c r="I9" s="18">
        <v>0.72</v>
      </c>
      <c r="J9" s="27">
        <v>4884</v>
      </c>
      <c r="K9" s="39">
        <v>0.61805555555555558</v>
      </c>
      <c r="L9" s="18">
        <v>0.77</v>
      </c>
      <c r="M9" s="27">
        <v>7270</v>
      </c>
      <c r="N9" s="39">
        <v>0.63888888888888895</v>
      </c>
      <c r="O9" s="18">
        <v>0.56999999999999995</v>
      </c>
      <c r="P9" s="27">
        <v>7270</v>
      </c>
    </row>
    <row r="10" spans="1:16" x14ac:dyDescent="0.25">
      <c r="A10" s="35" t="s">
        <v>17</v>
      </c>
      <c r="B10" s="39">
        <v>0.49444444444444446</v>
      </c>
      <c r="C10" s="18">
        <v>0.63</v>
      </c>
      <c r="D10" s="27">
        <v>1990</v>
      </c>
      <c r="E10" s="39">
        <v>0.37916666666666665</v>
      </c>
      <c r="F10" s="18">
        <v>0.53</v>
      </c>
      <c r="G10" s="27">
        <v>866</v>
      </c>
      <c r="H10" s="39">
        <v>0.45902777777777781</v>
      </c>
      <c r="I10" s="18">
        <v>0.7</v>
      </c>
      <c r="J10" s="27">
        <v>2851</v>
      </c>
      <c r="K10" s="39">
        <v>0.61527777777777781</v>
      </c>
      <c r="L10" s="18">
        <v>0.73</v>
      </c>
      <c r="M10" s="27">
        <v>6131</v>
      </c>
      <c r="N10" s="40" t="s">
        <v>7</v>
      </c>
      <c r="O10" s="17" t="s">
        <v>7</v>
      </c>
      <c r="P10" s="41" t="s">
        <v>7</v>
      </c>
    </row>
    <row r="11" spans="1:16" x14ac:dyDescent="0.25">
      <c r="A11" s="35" t="s">
        <v>18</v>
      </c>
      <c r="B11" s="39">
        <v>0.49305555555555558</v>
      </c>
      <c r="C11" s="18">
        <v>0.62</v>
      </c>
      <c r="D11" s="27">
        <v>770</v>
      </c>
      <c r="E11" s="39">
        <v>0.37708333333333338</v>
      </c>
      <c r="F11" s="18">
        <v>0.49</v>
      </c>
      <c r="G11" s="27">
        <v>613</v>
      </c>
      <c r="H11" s="39">
        <v>0.45555555555555555</v>
      </c>
      <c r="I11" s="18">
        <v>0.62</v>
      </c>
      <c r="J11" s="27">
        <v>1733</v>
      </c>
      <c r="K11" s="39">
        <v>0.61388888888888882</v>
      </c>
      <c r="L11" s="18">
        <v>0.72</v>
      </c>
      <c r="M11" s="25" t="s">
        <v>30</v>
      </c>
      <c r="N11" s="39">
        <v>0.63750000000000007</v>
      </c>
      <c r="O11" s="18">
        <v>0.5</v>
      </c>
      <c r="P11" s="25" t="s">
        <v>30</v>
      </c>
    </row>
    <row r="12" spans="1:16" x14ac:dyDescent="0.25">
      <c r="A12" s="35" t="s">
        <v>25</v>
      </c>
      <c r="B12" s="39">
        <v>0.4909722222222222</v>
      </c>
      <c r="C12" s="18">
        <v>0.57999999999999996</v>
      </c>
      <c r="D12" s="27">
        <v>770</v>
      </c>
      <c r="E12" s="39">
        <v>0.3756944444444445</v>
      </c>
      <c r="F12" s="18">
        <v>0.45</v>
      </c>
      <c r="G12" s="27">
        <v>84</v>
      </c>
      <c r="H12" s="39">
        <v>0.45416666666666666</v>
      </c>
      <c r="I12" s="18">
        <v>0.64</v>
      </c>
      <c r="J12" s="27">
        <v>866</v>
      </c>
      <c r="K12" s="39">
        <v>0.61111111111111105</v>
      </c>
      <c r="L12" s="18">
        <v>0.65</v>
      </c>
      <c r="M12" s="27">
        <v>2420</v>
      </c>
      <c r="N12" s="39">
        <v>0.63611111111111118</v>
      </c>
      <c r="O12" s="18">
        <v>0.47</v>
      </c>
      <c r="P12" s="27">
        <v>2420</v>
      </c>
    </row>
    <row r="13" spans="1:16" x14ac:dyDescent="0.25">
      <c r="A13" s="35" t="s">
        <v>22</v>
      </c>
      <c r="B13" s="40" t="s">
        <v>7</v>
      </c>
      <c r="C13" s="17" t="s">
        <v>7</v>
      </c>
      <c r="D13" s="41" t="s">
        <v>7</v>
      </c>
      <c r="E13" s="39">
        <v>0.37222222222222223</v>
      </c>
      <c r="F13" s="18">
        <v>0.44</v>
      </c>
      <c r="G13" s="27">
        <v>45</v>
      </c>
      <c r="H13" s="44" t="s">
        <v>7</v>
      </c>
      <c r="I13" s="34" t="s">
        <v>7</v>
      </c>
      <c r="J13" s="45" t="s">
        <v>7</v>
      </c>
      <c r="K13" s="44" t="s">
        <v>7</v>
      </c>
      <c r="L13" s="34" t="s">
        <v>7</v>
      </c>
      <c r="M13" s="45" t="s">
        <v>7</v>
      </c>
      <c r="N13" s="40" t="s">
        <v>7</v>
      </c>
      <c r="O13" s="17" t="s">
        <v>7</v>
      </c>
      <c r="P13" s="41" t="s">
        <v>7</v>
      </c>
    </row>
    <row r="14" spans="1:16" x14ac:dyDescent="0.25">
      <c r="A14" s="35" t="s">
        <v>26</v>
      </c>
      <c r="B14" s="39">
        <v>0.48819444444444443</v>
      </c>
      <c r="C14" s="18">
        <v>0.47</v>
      </c>
      <c r="D14" s="27">
        <v>35</v>
      </c>
      <c r="E14" s="39">
        <v>0.37013888888888885</v>
      </c>
      <c r="F14" s="18">
        <v>0.34</v>
      </c>
      <c r="G14" s="27">
        <v>67</v>
      </c>
      <c r="H14" s="39">
        <v>0.4513888888888889</v>
      </c>
      <c r="I14" s="18">
        <v>0.49</v>
      </c>
      <c r="J14" s="27">
        <v>93</v>
      </c>
      <c r="K14" s="39">
        <v>0.60833333333333328</v>
      </c>
      <c r="L14" s="18">
        <v>0.57999999999999996</v>
      </c>
      <c r="M14" s="27">
        <v>67</v>
      </c>
      <c r="N14" s="39">
        <v>0.63194444444444442</v>
      </c>
      <c r="O14" s="18">
        <v>0.37</v>
      </c>
      <c r="P14" s="27">
        <v>173</v>
      </c>
    </row>
    <row r="15" spans="1:16" x14ac:dyDescent="0.25">
      <c r="A15" s="35" t="s">
        <v>23</v>
      </c>
      <c r="B15" s="40" t="s">
        <v>7</v>
      </c>
      <c r="C15" s="17" t="s">
        <v>7</v>
      </c>
      <c r="D15" s="41" t="s">
        <v>7</v>
      </c>
      <c r="E15" s="39">
        <v>0.36736111111111108</v>
      </c>
      <c r="F15" s="18">
        <v>0.16</v>
      </c>
      <c r="G15" s="27">
        <v>33</v>
      </c>
      <c r="H15" s="44" t="s">
        <v>7</v>
      </c>
      <c r="I15" s="34" t="s">
        <v>7</v>
      </c>
      <c r="J15" s="45" t="s">
        <v>7</v>
      </c>
      <c r="K15" s="44" t="s">
        <v>7</v>
      </c>
      <c r="L15" s="34" t="s">
        <v>7</v>
      </c>
      <c r="M15" s="45" t="s">
        <v>7</v>
      </c>
      <c r="N15" s="40" t="s">
        <v>7</v>
      </c>
      <c r="O15" s="17" t="s">
        <v>7</v>
      </c>
      <c r="P15" s="41" t="s">
        <v>7</v>
      </c>
    </row>
    <row r="16" spans="1:16" ht="15.75" thickBot="1" x14ac:dyDescent="0.3">
      <c r="A16" s="35" t="s">
        <v>27</v>
      </c>
      <c r="B16" s="42">
        <v>0.48333333333333334</v>
      </c>
      <c r="C16" s="43">
        <v>0.28999999999999998</v>
      </c>
      <c r="D16" s="30">
        <v>34</v>
      </c>
      <c r="E16" s="42">
        <v>0.36249999999999999</v>
      </c>
      <c r="F16" s="43">
        <v>0.14000000000000001</v>
      </c>
      <c r="G16" s="30">
        <v>44</v>
      </c>
      <c r="H16" s="42">
        <v>0.44722222222222219</v>
      </c>
      <c r="I16" s="43">
        <v>0.28000000000000003</v>
      </c>
      <c r="J16" s="30">
        <v>48</v>
      </c>
      <c r="K16" s="42">
        <v>0.60416666666666663</v>
      </c>
      <c r="L16" s="43">
        <v>0.42</v>
      </c>
      <c r="M16" s="30">
        <v>45</v>
      </c>
      <c r="N16" s="42">
        <v>0.62708333333333333</v>
      </c>
      <c r="O16" s="43">
        <v>0.22</v>
      </c>
      <c r="P16" s="30">
        <v>51</v>
      </c>
    </row>
    <row r="17" spans="1:1" x14ac:dyDescent="0.25">
      <c r="A17" s="14"/>
    </row>
  </sheetData>
  <mergeCells count="5">
    <mergeCell ref="F3:G3"/>
    <mergeCell ref="I3:J3"/>
    <mergeCell ref="L3:M3"/>
    <mergeCell ref="O3:P3"/>
    <mergeCell ref="C3:D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6"/>
  <sheetViews>
    <sheetView tabSelected="1" topLeftCell="E1" workbookViewId="0">
      <selection activeCell="U21" sqref="U21"/>
    </sheetView>
  </sheetViews>
  <sheetFormatPr defaultRowHeight="15" x14ac:dyDescent="0.25"/>
  <cols>
    <col min="3" max="3" width="11" bestFit="1" customWidth="1"/>
    <col min="4" max="4" width="18.28515625" bestFit="1" customWidth="1"/>
    <col min="5" max="5" width="9.28515625" bestFit="1" customWidth="1"/>
    <col min="6" max="9" width="9.28515625" customWidth="1"/>
    <col min="11" max="11" width="11" bestFit="1" customWidth="1"/>
    <col min="12" max="12" width="18.28515625" bestFit="1" customWidth="1"/>
    <col min="13" max="13" width="9.28515625" bestFit="1" customWidth="1"/>
    <col min="14" max="16" width="9.28515625" customWidth="1"/>
    <col min="17" max="17" width="12" bestFit="1" customWidth="1"/>
    <col min="19" max="19" width="11" bestFit="1" customWidth="1"/>
    <col min="20" max="20" width="18.28515625" bestFit="1" customWidth="1"/>
    <col min="21" max="21" width="9.28515625" bestFit="1" customWidth="1"/>
    <col min="22" max="24" width="9.28515625" customWidth="1"/>
    <col min="25" max="25" width="12" bestFit="1" customWidth="1"/>
    <col min="27" max="27" width="11" bestFit="1" customWidth="1"/>
    <col min="28" max="28" width="18.28515625" bestFit="1" customWidth="1"/>
    <col min="30" max="30" width="11" bestFit="1" customWidth="1"/>
    <col min="31" max="31" width="18.28515625" bestFit="1" customWidth="1"/>
  </cols>
  <sheetData>
    <row r="2" spans="1:31" ht="15.75" thickBot="1" x14ac:dyDescent="0.3"/>
    <row r="3" spans="1:31" x14ac:dyDescent="0.25">
      <c r="B3" s="36" t="s">
        <v>19</v>
      </c>
      <c r="C3" s="52">
        <v>43598</v>
      </c>
      <c r="D3" s="53"/>
      <c r="E3" s="46"/>
      <c r="F3" s="46"/>
      <c r="G3" s="46"/>
      <c r="H3" s="46"/>
      <c r="I3" s="46"/>
      <c r="J3" s="36" t="s">
        <v>19</v>
      </c>
      <c r="K3" s="52">
        <v>43600</v>
      </c>
      <c r="L3" s="53"/>
      <c r="M3" s="46"/>
      <c r="N3" s="46"/>
      <c r="O3" s="46"/>
      <c r="P3" s="46"/>
      <c r="Q3" s="46"/>
      <c r="R3" s="36" t="s">
        <v>19</v>
      </c>
      <c r="S3" s="52">
        <v>43607</v>
      </c>
      <c r="T3" s="53"/>
      <c r="U3" s="46"/>
      <c r="V3" s="46"/>
      <c r="W3" s="46"/>
      <c r="X3" s="46"/>
      <c r="Y3" s="46"/>
      <c r="Z3" s="36" t="s">
        <v>19</v>
      </c>
      <c r="AA3" s="52">
        <v>43613</v>
      </c>
      <c r="AB3" s="53"/>
      <c r="AC3" s="36" t="s">
        <v>19</v>
      </c>
      <c r="AD3" s="52">
        <v>43614</v>
      </c>
      <c r="AE3" s="53"/>
    </row>
    <row r="4" spans="1:31" x14ac:dyDescent="0.25">
      <c r="A4" s="16" t="s">
        <v>0</v>
      </c>
      <c r="B4" s="37" t="s">
        <v>1</v>
      </c>
      <c r="C4" s="16" t="s">
        <v>11</v>
      </c>
      <c r="D4" s="38" t="s">
        <v>32</v>
      </c>
      <c r="E4" s="56" t="s">
        <v>33</v>
      </c>
      <c r="F4" s="56" t="s">
        <v>34</v>
      </c>
      <c r="G4" s="56" t="s">
        <v>35</v>
      </c>
      <c r="H4" s="56" t="s">
        <v>36</v>
      </c>
      <c r="I4" s="56" t="s">
        <v>37</v>
      </c>
      <c r="J4" s="37" t="s">
        <v>1</v>
      </c>
      <c r="K4" s="16" t="s">
        <v>11</v>
      </c>
      <c r="L4" s="38" t="s">
        <v>32</v>
      </c>
      <c r="M4" s="56" t="s">
        <v>33</v>
      </c>
      <c r="N4" s="56" t="s">
        <v>34</v>
      </c>
      <c r="O4" s="56" t="s">
        <v>35</v>
      </c>
      <c r="P4" s="56" t="s">
        <v>36</v>
      </c>
      <c r="Q4" s="56" t="s">
        <v>37</v>
      </c>
      <c r="R4" s="37" t="s">
        <v>1</v>
      </c>
      <c r="S4" s="16" t="s">
        <v>11</v>
      </c>
      <c r="T4" s="38" t="s">
        <v>32</v>
      </c>
      <c r="U4" s="56" t="s">
        <v>33</v>
      </c>
      <c r="V4" s="56" t="s">
        <v>34</v>
      </c>
      <c r="W4" s="56" t="s">
        <v>35</v>
      </c>
      <c r="X4" s="56" t="s">
        <v>36</v>
      </c>
      <c r="Y4" s="56" t="s">
        <v>37</v>
      </c>
      <c r="Z4" s="37" t="s">
        <v>1</v>
      </c>
      <c r="AA4" s="16" t="s">
        <v>11</v>
      </c>
      <c r="AB4" s="38" t="s">
        <v>32</v>
      </c>
      <c r="AC4" s="37" t="s">
        <v>1</v>
      </c>
      <c r="AD4" s="16" t="s">
        <v>11</v>
      </c>
      <c r="AE4" s="38" t="s">
        <v>32</v>
      </c>
    </row>
    <row r="5" spans="1:31" x14ac:dyDescent="0.25">
      <c r="A5" s="35" t="s">
        <v>3</v>
      </c>
      <c r="B5" s="39">
        <v>0.50694444444444442</v>
      </c>
      <c r="C5" s="17" t="s">
        <v>7</v>
      </c>
      <c r="D5" s="25">
        <v>6450</v>
      </c>
      <c r="E5" s="47">
        <f>C$3+B5</f>
        <v>43598.506944444445</v>
      </c>
      <c r="F5" s="54">
        <f>_xll.PITimeDat("DIS North Flow",'All data Plots'!E5,"\\APPLEPI_AF\MWRD_Production\Hite Treatment Plant\07-Disinfection\Dis_PAA\North_PAA\North_PAA_Dose_Cntrl\CT Dosing Method","interpolated")</f>
        <v>84.871788024902344</v>
      </c>
      <c r="G5" s="54"/>
      <c r="H5" s="54"/>
      <c r="I5" s="54"/>
      <c r="J5" s="39">
        <v>0.39097222222222222</v>
      </c>
      <c r="K5" s="17" t="s">
        <v>7</v>
      </c>
      <c r="L5" s="25">
        <v>6310</v>
      </c>
      <c r="M5" s="47">
        <f>K$3+J5</f>
        <v>43600.390972222223</v>
      </c>
      <c r="N5" s="54">
        <f>_xll.PITimeDat("DIS North Flow",'All data Plots'!M5,"\\APPLEPI_AF\MWRD_Production\Hite Treatment Plant\07-Disinfection\Dis_PAA\North_PAA\North_PAA_Dose_Cntrl\CT Dosing Method","interpolated")</f>
        <v>70.838096618652344</v>
      </c>
      <c r="O5" s="54"/>
      <c r="P5" s="54"/>
      <c r="Q5" s="54"/>
      <c r="R5" s="39">
        <v>0.47013888888888888</v>
      </c>
      <c r="S5" s="17" t="s">
        <v>7</v>
      </c>
      <c r="T5" s="25">
        <v>9804</v>
      </c>
      <c r="U5" s="47">
        <f>S$3+R5</f>
        <v>43607.470138888886</v>
      </c>
      <c r="V5" s="54">
        <f>_xll.PITimeDat("DIS North Flow",'All data Plots'!U5,"\\APPLEPI_AF\MWRD_Production\Hite Treatment Plant\07-Disinfection\Dis_PAA\North_PAA\North_PAA_Dose_Cntrl\CT Dosing Method","interpolated")</f>
        <v>101.32056427001953</v>
      </c>
      <c r="W5" s="54"/>
      <c r="X5" s="54"/>
      <c r="Y5" s="54"/>
      <c r="Z5" s="39">
        <v>0.62708333333333333</v>
      </c>
      <c r="AA5" s="17" t="s">
        <v>7</v>
      </c>
      <c r="AB5" s="25">
        <v>10810</v>
      </c>
      <c r="AC5" s="39">
        <v>0.6479166666666667</v>
      </c>
      <c r="AD5" s="17" t="s">
        <v>7</v>
      </c>
      <c r="AE5" s="25">
        <v>21420</v>
      </c>
    </row>
    <row r="6" spans="1:31" x14ac:dyDescent="0.25">
      <c r="A6" s="35" t="s">
        <v>24</v>
      </c>
      <c r="B6" s="39">
        <v>0.50486111111111109</v>
      </c>
      <c r="C6" s="18">
        <v>0.95</v>
      </c>
      <c r="D6" s="27">
        <v>4870</v>
      </c>
      <c r="E6" s="47">
        <f>C$3+B6</f>
        <v>43598.504861111112</v>
      </c>
      <c r="F6" s="54">
        <f>_xll.PITimeDat("DIS North Flow",'All data Plots'!E6,"\\APPLEPI_AF\MWRD_Production\Hite Treatment Plant\07-Disinfection\Dis_PAA\North_PAA\North_PAA_Dose_Cntrl\CT Dosing Method","interpolated")</f>
        <v>84.645240783691406</v>
      </c>
      <c r="G6" s="54">
        <f>122.2683*F6^-0.9312</f>
        <v>1.9603354076558346</v>
      </c>
      <c r="H6" s="54">
        <f>G6*C6</f>
        <v>1.8623186372730427</v>
      </c>
      <c r="I6" s="54">
        <f>LOG($D$5/D6)</f>
        <v>0.12203075342063345</v>
      </c>
      <c r="J6" s="39">
        <v>0.38750000000000001</v>
      </c>
      <c r="K6" s="18">
        <v>0.82</v>
      </c>
      <c r="L6" s="27">
        <v>4870</v>
      </c>
      <c r="M6" s="47">
        <f>K$3+J6</f>
        <v>43600.387499999997</v>
      </c>
      <c r="N6" s="54">
        <f>_xll.PITimeDat("DIS North Flow",'All data Plots'!M6,"\\APPLEPI_AF\MWRD_Production\Hite Treatment Plant\07-Disinfection\Dis_PAA\North_PAA\North_PAA_Dose_Cntrl\CT Dosing Method","interpolated")</f>
        <v>69.642501831054688</v>
      </c>
      <c r="O6" s="54">
        <f>122.2683*N6^-0.9312</f>
        <v>2.3508735292497764</v>
      </c>
      <c r="P6" s="54">
        <f>O6*K6</f>
        <v>1.9277162939848165</v>
      </c>
      <c r="Q6" s="54">
        <f>LOG($L$5/L6)</f>
        <v>0.11250039802949996</v>
      </c>
      <c r="R6" s="39">
        <v>0.46736111111111112</v>
      </c>
      <c r="S6" s="18">
        <v>0.77</v>
      </c>
      <c r="T6" s="27">
        <v>6867</v>
      </c>
      <c r="U6" s="47">
        <f>S$3+R6</f>
        <v>43607.467361111114</v>
      </c>
      <c r="V6" s="54">
        <f>_xll.PITimeDat("DIS North Flow",'All data Plots'!U6,"\\APPLEPI_AF\MWRD_Production\Hite Treatment Plant\07-Disinfection\Dis_PAA\North_PAA\North_PAA_Dose_Cntrl\CT Dosing Method","interpolated")</f>
        <v>101.21348571777344</v>
      </c>
      <c r="W6" s="54">
        <f>122.2683*V6^-0.9312</f>
        <v>1.6597240711682213</v>
      </c>
      <c r="X6" s="54">
        <f>W6*S6</f>
        <v>1.2779875347995304</v>
      </c>
      <c r="Y6" s="54">
        <f>LOG($L$5/T6)</f>
        <v>-3.673768815007105E-2</v>
      </c>
      <c r="Z6" s="39">
        <v>0.62430555555555556</v>
      </c>
      <c r="AA6" s="18">
        <v>0.78</v>
      </c>
      <c r="AB6" s="27">
        <v>15150</v>
      </c>
      <c r="AC6" s="39">
        <v>0.64583333333333337</v>
      </c>
      <c r="AD6" s="18">
        <v>0.59</v>
      </c>
      <c r="AE6" s="27">
        <v>16640</v>
      </c>
    </row>
    <row r="7" spans="1:31" x14ac:dyDescent="0.25">
      <c r="A7" s="35" t="s">
        <v>14</v>
      </c>
      <c r="B7" s="39">
        <v>0.50208333333333333</v>
      </c>
      <c r="C7" s="18">
        <v>0.69</v>
      </c>
      <c r="D7" s="27">
        <v>3050</v>
      </c>
      <c r="E7" s="47">
        <f>C$3+B7</f>
        <v>43598.502083333333</v>
      </c>
      <c r="F7" s="54">
        <f>_xll.PITimeDat("DIS North Flow",'All data Plots'!E7,"\\APPLEPI_AF\MWRD_Production\Hite Treatment Plant\07-Disinfection\Dis_PAA\North_PAA\North_PAA_Dose_Cntrl\CT Dosing Method","interpolated")</f>
        <v>85.663246154785156</v>
      </c>
      <c r="G7">
        <f>G6+(G9-G6)/2</f>
        <v>5.1477695187377694</v>
      </c>
      <c r="H7">
        <f>H6+(G7-G6)*C7</f>
        <v>4.0616481739195773</v>
      </c>
      <c r="I7" s="54">
        <f t="shared" ref="I7:I16" si="0">LOG($D$5/D7)</f>
        <v>0.32525987528848194</v>
      </c>
      <c r="J7" s="39">
        <v>0.38541666666666669</v>
      </c>
      <c r="K7" s="18">
        <v>0.64</v>
      </c>
      <c r="L7" s="27">
        <v>3590</v>
      </c>
      <c r="M7" s="47">
        <f>K$3+J7</f>
        <v>43600.385416666664</v>
      </c>
      <c r="N7" s="54">
        <f>_xll.PITimeDat("DIS North Flow",'All data Plots'!M7,"\\APPLEPI_AF\MWRD_Production\Hite Treatment Plant\07-Disinfection\Dis_PAA\North_PAA\North_PAA_Dose_Cntrl\CT Dosing Method","interpolated")</f>
        <v>67.359130859375</v>
      </c>
      <c r="O7">
        <f>O6+(O9-O6)/2</f>
        <v>7.059255490997538</v>
      </c>
      <c r="P7">
        <f>P6+(O7-O6)*K7</f>
        <v>4.9410807495033842</v>
      </c>
      <c r="Q7" s="54">
        <f t="shared" ref="Q7:Q16" si="1">LOG($L$5/L7)</f>
        <v>0.24493491066581519</v>
      </c>
      <c r="R7" s="39">
        <v>0.46458333333333335</v>
      </c>
      <c r="S7" s="18">
        <v>0.78</v>
      </c>
      <c r="T7" s="27">
        <v>4352</v>
      </c>
      <c r="U7" s="47">
        <f>S$3+R7</f>
        <v>43607.464583333334</v>
      </c>
      <c r="V7" s="54">
        <f>_xll.PITimeDat("DIS North Flow",'All data Plots'!U7,"\\APPLEPI_AF\MWRD_Production\Hite Treatment Plant\07-Disinfection\Dis_PAA\North_PAA\North_PAA_Dose_Cntrl\CT Dosing Method","interpolated")</f>
        <v>102.95429992675781</v>
      </c>
      <c r="W7">
        <f>W6+(W9-W6)/2</f>
        <v>4.2147460381320538</v>
      </c>
      <c r="X7">
        <f>X6+(W7-W6)*S7</f>
        <v>3.2709046690313199</v>
      </c>
      <c r="Y7" s="54">
        <f t="shared" ref="Y7:Y16" si="2">LOG($L$5/T7)</f>
        <v>0.16134047255401082</v>
      </c>
      <c r="Z7" s="39">
        <v>0.62152777777777779</v>
      </c>
      <c r="AA7" s="18">
        <v>0.76</v>
      </c>
      <c r="AB7" s="27">
        <v>10462</v>
      </c>
      <c r="AC7" s="39">
        <v>0.64236111111111105</v>
      </c>
      <c r="AD7" s="18">
        <v>0.56999999999999995</v>
      </c>
      <c r="AE7" s="27">
        <v>10462</v>
      </c>
    </row>
    <row r="8" spans="1:31" x14ac:dyDescent="0.25">
      <c r="A8" s="35" t="s">
        <v>15</v>
      </c>
      <c r="B8" s="39">
        <v>0.4993055555555555</v>
      </c>
      <c r="C8" s="18">
        <v>0.69</v>
      </c>
      <c r="D8" s="27">
        <v>2420</v>
      </c>
      <c r="E8" s="47">
        <f>C$3+B8</f>
        <v>43598.499305555553</v>
      </c>
      <c r="F8" s="54">
        <f>_xll.PITimeDat("DIS North Flow",'All data Plots'!E8,"\\APPLEPI_AF\MWRD_Production\Hite Treatment Plant\07-Disinfection\Dis_PAA\North_PAA\North_PAA_Dose_Cntrl\CT Dosing Method","interpolated")</f>
        <v>86.387054443359375</v>
      </c>
      <c r="G8">
        <f>G7+(G9-G7)/2</f>
        <v>6.7414865742787367</v>
      </c>
      <c r="H8">
        <f t="shared" ref="H8:H12" si="3">H7+(G8-G7)*C8</f>
        <v>5.1613129422428443</v>
      </c>
      <c r="I8" s="54">
        <f t="shared" si="0"/>
        <v>0.42574434865483646</v>
      </c>
      <c r="J8" s="39">
        <v>0.3833333333333333</v>
      </c>
      <c r="K8" s="18">
        <v>0.63</v>
      </c>
      <c r="L8" s="27">
        <v>4410</v>
      </c>
      <c r="M8" s="47">
        <f>K$3+J8</f>
        <v>43600.383333333331</v>
      </c>
      <c r="N8" s="54">
        <f>_xll.PITimeDat("DIS North Flow",'All data Plots'!M8,"\\APPLEPI_AF\MWRD_Production\Hite Treatment Plant\07-Disinfection\Dis_PAA\North_PAA\North_PAA_Dose_Cntrl\CT Dosing Method","interpolated")</f>
        <v>65.830635070800781</v>
      </c>
      <c r="O8">
        <f>O7+(O9-O7)/2</f>
        <v>9.4134464718714188</v>
      </c>
      <c r="P8">
        <f t="shared" ref="P8:P12" si="4">P7+(O8-O7)*K8</f>
        <v>6.4242210674539288</v>
      </c>
      <c r="Q8" s="54">
        <f t="shared" si="1"/>
        <v>0.15559076977629577</v>
      </c>
      <c r="R8" s="39">
        <v>0.46249999999999997</v>
      </c>
      <c r="S8" s="18">
        <v>0.77</v>
      </c>
      <c r="T8" s="27">
        <v>7270</v>
      </c>
      <c r="U8" s="47">
        <f>S$3+R8</f>
        <v>43607.462500000001</v>
      </c>
      <c r="V8" s="54">
        <f>_xll.PITimeDat("DIS North Flow",'All data Plots'!U8,"\\APPLEPI_AF\MWRD_Production\Hite Treatment Plant\07-Disinfection\Dis_PAA\North_PAA\North_PAA_Dose_Cntrl\CT Dosing Method","interpolated")</f>
        <v>105.4295654296875</v>
      </c>
      <c r="W8">
        <f>W7+(W9-W7)/2</f>
        <v>5.4922570216139697</v>
      </c>
      <c r="X8">
        <f t="shared" ref="X8:X12" si="5">X7+(W8-W7)*S8</f>
        <v>4.2545881263123952</v>
      </c>
      <c r="Y8" s="54">
        <f t="shared" si="2"/>
        <v>-6.1505051614903529E-2</v>
      </c>
      <c r="Z8" s="39">
        <v>0.62013888888888891</v>
      </c>
      <c r="AA8" s="18">
        <v>0.8</v>
      </c>
      <c r="AB8" s="27">
        <v>8664</v>
      </c>
      <c r="AC8" s="40" t="s">
        <v>7</v>
      </c>
      <c r="AD8" s="17" t="s">
        <v>7</v>
      </c>
      <c r="AE8" s="41" t="s">
        <v>7</v>
      </c>
    </row>
    <row r="9" spans="1:31" x14ac:dyDescent="0.25">
      <c r="A9" s="35" t="s">
        <v>16</v>
      </c>
      <c r="B9" s="39">
        <v>0.49652777777777773</v>
      </c>
      <c r="C9" s="18">
        <v>0.67</v>
      </c>
      <c r="D9" s="27">
        <v>2420</v>
      </c>
      <c r="E9" s="47">
        <f>C$3+B9</f>
        <v>43598.496527777781</v>
      </c>
      <c r="F9" s="54">
        <f>_xll.PITimeDat("DIS North Flow",'All data Plots'!E9,"\\APPLEPI_AF\MWRD_Production\Hite Treatment Plant\07-Disinfection\Dis_PAA\North_PAA\North_PAA_Dose_Cntrl\CT Dosing Method","interpolated")</f>
        <v>87.237045288085938</v>
      </c>
      <c r="G9">
        <f>G6+(G12-G6)/2</f>
        <v>8.3352036298197039</v>
      </c>
      <c r="H9">
        <f t="shared" si="3"/>
        <v>6.2291033694552924</v>
      </c>
      <c r="I9" s="54">
        <f t="shared" si="0"/>
        <v>0.42574434865483646</v>
      </c>
      <c r="J9" s="39">
        <v>0.38055555555555554</v>
      </c>
      <c r="K9" s="18">
        <v>0.56999999999999995</v>
      </c>
      <c r="L9" s="27">
        <v>2600</v>
      </c>
      <c r="M9" s="47">
        <f>K$3+J9</f>
        <v>43600.380555555559</v>
      </c>
      <c r="N9" s="54">
        <f>_xll.PITimeDat("DIS North Flow",'All data Plots'!M9,"\\APPLEPI_AF\MWRD_Production\Hite Treatment Plant\07-Disinfection\Dis_PAA\North_PAA\North_PAA_Dose_Cntrl\CT Dosing Method","interpolated")</f>
        <v>63.273738861083984</v>
      </c>
      <c r="O9">
        <f>O6+(O12-O6)/2</f>
        <v>11.7676374527453</v>
      </c>
      <c r="P9">
        <f t="shared" si="4"/>
        <v>7.7661099265520406</v>
      </c>
      <c r="Q9" s="54">
        <f t="shared" si="1"/>
        <v>0.38505601127331629</v>
      </c>
      <c r="R9" s="39">
        <v>0.46111111111111108</v>
      </c>
      <c r="S9" s="18">
        <v>0.72</v>
      </c>
      <c r="T9" s="27">
        <v>4884</v>
      </c>
      <c r="U9" s="47">
        <f>S$3+R9</f>
        <v>43607.461111111108</v>
      </c>
      <c r="V9" s="54">
        <f>_xll.PITimeDat("DIS North Flow",'All data Plots'!U9,"\\APPLEPI_AF\MWRD_Production\Hite Treatment Plant\07-Disinfection\Dis_PAA\North_PAA\North_PAA_Dose_Cntrl\CT Dosing Method","interpolated")</f>
        <v>104.8900146484375</v>
      </c>
      <c r="W9">
        <f>W6+(W12-W6)/2</f>
        <v>6.7697680050958864</v>
      </c>
      <c r="X9">
        <f t="shared" si="5"/>
        <v>5.1743960344193756</v>
      </c>
      <c r="Y9" s="54">
        <f t="shared" si="2"/>
        <v>0.11125370397128943</v>
      </c>
      <c r="Z9" s="39">
        <v>0.61805555555555558</v>
      </c>
      <c r="AA9" s="18">
        <v>0.77</v>
      </c>
      <c r="AB9" s="27">
        <v>7270</v>
      </c>
      <c r="AC9" s="39">
        <v>0.63888888888888895</v>
      </c>
      <c r="AD9" s="18">
        <v>0.56999999999999995</v>
      </c>
      <c r="AE9" s="27">
        <v>7270</v>
      </c>
    </row>
    <row r="10" spans="1:31" x14ac:dyDescent="0.25">
      <c r="A10" s="35" t="s">
        <v>17</v>
      </c>
      <c r="B10" s="39">
        <v>0.49444444444444446</v>
      </c>
      <c r="C10" s="18">
        <v>0.63</v>
      </c>
      <c r="D10" s="27">
        <v>1990</v>
      </c>
      <c r="E10" s="47">
        <f>C$3+B10</f>
        <v>43598.494444444441</v>
      </c>
      <c r="F10" s="54">
        <f>_xll.PITimeDat("DIS North Flow",'All data Plots'!E10,"\\APPLEPI_AF\MWRD_Production\Hite Treatment Plant\07-Disinfection\Dis_PAA\North_PAA\North_PAA_Dose_Cntrl\CT Dosing Method","interpolated")</f>
        <v>86.667854309082031</v>
      </c>
      <c r="G10">
        <f>G9+(G11-G9)/2</f>
        <v>9.9289206853606728</v>
      </c>
      <c r="H10">
        <f t="shared" si="3"/>
        <v>7.2331451144461028</v>
      </c>
      <c r="I10" s="54">
        <f t="shared" si="0"/>
        <v>0.51070663822556117</v>
      </c>
      <c r="J10" s="39">
        <v>0.37916666666666665</v>
      </c>
      <c r="K10" s="18">
        <v>0.53</v>
      </c>
      <c r="L10" s="27">
        <v>866</v>
      </c>
      <c r="M10" s="47">
        <f>K$3+J10</f>
        <v>43600.379166666666</v>
      </c>
      <c r="N10" s="54">
        <f>_xll.PITimeDat("DIS North Flow",'All data Plots'!M10,"\\APPLEPI_AF\MWRD_Production\Hite Treatment Plant\07-Disinfection\Dis_PAA\North_PAA\North_PAA_Dose_Cntrl\CT Dosing Method","interpolated")</f>
        <v>61.519660949707031</v>
      </c>
      <c r="O10">
        <f>O9+(O11-O9)/2</f>
        <v>14.121828433619182</v>
      </c>
      <c r="P10">
        <f t="shared" si="4"/>
        <v>9.0138311464151979</v>
      </c>
      <c r="Q10" s="54">
        <f t="shared" si="1"/>
        <v>0.86251146722678762</v>
      </c>
      <c r="R10" s="39">
        <v>0.45902777777777781</v>
      </c>
      <c r="S10" s="18">
        <v>0.7</v>
      </c>
      <c r="T10" s="27">
        <v>2851</v>
      </c>
      <c r="U10" s="47">
        <f>S$3+R10</f>
        <v>43607.459027777775</v>
      </c>
      <c r="V10" s="54">
        <f>_xll.PITimeDat("DIS North Flow",'All data Plots'!U10,"\\APPLEPI_AF\MWRD_Production\Hite Treatment Plant\07-Disinfection\Dis_PAA\North_PAA\North_PAA_Dose_Cntrl\CT Dosing Method","interpolated")</f>
        <v>105.21232604980469</v>
      </c>
      <c r="W10">
        <f>W9+(W11-W9)/2</f>
        <v>8.0472789885778031</v>
      </c>
      <c r="X10">
        <f t="shared" si="5"/>
        <v>6.068653722856717</v>
      </c>
      <c r="Y10" s="54">
        <f t="shared" si="2"/>
        <v>0.34503214193467435</v>
      </c>
      <c r="Z10" s="39">
        <v>0.61527777777777781</v>
      </c>
      <c r="AA10" s="18">
        <v>0.73</v>
      </c>
      <c r="AB10" s="27">
        <v>6131</v>
      </c>
      <c r="AC10" s="40" t="s">
        <v>7</v>
      </c>
      <c r="AD10" s="17" t="s">
        <v>7</v>
      </c>
      <c r="AE10" s="41" t="s">
        <v>7</v>
      </c>
    </row>
    <row r="11" spans="1:31" x14ac:dyDescent="0.25">
      <c r="A11" s="35" t="s">
        <v>18</v>
      </c>
      <c r="B11" s="39">
        <v>0.49305555555555558</v>
      </c>
      <c r="C11" s="18">
        <v>0.62</v>
      </c>
      <c r="D11" s="27">
        <v>770</v>
      </c>
      <c r="E11" s="47">
        <f>C$3+B11</f>
        <v>43598.493055555555</v>
      </c>
      <c r="F11" s="54">
        <f>_xll.PITimeDat("DIS North Flow",'All data Plots'!E11,"\\APPLEPI_AF\MWRD_Production\Hite Treatment Plant\07-Disinfection\Dis_PAA\North_PAA\North_PAA_Dose_Cntrl\CT Dosing Method","interpolated")</f>
        <v>87.006301879882813</v>
      </c>
      <c r="G11">
        <f>G9+(G12-G9)/2</f>
        <v>11.52263774090164</v>
      </c>
      <c r="H11">
        <f t="shared" si="3"/>
        <v>8.2212496888815032</v>
      </c>
      <c r="I11" s="54">
        <f t="shared" si="0"/>
        <v>0.92306898946278593</v>
      </c>
      <c r="J11" s="39">
        <v>0.37708333333333338</v>
      </c>
      <c r="K11" s="18">
        <v>0.49</v>
      </c>
      <c r="L11" s="27">
        <v>613</v>
      </c>
      <c r="M11" s="47">
        <f>K$3+J11</f>
        <v>43600.377083333333</v>
      </c>
      <c r="N11" s="54">
        <f>_xll.PITimeDat("DIS North Flow",'All data Plots'!M11,"\\APPLEPI_AF\MWRD_Production\Hite Treatment Plant\07-Disinfection\Dis_PAA\North_PAA\North_PAA_Dose_Cntrl\CT Dosing Method","interpolated")</f>
        <v>59.253211975097656</v>
      </c>
      <c r="O11">
        <f>O9+(O12-O9)/2</f>
        <v>16.476019414493063</v>
      </c>
      <c r="P11">
        <f t="shared" si="4"/>
        <v>10.1673847270434</v>
      </c>
      <c r="Q11" s="54">
        <f t="shared" si="1"/>
        <v>1.0125688847257193</v>
      </c>
      <c r="R11" s="39">
        <v>0.45555555555555555</v>
      </c>
      <c r="S11" s="18">
        <v>0.62</v>
      </c>
      <c r="T11" s="27">
        <v>1733</v>
      </c>
      <c r="U11" s="47">
        <f>S$3+R11</f>
        <v>43607.455555555556</v>
      </c>
      <c r="V11" s="54">
        <f>_xll.PITimeDat("DIS North Flow",'All data Plots'!U11,"\\APPLEPI_AF\MWRD_Production\Hite Treatment Plant\07-Disinfection\Dis_PAA\North_PAA\North_PAA_Dose_Cntrl\CT Dosing Method","interpolated")</f>
        <v>107.611572265625</v>
      </c>
      <c r="W11">
        <f>W9+(W12-W9)/2</f>
        <v>9.3247899720597189</v>
      </c>
      <c r="X11">
        <f t="shared" si="5"/>
        <v>6.8607105326155047</v>
      </c>
      <c r="Y11" s="54">
        <f t="shared" si="2"/>
        <v>0.56123079653021735</v>
      </c>
      <c r="Z11" s="39">
        <v>0.61388888888888882</v>
      </c>
      <c r="AA11" s="18">
        <v>0.72</v>
      </c>
      <c r="AB11" s="25" t="s">
        <v>30</v>
      </c>
      <c r="AC11" s="39">
        <v>0.63750000000000007</v>
      </c>
      <c r="AD11" s="18">
        <v>0.5</v>
      </c>
      <c r="AE11" s="25" t="s">
        <v>30</v>
      </c>
    </row>
    <row r="12" spans="1:31" x14ac:dyDescent="0.25">
      <c r="A12" s="35" t="s">
        <v>25</v>
      </c>
      <c r="B12" s="39">
        <v>0.4909722222222222</v>
      </c>
      <c r="C12" s="18">
        <v>0.57999999999999996</v>
      </c>
      <c r="D12" s="27">
        <v>770</v>
      </c>
      <c r="E12" s="47">
        <f>C$3+B12</f>
        <v>43598.490972222222</v>
      </c>
      <c r="F12" s="54">
        <f>_xll.PITimeDat("DIS North Flow",'All data Plots'!E12,"\\APPLEPI_AF\MWRD_Production\Hite Treatment Plant\07-Disinfection\Dis_PAA\North_PAA\North_PAA_Dose_Cntrl\CT Dosing Method","interpolated")</f>
        <v>86.405845642089844</v>
      </c>
      <c r="G12" s="54">
        <f>1044.6*F12^-0.956</f>
        <v>14.710071851983574</v>
      </c>
      <c r="H12">
        <f t="shared" si="3"/>
        <v>10.069961473309025</v>
      </c>
      <c r="I12" s="54">
        <f t="shared" si="0"/>
        <v>0.92306898946278593</v>
      </c>
      <c r="J12" s="39">
        <v>0.3756944444444445</v>
      </c>
      <c r="K12" s="18">
        <v>0.45</v>
      </c>
      <c r="L12" s="27">
        <v>84</v>
      </c>
      <c r="M12" s="47">
        <f>K$3+J12</f>
        <v>43600.375694444447</v>
      </c>
      <c r="N12" s="54">
        <f>_xll.PITimeDat("DIS North Flow",'All data Plots'!M12,"\\APPLEPI_AF\MWRD_Production\Hite Treatment Plant\07-Disinfection\Dis_PAA\North_PAA\North_PAA_Dose_Cntrl\CT Dosing Method","interpolated")</f>
        <v>58.999900817871094</v>
      </c>
      <c r="O12" s="54">
        <f>1044.6*N12^-0.956</f>
        <v>21.184401376240825</v>
      </c>
      <c r="P12">
        <f t="shared" si="4"/>
        <v>12.286156609829893</v>
      </c>
      <c r="Q12" s="54">
        <f t="shared" si="1"/>
        <v>1.8757500731822527</v>
      </c>
      <c r="R12" s="39">
        <v>0.45416666666666666</v>
      </c>
      <c r="S12" s="18">
        <v>0.64</v>
      </c>
      <c r="T12" s="27">
        <v>866</v>
      </c>
      <c r="U12" s="47">
        <f>S$3+R12</f>
        <v>43607.45416666667</v>
      </c>
      <c r="V12" s="54">
        <f>_xll.PITimeDat("DIS North Flow",'All data Plots'!U12,"\\APPLEPI_AF\MWRD_Production\Hite Treatment Plant\07-Disinfection\Dis_PAA\North_PAA\North_PAA_Dose_Cntrl\CT Dosing Method","interpolated")</f>
        <v>108.04874420166016</v>
      </c>
      <c r="W12" s="54">
        <f>1044.6*V12^-0.956</f>
        <v>11.879811939023551</v>
      </c>
      <c r="X12">
        <f t="shared" si="5"/>
        <v>8.495924591472356</v>
      </c>
      <c r="Y12" s="54">
        <f t="shared" si="2"/>
        <v>0.86251146722678762</v>
      </c>
      <c r="Z12" s="39">
        <v>0.61111111111111105</v>
      </c>
      <c r="AA12" s="18">
        <v>0.65</v>
      </c>
      <c r="AB12" s="27">
        <v>2420</v>
      </c>
      <c r="AC12" s="39">
        <v>0.63611111111111118</v>
      </c>
      <c r="AD12" s="18">
        <v>0.47</v>
      </c>
      <c r="AE12" s="27">
        <v>2420</v>
      </c>
    </row>
    <row r="13" spans="1:31" x14ac:dyDescent="0.25">
      <c r="A13" s="35" t="s">
        <v>22</v>
      </c>
      <c r="B13" s="40" t="s">
        <v>7</v>
      </c>
      <c r="C13" s="17" t="s">
        <v>7</v>
      </c>
      <c r="D13" s="41" t="s">
        <v>7</v>
      </c>
      <c r="E13" s="47"/>
      <c r="F13" s="54"/>
      <c r="G13">
        <f>G12+(G14-G12)/2</f>
        <v>20.653428708463267</v>
      </c>
      <c r="I13" s="54"/>
      <c r="J13" s="39">
        <v>0.37222222222222223</v>
      </c>
      <c r="K13" s="18">
        <v>0.44</v>
      </c>
      <c r="L13" s="27">
        <v>45</v>
      </c>
      <c r="M13" s="47"/>
      <c r="N13" s="54"/>
      <c r="O13">
        <f>O12+(O14-O12)/2</f>
        <v>30.225361690945938</v>
      </c>
      <c r="Q13" s="54"/>
      <c r="R13" s="44" t="s">
        <v>7</v>
      </c>
      <c r="S13" s="34" t="s">
        <v>7</v>
      </c>
      <c r="T13" s="45" t="s">
        <v>7</v>
      </c>
      <c r="U13" s="47"/>
      <c r="V13" s="54"/>
      <c r="W13">
        <f>W12+(W14-W12)/2</f>
        <v>17.0127121577423</v>
      </c>
      <c r="Y13" s="54"/>
      <c r="Z13" s="44" t="s">
        <v>7</v>
      </c>
      <c r="AA13" s="34" t="s">
        <v>7</v>
      </c>
      <c r="AB13" s="45" t="s">
        <v>7</v>
      </c>
      <c r="AC13" s="40" t="s">
        <v>7</v>
      </c>
      <c r="AD13" s="17" t="s">
        <v>7</v>
      </c>
      <c r="AE13" s="41" t="s">
        <v>7</v>
      </c>
    </row>
    <row r="14" spans="1:31" x14ac:dyDescent="0.25">
      <c r="A14" s="35" t="s">
        <v>26</v>
      </c>
      <c r="B14" s="39">
        <v>0.48819444444444443</v>
      </c>
      <c r="C14" s="18">
        <v>0.47</v>
      </c>
      <c r="D14" s="27">
        <v>35</v>
      </c>
      <c r="E14" s="47">
        <f>C$3+B14</f>
        <v>43598.488194444442</v>
      </c>
      <c r="F14" s="54">
        <f>_xll.PITimeDat("DIS North Flow",'All data Plots'!E14,"\\APPLEPI_AF\MWRD_Production\Hite Treatment Plant\07-Disinfection\Dis_PAA\North_PAA\North_PAA_Dose_Cntrl\CT Dosing Method","interpolated")</f>
        <v>86.60345458984375</v>
      </c>
      <c r="G14" s="54">
        <f>1909.8*F14^-0.958</f>
        <v>26.596785564942959</v>
      </c>
      <c r="H14">
        <f>H12+(G14-G12)*C14</f>
        <v>15.656716918399935</v>
      </c>
      <c r="I14" s="54">
        <f t="shared" si="0"/>
        <v>2.2654916702849923</v>
      </c>
      <c r="J14" s="39">
        <v>0.37013888888888885</v>
      </c>
      <c r="K14" s="18">
        <v>0.34</v>
      </c>
      <c r="L14" s="27">
        <v>67</v>
      </c>
      <c r="M14" s="47">
        <f>K$3+J14</f>
        <v>43600.370138888888</v>
      </c>
      <c r="N14" s="54">
        <f>_xll.PITimeDat("DIS North Flow",'All data Plots'!M14,"\\APPLEPI_AF\MWRD_Production\Hite Treatment Plant\07-Disinfection\Dis_PAA\North_PAA\North_PAA_Dose_Cntrl\CT Dosing Method","interpolated")</f>
        <v>57.666896820068359</v>
      </c>
      <c r="O14" s="54">
        <f>1909.8*N14^-0.958</f>
        <v>39.266322005651048</v>
      </c>
      <c r="P14">
        <f>P12+(O14-O12)*K14</f>
        <v>18.434009623829368</v>
      </c>
      <c r="Q14" s="54">
        <f t="shared" si="1"/>
        <v>1.9739545565433079</v>
      </c>
      <c r="R14" s="39">
        <v>0.4513888888888889</v>
      </c>
      <c r="S14" s="18">
        <v>0.49</v>
      </c>
      <c r="T14" s="27">
        <v>93</v>
      </c>
      <c r="U14" s="47">
        <f>S$3+R14</f>
        <v>43607.451388888891</v>
      </c>
      <c r="V14" s="54">
        <f>_xll.PITimeDat("DIS North Flow",'All data Plots'!U14,"\\APPLEPI_AF\MWRD_Production\Hite Treatment Plant\07-Disinfection\Dis_PAA\North_PAA\North_PAA_Dose_Cntrl\CT Dosing Method","interpolated")</f>
        <v>104.84889984130859</v>
      </c>
      <c r="W14" s="54">
        <f>1909.8*V14^-0.958</f>
        <v>22.145612376461052</v>
      </c>
      <c r="X14">
        <f>X12+(W14-W12)*S14</f>
        <v>13.526166805816732</v>
      </c>
      <c r="Y14" s="54">
        <f t="shared" ref="Y14:Y23" si="6">LOG($L$5/T14)</f>
        <v>1.8315464106901991</v>
      </c>
      <c r="Z14" s="39">
        <v>0.60833333333333328</v>
      </c>
      <c r="AA14" s="18">
        <v>0.57999999999999996</v>
      </c>
      <c r="AB14" s="27">
        <v>67</v>
      </c>
      <c r="AC14" s="39">
        <v>0.63194444444444442</v>
      </c>
      <c r="AD14" s="18">
        <v>0.37</v>
      </c>
      <c r="AE14" s="27">
        <v>173</v>
      </c>
    </row>
    <row r="15" spans="1:31" x14ac:dyDescent="0.25">
      <c r="A15" s="35" t="s">
        <v>23</v>
      </c>
      <c r="B15" s="40" t="s">
        <v>7</v>
      </c>
      <c r="C15" s="17" t="s">
        <v>7</v>
      </c>
      <c r="D15" s="41" t="s">
        <v>7</v>
      </c>
      <c r="E15" s="47"/>
      <c r="F15" s="54"/>
      <c r="G15">
        <f>G14+(G16-G14)/2</f>
        <v>32.746443671599394</v>
      </c>
      <c r="I15" s="54"/>
      <c r="J15" s="39">
        <v>0.36736111111111108</v>
      </c>
      <c r="K15" s="18">
        <v>0.16</v>
      </c>
      <c r="L15" s="27">
        <v>33</v>
      </c>
      <c r="M15" s="47"/>
      <c r="N15" s="54"/>
      <c r="O15">
        <f>O14+(O16-O14)/2</f>
        <v>47.446639728428273</v>
      </c>
      <c r="Q15" s="54"/>
      <c r="R15" s="44" t="s">
        <v>7</v>
      </c>
      <c r="S15" s="34" t="s">
        <v>7</v>
      </c>
      <c r="T15" s="45" t="s">
        <v>7</v>
      </c>
      <c r="U15" s="47"/>
      <c r="V15" s="54"/>
      <c r="W15">
        <f>W14+(W16-W14)/2</f>
        <v>27.026170741351706</v>
      </c>
      <c r="Y15" s="54"/>
      <c r="Z15" s="44" t="s">
        <v>7</v>
      </c>
      <c r="AA15" s="34" t="s">
        <v>7</v>
      </c>
      <c r="AB15" s="45" t="s">
        <v>7</v>
      </c>
      <c r="AC15" s="40" t="s">
        <v>7</v>
      </c>
      <c r="AD15" s="17" t="s">
        <v>7</v>
      </c>
      <c r="AE15" s="41" t="s">
        <v>7</v>
      </c>
    </row>
    <row r="16" spans="1:31" ht="15.75" thickBot="1" x14ac:dyDescent="0.3">
      <c r="A16" s="35" t="s">
        <v>27</v>
      </c>
      <c r="B16" s="42">
        <v>0.48333333333333334</v>
      </c>
      <c r="C16" s="43">
        <v>0.28999999999999998</v>
      </c>
      <c r="D16" s="30">
        <v>34</v>
      </c>
      <c r="E16" s="47">
        <f>C$3+B16</f>
        <v>43598.48333333333</v>
      </c>
      <c r="F16" s="54">
        <f>_xll.PITimeDat("DIS North Flow",'All data Plots'!E16,"\\APPLEPI_AF\MWRD_Production\Hite Treatment Plant\07-Disinfection\Dis_PAA\North_PAA\North_PAA_Dose_Cntrl\CT Dosing Method","interpolated")</f>
        <v>85.623550415039063</v>
      </c>
      <c r="G16" s="55">
        <f>2775*F16^-0.959</f>
        <v>38.896101778255826</v>
      </c>
      <c r="H16">
        <f>H14+(G16-G14)*C16</f>
        <v>19.223518620260666</v>
      </c>
      <c r="I16" s="54">
        <f t="shared" si="0"/>
        <v>2.2780807975930126</v>
      </c>
      <c r="J16" s="42">
        <v>0.36249999999999999</v>
      </c>
      <c r="K16" s="43">
        <v>0.14000000000000001</v>
      </c>
      <c r="L16" s="30">
        <v>44</v>
      </c>
      <c r="M16" s="47">
        <f>K$3+J16</f>
        <v>43600.362500000003</v>
      </c>
      <c r="N16" s="54">
        <f>_xll.PITimeDat("DIS North Flow",'All data Plots'!M16,"\\APPLEPI_AF\MWRD_Production\Hite Treatment Plant\07-Disinfection\Dis_PAA\North_PAA\North_PAA_Dose_Cntrl\CT Dosing Method","interpolated")</f>
        <v>58.961849212646484</v>
      </c>
      <c r="O16" s="55">
        <f>2775*N16^-0.959</f>
        <v>55.626957451205499</v>
      </c>
      <c r="P16">
        <f>P14+(O16-O14)*K16</f>
        <v>20.724498586206991</v>
      </c>
      <c r="Q16" s="54">
        <f t="shared" si="1"/>
        <v>2.1565766827579469</v>
      </c>
      <c r="R16" s="42">
        <v>0.44722222222222219</v>
      </c>
      <c r="S16" s="43">
        <v>0.28000000000000003</v>
      </c>
      <c r="T16" s="30">
        <v>48</v>
      </c>
      <c r="U16" s="47">
        <f>S$3+R16</f>
        <v>43607.447222222225</v>
      </c>
      <c r="V16" s="54">
        <f>_xll.PITimeDat("DIS North Flow",'All data Plots'!U16,"\\APPLEPI_AF\MWRD_Production\Hite Treatment Plant\07-Disinfection\Dis_PAA\North_PAA\North_PAA_Dose_Cntrl\CT Dosing Method","interpolated")</f>
        <v>105.26761627197266</v>
      </c>
      <c r="W16" s="55">
        <f>2775*V16^-0.959</f>
        <v>31.906729106242359</v>
      </c>
      <c r="X16">
        <f>X14+(W16-W14)*S16</f>
        <v>16.2592794901555</v>
      </c>
      <c r="Y16" s="54">
        <f t="shared" ref="Y16:Y25" si="7">LOG($L$5/T16)</f>
        <v>2.1187881218685471</v>
      </c>
      <c r="Z16" s="42">
        <v>0.60416666666666663</v>
      </c>
      <c r="AA16" s="43">
        <v>0.42</v>
      </c>
      <c r="AB16" s="30">
        <v>45</v>
      </c>
      <c r="AC16" s="42">
        <v>0.62708333333333333</v>
      </c>
      <c r="AD16" s="43">
        <v>0.22</v>
      </c>
      <c r="AE16" s="30">
        <v>51</v>
      </c>
    </row>
  </sheetData>
  <mergeCells count="5">
    <mergeCell ref="C3:D3"/>
    <mergeCell ref="K3:L3"/>
    <mergeCell ref="S3:T3"/>
    <mergeCell ref="AA3:AB3"/>
    <mergeCell ref="AD3:A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5-13 1130</vt:lpstr>
      <vt:lpstr>5-15 0830</vt:lpstr>
      <vt:lpstr>5-22 1045</vt:lpstr>
      <vt:lpstr>5-28 1430</vt:lpstr>
      <vt:lpstr>5-29 1500</vt:lpstr>
      <vt:lpstr>All data</vt:lpstr>
      <vt:lpstr>All data Plots</vt:lpstr>
    </vt:vector>
  </TitlesOfParts>
  <Company>MWRD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Werth, Elisabeth</dc:creator>
  <cp:lastModifiedBy>Newhart, Kathryn</cp:lastModifiedBy>
  <cp:lastPrinted>2019-05-29T19:40:07Z</cp:lastPrinted>
  <dcterms:created xsi:type="dcterms:W3CDTF">2019-05-13T15:50:12Z</dcterms:created>
  <dcterms:modified xsi:type="dcterms:W3CDTF">2019-06-04T22:10:50Z</dcterms:modified>
</cp:coreProperties>
</file>