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ewhart\Documents\"/>
    </mc:Choice>
  </mc:AlternateContent>
  <bookViews>
    <workbookView xWindow="0" yWindow="0" windowWidth="28800" windowHeight="12030"/>
  </bookViews>
  <sheets>
    <sheet name="Single Exponential" sheetId="6" r:id="rId1"/>
    <sheet name="PAA_Oct_data" sheetId="1" r:id="rId2"/>
    <sheet name="Plot" sheetId="5" r:id="rId3"/>
    <sheet name="C1+C2" sheetId="2" r:id="rId4"/>
    <sheet name="C1" sheetId="3" r:id="rId5"/>
    <sheet name="C2" sheetId="4" r:id="rId6"/>
  </sheets>
  <definedNames>
    <definedName name="_xlchart.0" hidden="1">'Single Exponential'!$I$7:$I$99</definedName>
    <definedName name="solver_adj" localSheetId="4" hidden="1">'C1'!$G$2:$G$3</definedName>
    <definedName name="solver_adj" localSheetId="3" hidden="1">'C1+C2'!$G$2:$G$4</definedName>
    <definedName name="solver_adj" localSheetId="5" hidden="1">'C2'!$G$4</definedName>
    <definedName name="solver_cvg" localSheetId="4" hidden="1">0.0001</definedName>
    <definedName name="solver_cvg" localSheetId="3" hidden="1">0.0001</definedName>
    <definedName name="solver_cvg" localSheetId="5" hidden="1">0.0001</definedName>
    <definedName name="solver_drv" localSheetId="4" hidden="1">1</definedName>
    <definedName name="solver_drv" localSheetId="3" hidden="1">1</definedName>
    <definedName name="solver_drv" localSheetId="5" hidden="1">1</definedName>
    <definedName name="solver_eng" localSheetId="4" hidden="1">1</definedName>
    <definedName name="solver_eng" localSheetId="3" hidden="1">1</definedName>
    <definedName name="solver_eng" localSheetId="5" hidden="1">1</definedName>
    <definedName name="solver_est" localSheetId="4" hidden="1">1</definedName>
    <definedName name="solver_est" localSheetId="3" hidden="1">1</definedName>
    <definedName name="solver_est" localSheetId="5" hidden="1">1</definedName>
    <definedName name="solver_itr" localSheetId="4" hidden="1">2147483647</definedName>
    <definedName name="solver_itr" localSheetId="3" hidden="1">2147483647</definedName>
    <definedName name="solver_itr" localSheetId="5" hidden="1">2147483647</definedName>
    <definedName name="solver_lhs1" localSheetId="3" hidden="1">'C1+C2'!$G$2</definedName>
    <definedName name="solver_lhs2" localSheetId="3" hidden="1">'C1+C2'!$G$3</definedName>
    <definedName name="solver_lhs3" localSheetId="3" hidden="1">'C1+C2'!$G$4</definedName>
    <definedName name="solver_mip" localSheetId="4" hidden="1">2147483647</definedName>
    <definedName name="solver_mip" localSheetId="3" hidden="1">2147483647</definedName>
    <definedName name="solver_mip" localSheetId="5" hidden="1">2147483647</definedName>
    <definedName name="solver_mni" localSheetId="4" hidden="1">30</definedName>
    <definedName name="solver_mni" localSheetId="3" hidden="1">30</definedName>
    <definedName name="solver_mni" localSheetId="5" hidden="1">30</definedName>
    <definedName name="solver_mrt" localSheetId="4" hidden="1">0.075</definedName>
    <definedName name="solver_mrt" localSheetId="3" hidden="1">0.075</definedName>
    <definedName name="solver_mrt" localSheetId="5" hidden="1">0.075</definedName>
    <definedName name="solver_msl" localSheetId="4" hidden="1">2</definedName>
    <definedName name="solver_msl" localSheetId="3" hidden="1">2</definedName>
    <definedName name="solver_msl" localSheetId="5" hidden="1">2</definedName>
    <definedName name="solver_neg" localSheetId="4" hidden="1">1</definedName>
    <definedName name="solver_neg" localSheetId="3" hidden="1">1</definedName>
    <definedName name="solver_neg" localSheetId="5" hidden="1">1</definedName>
    <definedName name="solver_nod" localSheetId="4" hidden="1">2147483647</definedName>
    <definedName name="solver_nod" localSheetId="3" hidden="1">2147483647</definedName>
    <definedName name="solver_nod" localSheetId="5" hidden="1">2147483647</definedName>
    <definedName name="solver_num" localSheetId="4" hidden="1">0</definedName>
    <definedName name="solver_num" localSheetId="3" hidden="1">3</definedName>
    <definedName name="solver_num" localSheetId="5" hidden="1">0</definedName>
    <definedName name="solver_nwt" localSheetId="4" hidden="1">1</definedName>
    <definedName name="solver_nwt" localSheetId="3" hidden="1">1</definedName>
    <definedName name="solver_nwt" localSheetId="5" hidden="1">1</definedName>
    <definedName name="solver_opt" localSheetId="4" hidden="1">'C1'!$G$6</definedName>
    <definedName name="solver_opt" localSheetId="3" hidden="1">'C1+C2'!$F$7</definedName>
    <definedName name="solver_opt" localSheetId="5" hidden="1">'C2'!$G$6</definedName>
    <definedName name="solver_pre" localSheetId="4" hidden="1">0.000001</definedName>
    <definedName name="solver_pre" localSheetId="3" hidden="1">0.000001</definedName>
    <definedName name="solver_pre" localSheetId="5" hidden="1">0.000001</definedName>
    <definedName name="solver_rbv" localSheetId="4" hidden="1">1</definedName>
    <definedName name="solver_rbv" localSheetId="3" hidden="1">1</definedName>
    <definedName name="solver_rbv" localSheetId="5" hidden="1">1</definedName>
    <definedName name="solver_rel1" localSheetId="3" hidden="1">3</definedName>
    <definedName name="solver_rel2" localSheetId="3" hidden="1">3</definedName>
    <definedName name="solver_rel3" localSheetId="3" hidden="1">3</definedName>
    <definedName name="solver_rhs1" localSheetId="3" hidden="1">0</definedName>
    <definedName name="solver_rhs2" localSheetId="3" hidden="1">0</definedName>
    <definedName name="solver_rhs3" localSheetId="3" hidden="1">0</definedName>
    <definedName name="solver_rlx" localSheetId="4" hidden="1">2</definedName>
    <definedName name="solver_rlx" localSheetId="3" hidden="1">2</definedName>
    <definedName name="solver_rlx" localSheetId="5" hidden="1">2</definedName>
    <definedName name="solver_rsd" localSheetId="4" hidden="1">0</definedName>
    <definedName name="solver_rsd" localSheetId="3" hidden="1">0</definedName>
    <definedName name="solver_rsd" localSheetId="5" hidden="1">0</definedName>
    <definedName name="solver_scl" localSheetId="4" hidden="1">1</definedName>
    <definedName name="solver_scl" localSheetId="3" hidden="1">1</definedName>
    <definedName name="solver_scl" localSheetId="5" hidden="1">1</definedName>
    <definedName name="solver_sho" localSheetId="4" hidden="1">2</definedName>
    <definedName name="solver_sho" localSheetId="3" hidden="1">2</definedName>
    <definedName name="solver_sho" localSheetId="5" hidden="1">2</definedName>
    <definedName name="solver_ssz" localSheetId="4" hidden="1">100</definedName>
    <definedName name="solver_ssz" localSheetId="3" hidden="1">100</definedName>
    <definedName name="solver_ssz" localSheetId="5" hidden="1">100</definedName>
    <definedName name="solver_tim" localSheetId="4" hidden="1">2147483647</definedName>
    <definedName name="solver_tim" localSheetId="3" hidden="1">2147483647</definedName>
    <definedName name="solver_tim" localSheetId="5" hidden="1">2147483647</definedName>
    <definedName name="solver_tol" localSheetId="4" hidden="1">0.01</definedName>
    <definedName name="solver_tol" localSheetId="3" hidden="1">0.01</definedName>
    <definedName name="solver_tol" localSheetId="5" hidden="1">0.01</definedName>
    <definedName name="solver_typ" localSheetId="4" hidden="1">2</definedName>
    <definedName name="solver_typ" localSheetId="3" hidden="1">2</definedName>
    <definedName name="solver_typ" localSheetId="5" hidden="1">2</definedName>
    <definedName name="solver_val" localSheetId="4" hidden="1">0</definedName>
    <definedName name="solver_val" localSheetId="3" hidden="1">0</definedName>
    <definedName name="solver_val" localSheetId="5" hidden="1">0</definedName>
    <definedName name="solver_ver" localSheetId="4" hidden="1">3</definedName>
    <definedName name="solver_ver" localSheetId="3" hidden="1">3</definedName>
    <definedName name="solver_ver" localSheetId="5" hidden="1">3</definedName>
  </definedNames>
  <calcPr calcId="162913"/>
</workbook>
</file>

<file path=xl/calcChain.xml><?xml version="1.0" encoding="utf-8"?>
<calcChain xmlns="http://schemas.openxmlformats.org/spreadsheetml/2006/main">
  <c r="M20" i="6" l="1"/>
  <c r="O7" i="6"/>
  <c r="N8" i="6"/>
  <c r="N9" i="6"/>
  <c r="N10" i="6"/>
  <c r="N11" i="6"/>
  <c r="N12" i="6"/>
  <c r="N13" i="6"/>
  <c r="N14" i="6"/>
  <c r="N15" i="6"/>
  <c r="N16" i="6"/>
  <c r="N17" i="6"/>
  <c r="N18" i="6"/>
  <c r="N19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4" i="6"/>
  <c r="N65" i="6"/>
  <c r="N66" i="6"/>
  <c r="N67" i="6"/>
  <c r="N68" i="6"/>
  <c r="N69" i="6"/>
  <c r="N70" i="6"/>
  <c r="N72" i="6"/>
  <c r="N73" i="6"/>
  <c r="N74" i="6"/>
  <c r="N75" i="6"/>
  <c r="N76" i="6"/>
  <c r="N77" i="6"/>
  <c r="N78" i="6"/>
  <c r="N79" i="6"/>
  <c r="N80" i="6"/>
  <c r="N81" i="6"/>
  <c r="N82" i="6"/>
  <c r="N83" i="6"/>
  <c r="N85" i="6"/>
  <c r="N86" i="6"/>
  <c r="N87" i="6"/>
  <c r="N88" i="6"/>
  <c r="N89" i="6"/>
  <c r="N90" i="6"/>
  <c r="N91" i="6"/>
  <c r="N92" i="6"/>
  <c r="N93" i="6"/>
  <c r="N94" i="6"/>
  <c r="N96" i="6"/>
  <c r="N97" i="6"/>
  <c r="N98" i="6"/>
  <c r="N99" i="6"/>
  <c r="M8" i="6"/>
  <c r="M9" i="6"/>
  <c r="M10" i="6"/>
  <c r="M11" i="6"/>
  <c r="M12" i="6"/>
  <c r="M13" i="6"/>
  <c r="M14" i="6"/>
  <c r="M15" i="6"/>
  <c r="M16" i="6"/>
  <c r="M17" i="6"/>
  <c r="M18" i="6"/>
  <c r="M19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N7" i="6"/>
  <c r="M7" i="6"/>
  <c r="G8" i="6" l="1"/>
  <c r="H8" i="6" s="1"/>
  <c r="G9" i="6"/>
  <c r="H9" i="6" s="1"/>
  <c r="G10" i="6"/>
  <c r="H10" i="6" s="1"/>
  <c r="G11" i="6"/>
  <c r="H11" i="6" s="1"/>
  <c r="G12" i="6"/>
  <c r="H12" i="6"/>
  <c r="G13" i="6"/>
  <c r="H13" i="6" s="1"/>
  <c r="G14" i="6"/>
  <c r="H14" i="6"/>
  <c r="G15" i="6"/>
  <c r="H15" i="6" s="1"/>
  <c r="G16" i="6"/>
  <c r="H16" i="6" s="1"/>
  <c r="G17" i="6"/>
  <c r="H17" i="6" s="1"/>
  <c r="G18" i="6"/>
  <c r="H18" i="6" s="1"/>
  <c r="G19" i="6"/>
  <c r="H19" i="6" s="1"/>
  <c r="G20" i="6"/>
  <c r="H20" i="6"/>
  <c r="G21" i="6"/>
  <c r="H21" i="6" s="1"/>
  <c r="G22" i="6"/>
  <c r="H22" i="6"/>
  <c r="G23" i="6"/>
  <c r="H23" i="6" s="1"/>
  <c r="G24" i="6"/>
  <c r="H24" i="6" s="1"/>
  <c r="G25" i="6"/>
  <c r="H25" i="6" s="1"/>
  <c r="G26" i="6"/>
  <c r="H26" i="6" s="1"/>
  <c r="G27" i="6"/>
  <c r="H27" i="6" s="1"/>
  <c r="G28" i="6"/>
  <c r="H28" i="6"/>
  <c r="G29" i="6"/>
  <c r="H29" i="6" s="1"/>
  <c r="G30" i="6"/>
  <c r="H30" i="6"/>
  <c r="G31" i="6"/>
  <c r="H31" i="6" s="1"/>
  <c r="G32" i="6"/>
  <c r="H32" i="6"/>
  <c r="G33" i="6"/>
  <c r="H33" i="6" s="1"/>
  <c r="G34" i="6"/>
  <c r="H34" i="6" s="1"/>
  <c r="G35" i="6"/>
  <c r="H35" i="6" s="1"/>
  <c r="G36" i="6"/>
  <c r="H36" i="6"/>
  <c r="G37" i="6"/>
  <c r="H37" i="6" s="1"/>
  <c r="G38" i="6"/>
  <c r="H38" i="6"/>
  <c r="G39" i="6"/>
  <c r="H39" i="6" s="1"/>
  <c r="G40" i="6"/>
  <c r="H40" i="6" s="1"/>
  <c r="G41" i="6"/>
  <c r="H41" i="6" s="1"/>
  <c r="G42" i="6"/>
  <c r="H42" i="6" s="1"/>
  <c r="G43" i="6"/>
  <c r="H43" i="6" s="1"/>
  <c r="G44" i="6"/>
  <c r="H44" i="6"/>
  <c r="G45" i="6"/>
  <c r="H45" i="6" s="1"/>
  <c r="G46" i="6"/>
  <c r="H46" i="6"/>
  <c r="G47" i="6"/>
  <c r="H47" i="6" s="1"/>
  <c r="G48" i="6"/>
  <c r="H48" i="6" s="1"/>
  <c r="G49" i="6"/>
  <c r="H49" i="6" s="1"/>
  <c r="G50" i="6"/>
  <c r="H50" i="6" s="1"/>
  <c r="G51" i="6"/>
  <c r="H51" i="6" s="1"/>
  <c r="G52" i="6"/>
  <c r="H52" i="6"/>
  <c r="G53" i="6"/>
  <c r="H53" i="6" s="1"/>
  <c r="G54" i="6"/>
  <c r="H54" i="6"/>
  <c r="G55" i="6"/>
  <c r="H55" i="6" s="1"/>
  <c r="G56" i="6"/>
  <c r="H56" i="6" s="1"/>
  <c r="G57" i="6"/>
  <c r="H57" i="6" s="1"/>
  <c r="G58" i="6"/>
  <c r="H58" i="6" s="1"/>
  <c r="G59" i="6"/>
  <c r="H59" i="6" s="1"/>
  <c r="G60" i="6"/>
  <c r="H60" i="6"/>
  <c r="G61" i="6"/>
  <c r="H61" i="6" s="1"/>
  <c r="G62" i="6"/>
  <c r="H62" i="6"/>
  <c r="G63" i="6"/>
  <c r="H63" i="6" s="1"/>
  <c r="G64" i="6"/>
  <c r="H64" i="6" s="1"/>
  <c r="G65" i="6"/>
  <c r="H65" i="6" s="1"/>
  <c r="G66" i="6"/>
  <c r="H66" i="6" s="1"/>
  <c r="G67" i="6"/>
  <c r="H67" i="6" s="1"/>
  <c r="G68" i="6"/>
  <c r="H68" i="6"/>
  <c r="G69" i="6"/>
  <c r="H69" i="6" s="1"/>
  <c r="G70" i="6"/>
  <c r="H70" i="6"/>
  <c r="G71" i="6"/>
  <c r="H71" i="6" s="1"/>
  <c r="G72" i="6"/>
  <c r="H72" i="6" s="1"/>
  <c r="G73" i="6"/>
  <c r="H73" i="6" s="1"/>
  <c r="G74" i="6"/>
  <c r="H74" i="6" s="1"/>
  <c r="G75" i="6"/>
  <c r="H75" i="6" s="1"/>
  <c r="G76" i="6"/>
  <c r="H76" i="6"/>
  <c r="G77" i="6"/>
  <c r="H77" i="6" s="1"/>
  <c r="G78" i="6"/>
  <c r="H78" i="6" s="1"/>
  <c r="G79" i="6"/>
  <c r="H79" i="6" s="1"/>
  <c r="G80" i="6"/>
  <c r="H80" i="6" s="1"/>
  <c r="G81" i="6"/>
  <c r="H81" i="6" s="1"/>
  <c r="G82" i="6"/>
  <c r="H82" i="6"/>
  <c r="G83" i="6"/>
  <c r="H83" i="6" s="1"/>
  <c r="G84" i="6"/>
  <c r="H84" i="6" s="1"/>
  <c r="G85" i="6"/>
  <c r="H85" i="6" s="1"/>
  <c r="G86" i="6"/>
  <c r="H86" i="6" s="1"/>
  <c r="G87" i="6"/>
  <c r="H87" i="6" s="1"/>
  <c r="G88" i="6"/>
  <c r="H88" i="6"/>
  <c r="G89" i="6"/>
  <c r="H89" i="6" s="1"/>
  <c r="G90" i="6"/>
  <c r="H90" i="6"/>
  <c r="G91" i="6"/>
  <c r="H91" i="6" s="1"/>
  <c r="G92" i="6"/>
  <c r="H92" i="6" s="1"/>
  <c r="G93" i="6"/>
  <c r="H93" i="6" s="1"/>
  <c r="G94" i="6"/>
  <c r="H94" i="6" s="1"/>
  <c r="G95" i="6"/>
  <c r="H95" i="6" s="1"/>
  <c r="G96" i="6"/>
  <c r="H96" i="6"/>
  <c r="G97" i="6"/>
  <c r="H97" i="6" s="1"/>
  <c r="G98" i="6"/>
  <c r="H98" i="6"/>
  <c r="G99" i="6"/>
  <c r="H99" i="6" s="1"/>
  <c r="G7" i="6"/>
  <c r="R1" i="6" l="1"/>
  <c r="I61" i="6" s="1"/>
  <c r="J61" i="6" s="1"/>
  <c r="K61" i="6" s="1"/>
  <c r="R2" i="6"/>
  <c r="H7" i="6"/>
  <c r="I93" i="6"/>
  <c r="J93" i="6" s="1"/>
  <c r="K93" i="6" s="1"/>
  <c r="I85" i="6"/>
  <c r="J85" i="6" s="1"/>
  <c r="K85" i="6" s="1"/>
  <c r="I20" i="6"/>
  <c r="J20" i="6" s="1"/>
  <c r="K20" i="6" s="1"/>
  <c r="I11" i="6"/>
  <c r="J11" i="6" s="1"/>
  <c r="K11" i="6" s="1"/>
  <c r="I56" i="6"/>
  <c r="J56" i="6" s="1"/>
  <c r="K56" i="6" s="1"/>
  <c r="I48" i="6"/>
  <c r="J48" i="6" s="1"/>
  <c r="K48" i="6" s="1"/>
  <c r="I91" i="6"/>
  <c r="J91" i="6" s="1"/>
  <c r="K91" i="6" s="1"/>
  <c r="I87" i="6"/>
  <c r="J87" i="6" s="1"/>
  <c r="K87" i="6" s="1"/>
  <c r="I67" i="6"/>
  <c r="J67" i="6" s="1"/>
  <c r="K67" i="6" s="1"/>
  <c r="I63" i="6"/>
  <c r="J63" i="6" s="1"/>
  <c r="K63" i="6" s="1"/>
  <c r="I59" i="6"/>
  <c r="J59" i="6" s="1"/>
  <c r="K59" i="6" s="1"/>
  <c r="I51" i="6"/>
  <c r="J51" i="6" s="1"/>
  <c r="K51" i="6" s="1"/>
  <c r="I47" i="6"/>
  <c r="J47" i="6" s="1"/>
  <c r="K47" i="6" s="1"/>
  <c r="I42" i="6"/>
  <c r="J42" i="6" s="1"/>
  <c r="K42" i="6" s="1"/>
  <c r="I31" i="6"/>
  <c r="J31" i="6" s="1"/>
  <c r="K31" i="6" s="1"/>
  <c r="I26" i="6"/>
  <c r="J26" i="6" s="1"/>
  <c r="K26" i="6" s="1"/>
  <c r="I22" i="6"/>
  <c r="J22" i="6" s="1"/>
  <c r="K22" i="6" s="1"/>
  <c r="I14" i="6"/>
  <c r="J14" i="6" s="1"/>
  <c r="K14" i="6" s="1"/>
  <c r="I8" i="6"/>
  <c r="J8" i="6" s="1"/>
  <c r="K8" i="6" s="1"/>
  <c r="I97" i="6"/>
  <c r="J97" i="6" s="1"/>
  <c r="K97" i="6" s="1"/>
  <c r="I81" i="6"/>
  <c r="J81" i="6" s="1"/>
  <c r="K81" i="6" s="1"/>
  <c r="I73" i="6"/>
  <c r="J73" i="6" s="1"/>
  <c r="K73" i="6" s="1"/>
  <c r="I65" i="6"/>
  <c r="J65" i="6" s="1"/>
  <c r="K65" i="6" s="1"/>
  <c r="I49" i="6"/>
  <c r="J49" i="6" s="1"/>
  <c r="K49" i="6" s="1"/>
  <c r="I39" i="6"/>
  <c r="J39" i="6" s="1"/>
  <c r="K39" i="6" s="1"/>
  <c r="I34" i="6"/>
  <c r="J34" i="6" s="1"/>
  <c r="K34" i="6" s="1"/>
  <c r="I16" i="6"/>
  <c r="J16" i="6" s="1"/>
  <c r="K16" i="6" s="1"/>
  <c r="I96" i="6"/>
  <c r="J96" i="6" s="1"/>
  <c r="K96" i="6" s="1"/>
  <c r="I84" i="6"/>
  <c r="J84" i="6" s="1"/>
  <c r="K84" i="6" s="1"/>
  <c r="I68" i="6"/>
  <c r="J68" i="6" s="1"/>
  <c r="K68" i="6" s="1"/>
  <c r="I60" i="6"/>
  <c r="J60" i="6" s="1"/>
  <c r="K60" i="6" s="1"/>
  <c r="I52" i="6"/>
  <c r="J52" i="6" s="1"/>
  <c r="K52" i="6" s="1"/>
  <c r="I32" i="6"/>
  <c r="J32" i="6" s="1"/>
  <c r="K32" i="6" s="1"/>
  <c r="I23" i="6"/>
  <c r="J23" i="6" s="1"/>
  <c r="K23" i="6" s="1"/>
  <c r="I15" i="6"/>
  <c r="J15" i="6" s="1"/>
  <c r="K15" i="6" s="1"/>
  <c r="I94" i="6"/>
  <c r="J94" i="6" s="1"/>
  <c r="K94" i="6" s="1"/>
  <c r="I90" i="6"/>
  <c r="J90" i="6" s="1"/>
  <c r="K90" i="6" s="1"/>
  <c r="I86" i="6"/>
  <c r="J86" i="6" s="1"/>
  <c r="K86" i="6" s="1"/>
  <c r="I78" i="6"/>
  <c r="J78" i="6" s="1"/>
  <c r="K78" i="6" s="1"/>
  <c r="I74" i="6"/>
  <c r="J74" i="6" s="1"/>
  <c r="K74" i="6" s="1"/>
  <c r="I70" i="6"/>
  <c r="J70" i="6" s="1"/>
  <c r="K70" i="6" s="1"/>
  <c r="I62" i="6"/>
  <c r="J62" i="6" s="1"/>
  <c r="K62" i="6" s="1"/>
  <c r="I58" i="6"/>
  <c r="J58" i="6" s="1"/>
  <c r="K58" i="6" s="1"/>
  <c r="I54" i="6"/>
  <c r="J54" i="6" s="1"/>
  <c r="K54" i="6" s="1"/>
  <c r="I46" i="6"/>
  <c r="J46" i="6" s="1"/>
  <c r="K46" i="6" s="1"/>
  <c r="I40" i="6"/>
  <c r="J40" i="6" s="1"/>
  <c r="K40" i="6" s="1"/>
  <c r="I35" i="6"/>
  <c r="J35" i="6" s="1"/>
  <c r="K35" i="6" s="1"/>
  <c r="I25" i="6"/>
  <c r="J25" i="6" s="1"/>
  <c r="K25" i="6" s="1"/>
  <c r="I21" i="6"/>
  <c r="J21" i="6" s="1"/>
  <c r="K21" i="6" s="1"/>
  <c r="I17" i="6"/>
  <c r="J17" i="6" s="1"/>
  <c r="K17" i="6" s="1"/>
  <c r="I41" i="6"/>
  <c r="J41" i="6" s="1"/>
  <c r="K41" i="6" s="1"/>
  <c r="I37" i="6"/>
  <c r="J37" i="6" s="1"/>
  <c r="K37" i="6" s="1"/>
  <c r="I33" i="6"/>
  <c r="J33" i="6" s="1"/>
  <c r="K33" i="6" s="1"/>
  <c r="I9" i="6"/>
  <c r="J9" i="6" s="1"/>
  <c r="K9" i="6" s="1"/>
  <c r="I12" i="6"/>
  <c r="J12" i="6" s="1"/>
  <c r="K12" i="6" s="1"/>
  <c r="I29" i="6" l="1"/>
  <c r="J29" i="6" s="1"/>
  <c r="K29" i="6" s="1"/>
  <c r="I45" i="6"/>
  <c r="J45" i="6" s="1"/>
  <c r="K45" i="6" s="1"/>
  <c r="I30" i="6"/>
  <c r="J30" i="6" s="1"/>
  <c r="K30" i="6" s="1"/>
  <c r="I50" i="6"/>
  <c r="J50" i="6" s="1"/>
  <c r="K50" i="6" s="1"/>
  <c r="I66" i="6"/>
  <c r="J66" i="6" s="1"/>
  <c r="K66" i="6" s="1"/>
  <c r="I82" i="6"/>
  <c r="J82" i="6" s="1"/>
  <c r="K82" i="6" s="1"/>
  <c r="I98" i="6"/>
  <c r="J98" i="6" s="1"/>
  <c r="K98" i="6" s="1"/>
  <c r="I43" i="6"/>
  <c r="J43" i="6" s="1"/>
  <c r="K43" i="6" s="1"/>
  <c r="I76" i="6"/>
  <c r="J76" i="6" s="1"/>
  <c r="K76" i="6" s="1"/>
  <c r="I24" i="6"/>
  <c r="J24" i="6" s="1"/>
  <c r="K24" i="6" s="1"/>
  <c r="I57" i="6"/>
  <c r="J57" i="6" s="1"/>
  <c r="K57" i="6" s="1"/>
  <c r="I89" i="6"/>
  <c r="J89" i="6" s="1"/>
  <c r="K89" i="6" s="1"/>
  <c r="I18" i="6"/>
  <c r="J18" i="6" s="1"/>
  <c r="K18" i="6" s="1"/>
  <c r="I36" i="6"/>
  <c r="J36" i="6" s="1"/>
  <c r="K36" i="6" s="1"/>
  <c r="I55" i="6"/>
  <c r="J55" i="6" s="1"/>
  <c r="K55" i="6" s="1"/>
  <c r="I71" i="6"/>
  <c r="J71" i="6" s="1"/>
  <c r="K71" i="6" s="1"/>
  <c r="I10" i="6"/>
  <c r="J10" i="6" s="1"/>
  <c r="K10" i="6" s="1"/>
  <c r="I80" i="6"/>
  <c r="J80" i="6" s="1"/>
  <c r="K80" i="6" s="1"/>
  <c r="I53" i="6"/>
  <c r="J53" i="6" s="1"/>
  <c r="K53" i="6" s="1"/>
  <c r="I75" i="6"/>
  <c r="J75" i="6" s="1"/>
  <c r="K75" i="6" s="1"/>
  <c r="I19" i="6"/>
  <c r="J19" i="6" s="1"/>
  <c r="K19" i="6" s="1"/>
  <c r="I88" i="6"/>
  <c r="J88" i="6" s="1"/>
  <c r="K88" i="6" s="1"/>
  <c r="I77" i="6"/>
  <c r="J77" i="6" s="1"/>
  <c r="K77" i="6" s="1"/>
  <c r="I79" i="6"/>
  <c r="J79" i="6" s="1"/>
  <c r="K79" i="6" s="1"/>
  <c r="I95" i="6"/>
  <c r="J95" i="6" s="1"/>
  <c r="K95" i="6" s="1"/>
  <c r="I27" i="6"/>
  <c r="J27" i="6" s="1"/>
  <c r="K27" i="6" s="1"/>
  <c r="I64" i="6"/>
  <c r="J64" i="6" s="1"/>
  <c r="K64" i="6" s="1"/>
  <c r="I92" i="6"/>
  <c r="J92" i="6" s="1"/>
  <c r="K92" i="6" s="1"/>
  <c r="I28" i="6"/>
  <c r="J28" i="6" s="1"/>
  <c r="K28" i="6" s="1"/>
  <c r="I69" i="6"/>
  <c r="J69" i="6" s="1"/>
  <c r="K69" i="6" s="1"/>
  <c r="I13" i="6"/>
  <c r="J13" i="6" s="1"/>
  <c r="K13" i="6" s="1"/>
  <c r="I83" i="6"/>
  <c r="J83" i="6" s="1"/>
  <c r="K83" i="6" s="1"/>
  <c r="I99" i="6"/>
  <c r="J99" i="6" s="1"/>
  <c r="K99" i="6" s="1"/>
  <c r="I38" i="6"/>
  <c r="J38" i="6" s="1"/>
  <c r="K38" i="6" s="1"/>
  <c r="I72" i="6"/>
  <c r="J72" i="6" s="1"/>
  <c r="K72" i="6" s="1"/>
  <c r="I7" i="6"/>
  <c r="J7" i="6" s="1"/>
  <c r="I44" i="6"/>
  <c r="J44" i="6" s="1"/>
  <c r="K44" i="6" s="1"/>
  <c r="B4" i="6" l="1"/>
  <c r="L8" i="6" s="1"/>
  <c r="L16" i="6"/>
  <c r="L20" i="6"/>
  <c r="L32" i="6"/>
  <c r="L36" i="6"/>
  <c r="L48" i="6"/>
  <c r="L52" i="6"/>
  <c r="L64" i="6"/>
  <c r="L68" i="6"/>
  <c r="L80" i="6"/>
  <c r="L84" i="6"/>
  <c r="L96" i="6"/>
  <c r="L7" i="6"/>
  <c r="L17" i="6"/>
  <c r="L21" i="6"/>
  <c r="L33" i="6"/>
  <c r="L37" i="6"/>
  <c r="L49" i="6"/>
  <c r="L53" i="6"/>
  <c r="L65" i="6"/>
  <c r="L69" i="6"/>
  <c r="L81" i="6"/>
  <c r="L85" i="6"/>
  <c r="L97" i="6"/>
  <c r="L10" i="6"/>
  <c r="L22" i="6"/>
  <c r="L26" i="6"/>
  <c r="L38" i="6"/>
  <c r="L42" i="6"/>
  <c r="L50" i="6"/>
  <c r="L54" i="6"/>
  <c r="L58" i="6"/>
  <c r="L62" i="6"/>
  <c r="L66" i="6"/>
  <c r="L70" i="6"/>
  <c r="L74" i="6"/>
  <c r="L78" i="6"/>
  <c r="L82" i="6"/>
  <c r="L86" i="6"/>
  <c r="L90" i="6"/>
  <c r="L94" i="6"/>
  <c r="L98" i="6"/>
  <c r="L11" i="6"/>
  <c r="L27" i="6"/>
  <c r="L43" i="6"/>
  <c r="L59" i="6"/>
  <c r="L75" i="6"/>
  <c r="L91" i="6"/>
  <c r="L39" i="6"/>
  <c r="L55" i="6"/>
  <c r="L15" i="6"/>
  <c r="L31" i="6"/>
  <c r="L47" i="6"/>
  <c r="L63" i="6"/>
  <c r="L79" i="6"/>
  <c r="L95" i="6"/>
  <c r="L19" i="6"/>
  <c r="L35" i="6"/>
  <c r="L51" i="6"/>
  <c r="L67" i="6"/>
  <c r="L83" i="6"/>
  <c r="L99" i="6"/>
  <c r="L23" i="6"/>
  <c r="L71" i="6"/>
  <c r="L87" i="6"/>
  <c r="K7" i="6"/>
  <c r="B3" i="6"/>
  <c r="L34" i="6" l="1"/>
  <c r="L18" i="6"/>
  <c r="L93" i="6"/>
  <c r="L77" i="6"/>
  <c r="L61" i="6"/>
  <c r="L45" i="6"/>
  <c r="L29" i="6"/>
  <c r="L13" i="6"/>
  <c r="L92" i="6"/>
  <c r="L76" i="6"/>
  <c r="L60" i="6"/>
  <c r="L44" i="6"/>
  <c r="L28" i="6"/>
  <c r="L12" i="6"/>
  <c r="L46" i="6"/>
  <c r="L30" i="6"/>
  <c r="L14" i="6"/>
  <c r="L89" i="6"/>
  <c r="L73" i="6"/>
  <c r="L57" i="6"/>
  <c r="L41" i="6"/>
  <c r="L25" i="6"/>
  <c r="L9" i="6"/>
  <c r="L88" i="6"/>
  <c r="L72" i="6"/>
  <c r="L56" i="6"/>
  <c r="L40" i="6"/>
  <c r="L24" i="6"/>
  <c r="L4" i="1" l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M3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K3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3" i="1"/>
  <c r="B1" i="5"/>
  <c r="B34" i="5" s="1"/>
  <c r="B20" i="5"/>
  <c r="B39" i="5"/>
  <c r="B50" i="5"/>
  <c r="B60" i="5"/>
  <c r="B71" i="5"/>
  <c r="B82" i="5"/>
  <c r="B92" i="5"/>
  <c r="B103" i="5"/>
  <c r="B114" i="5"/>
  <c r="B124" i="5"/>
  <c r="B135" i="5"/>
  <c r="B140" i="5"/>
  <c r="B146" i="5"/>
  <c r="B151" i="5"/>
  <c r="B156" i="5"/>
  <c r="B162" i="5"/>
  <c r="B167" i="5"/>
  <c r="B172" i="5"/>
  <c r="B178" i="5"/>
  <c r="B183" i="5"/>
  <c r="B188" i="5"/>
  <c r="B194" i="5"/>
  <c r="B199" i="5"/>
  <c r="B204" i="5"/>
  <c r="B210" i="5"/>
  <c r="B215" i="5"/>
  <c r="B220" i="5"/>
  <c r="B226" i="5"/>
  <c r="B231" i="5"/>
  <c r="B235" i="5"/>
  <c r="B236" i="5"/>
  <c r="B240" i="5"/>
  <c r="B242" i="5"/>
  <c r="B246" i="5"/>
  <c r="B247" i="5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8" i="5"/>
  <c r="B3" i="5"/>
  <c r="B4" i="5"/>
  <c r="B2" i="5"/>
  <c r="G2" i="4"/>
  <c r="G3" i="4"/>
  <c r="G4" i="3"/>
  <c r="C5" i="3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2" i="3"/>
  <c r="B130" i="5" l="1"/>
  <c r="B108" i="5"/>
  <c r="B87" i="5"/>
  <c r="B66" i="5"/>
  <c r="B44" i="5"/>
  <c r="B14" i="5"/>
  <c r="B119" i="5"/>
  <c r="B98" i="5"/>
  <c r="B76" i="5"/>
  <c r="B55" i="5"/>
  <c r="B9" i="5"/>
  <c r="B8" i="5"/>
  <c r="B15" i="5"/>
  <c r="B23" i="5"/>
  <c r="B30" i="5"/>
  <c r="B35" i="5"/>
  <c r="B40" i="5"/>
  <c r="B46" i="5"/>
  <c r="B51" i="5"/>
  <c r="B56" i="5"/>
  <c r="B62" i="5"/>
  <c r="B67" i="5"/>
  <c r="B72" i="5"/>
  <c r="B78" i="5"/>
  <c r="B83" i="5"/>
  <c r="B88" i="5"/>
  <c r="B94" i="5"/>
  <c r="B99" i="5"/>
  <c r="B104" i="5"/>
  <c r="B110" i="5"/>
  <c r="B115" i="5"/>
  <c r="B120" i="5"/>
  <c r="B126" i="5"/>
  <c r="B131" i="5"/>
  <c r="B136" i="5"/>
  <c r="B142" i="5"/>
  <c r="B147" i="5"/>
  <c r="B152" i="5"/>
  <c r="B158" i="5"/>
  <c r="B163" i="5"/>
  <c r="B168" i="5"/>
  <c r="B174" i="5"/>
  <c r="B179" i="5"/>
  <c r="B184" i="5"/>
  <c r="B190" i="5"/>
  <c r="B195" i="5"/>
  <c r="B200" i="5"/>
  <c r="B206" i="5"/>
  <c r="B211" i="5"/>
  <c r="B216" i="5"/>
  <c r="B222" i="5"/>
  <c r="B227" i="5"/>
  <c r="B232" i="5"/>
  <c r="B238" i="5"/>
  <c r="B243" i="5"/>
  <c r="B7" i="5"/>
  <c r="B10" i="5"/>
  <c r="B18" i="5"/>
  <c r="B24" i="5"/>
  <c r="B31" i="5"/>
  <c r="B36" i="5"/>
  <c r="B42" i="5"/>
  <c r="B47" i="5"/>
  <c r="B52" i="5"/>
  <c r="B58" i="5"/>
  <c r="B63" i="5"/>
  <c r="B68" i="5"/>
  <c r="B74" i="5"/>
  <c r="B79" i="5"/>
  <c r="B84" i="5"/>
  <c r="B90" i="5"/>
  <c r="B95" i="5"/>
  <c r="B100" i="5"/>
  <c r="B106" i="5"/>
  <c r="B111" i="5"/>
  <c r="B116" i="5"/>
  <c r="B122" i="5"/>
  <c r="B127" i="5"/>
  <c r="B132" i="5"/>
  <c r="B138" i="5"/>
  <c r="B143" i="5"/>
  <c r="B148" i="5"/>
  <c r="B154" i="5"/>
  <c r="B159" i="5"/>
  <c r="B164" i="5"/>
  <c r="B170" i="5"/>
  <c r="B175" i="5"/>
  <c r="B180" i="5"/>
  <c r="B186" i="5"/>
  <c r="B191" i="5"/>
  <c r="B196" i="5"/>
  <c r="B202" i="5"/>
  <c r="B207" i="5"/>
  <c r="B212" i="5"/>
  <c r="B218" i="5"/>
  <c r="B223" i="5"/>
  <c r="B228" i="5"/>
  <c r="B234" i="5"/>
  <c r="B239" i="5"/>
  <c r="B244" i="5"/>
  <c r="B12" i="5"/>
  <c r="B19" i="5"/>
  <c r="B26" i="5"/>
  <c r="B32" i="5"/>
  <c r="B38" i="5"/>
  <c r="B43" i="5"/>
  <c r="B48" i="5"/>
  <c r="B54" i="5"/>
  <c r="B59" i="5"/>
  <c r="B64" i="5"/>
  <c r="B70" i="5"/>
  <c r="B75" i="5"/>
  <c r="B80" i="5"/>
  <c r="B86" i="5"/>
  <c r="B91" i="5"/>
  <c r="B96" i="5"/>
  <c r="B102" i="5"/>
  <c r="B107" i="5"/>
  <c r="B112" i="5"/>
  <c r="B118" i="5"/>
  <c r="B123" i="5"/>
  <c r="B128" i="5"/>
  <c r="B134" i="5"/>
  <c r="B139" i="5"/>
  <c r="B144" i="5"/>
  <c r="B150" i="5"/>
  <c r="B155" i="5"/>
  <c r="B160" i="5"/>
  <c r="B166" i="5"/>
  <c r="B171" i="5"/>
  <c r="B176" i="5"/>
  <c r="B182" i="5"/>
  <c r="B187" i="5"/>
  <c r="B192" i="5"/>
  <c r="B198" i="5"/>
  <c r="B203" i="5"/>
  <c r="B208" i="5"/>
  <c r="B214" i="5"/>
  <c r="B219" i="5"/>
  <c r="B224" i="5"/>
  <c r="B230" i="5"/>
  <c r="B28" i="5"/>
  <c r="B27" i="5"/>
  <c r="B22" i="5"/>
  <c r="B16" i="5"/>
  <c r="B11" i="5"/>
  <c r="B245" i="5"/>
  <c r="B241" i="5"/>
  <c r="B237" i="5"/>
  <c r="B233" i="5"/>
  <c r="B229" i="5"/>
  <c r="B225" i="5"/>
  <c r="B221" i="5"/>
  <c r="B217" i="5"/>
  <c r="B213" i="5"/>
  <c r="B209" i="5"/>
  <c r="B205" i="5"/>
  <c r="B201" i="5"/>
  <c r="B197" i="5"/>
  <c r="B193" i="5"/>
  <c r="B189" i="5"/>
  <c r="B185" i="5"/>
  <c r="B181" i="5"/>
  <c r="B177" i="5"/>
  <c r="B173" i="5"/>
  <c r="B169" i="5"/>
  <c r="B165" i="5"/>
  <c r="B161" i="5"/>
  <c r="B157" i="5"/>
  <c r="B153" i="5"/>
  <c r="B149" i="5"/>
  <c r="B145" i="5"/>
  <c r="B141" i="5"/>
  <c r="B137" i="5"/>
  <c r="B133" i="5"/>
  <c r="B129" i="5"/>
  <c r="B125" i="5"/>
  <c r="B121" i="5"/>
  <c r="B117" i="5"/>
  <c r="B113" i="5"/>
  <c r="B109" i="5"/>
  <c r="B105" i="5"/>
  <c r="B101" i="5"/>
  <c r="B97" i="5"/>
  <c r="B93" i="5"/>
  <c r="B89" i="5"/>
  <c r="B85" i="5"/>
  <c r="B81" i="5"/>
  <c r="B77" i="5"/>
  <c r="B73" i="5"/>
  <c r="B69" i="5"/>
  <c r="B65" i="5"/>
  <c r="B61" i="5"/>
  <c r="B57" i="5"/>
  <c r="B53" i="5"/>
  <c r="B49" i="5"/>
  <c r="B45" i="5"/>
  <c r="B41" i="5"/>
  <c r="B37" i="5"/>
  <c r="B33" i="5"/>
  <c r="B29" i="5"/>
  <c r="B25" i="5"/>
  <c r="B21" i="5"/>
  <c r="B17" i="5"/>
  <c r="B13" i="5"/>
  <c r="D5" i="3"/>
  <c r="E5" i="3" s="1"/>
  <c r="C67" i="3"/>
  <c r="D67" i="3" s="1"/>
  <c r="E67" i="3" s="1"/>
  <c r="C51" i="3"/>
  <c r="D51" i="3" s="1"/>
  <c r="E51" i="3" s="1"/>
  <c r="C4" i="3"/>
  <c r="D4" i="3" s="1"/>
  <c r="E4" i="3" s="1"/>
  <c r="C3" i="3"/>
  <c r="D3" i="3" s="1"/>
  <c r="E3" i="3" s="1"/>
  <c r="C44" i="4"/>
  <c r="D44" i="4" s="1"/>
  <c r="E44" i="4" s="1"/>
  <c r="C72" i="4"/>
  <c r="D72" i="4" s="1"/>
  <c r="E72" i="4" s="1"/>
  <c r="C19" i="4"/>
  <c r="D19" i="4" s="1"/>
  <c r="E19" i="4" s="1"/>
  <c r="C91" i="4"/>
  <c r="D91" i="4" s="1"/>
  <c r="E91" i="4" s="1"/>
  <c r="C65" i="4"/>
  <c r="D65" i="4" s="1"/>
  <c r="E65" i="4" s="1"/>
  <c r="C3" i="4"/>
  <c r="D3" i="4" s="1"/>
  <c r="E3" i="4" s="1"/>
  <c r="C88" i="4"/>
  <c r="D88" i="4" s="1"/>
  <c r="E88" i="4" s="1"/>
  <c r="C56" i="4"/>
  <c r="D56" i="4" s="1"/>
  <c r="E56" i="4" s="1"/>
  <c r="C87" i="4"/>
  <c r="D87" i="4" s="1"/>
  <c r="E87" i="4" s="1"/>
  <c r="C29" i="4"/>
  <c r="D29" i="4" s="1"/>
  <c r="E29" i="4" s="1"/>
  <c r="C12" i="4"/>
  <c r="D12" i="4" s="1"/>
  <c r="E12" i="4" s="1"/>
  <c r="C76" i="4"/>
  <c r="D76" i="4" s="1"/>
  <c r="E76" i="4" s="1"/>
  <c r="C48" i="4"/>
  <c r="D48" i="4" s="1"/>
  <c r="E48" i="4" s="1"/>
  <c r="C28" i="4"/>
  <c r="C80" i="4"/>
  <c r="D80" i="4" s="1"/>
  <c r="E80" i="4" s="1"/>
  <c r="C59" i="4"/>
  <c r="D59" i="4" s="1"/>
  <c r="E59" i="4" s="1"/>
  <c r="C40" i="4"/>
  <c r="D40" i="4" s="1"/>
  <c r="E40" i="4" s="1"/>
  <c r="C17" i="4"/>
  <c r="D17" i="4" s="1"/>
  <c r="E17" i="4" s="1"/>
  <c r="C81" i="4"/>
  <c r="D81" i="4" s="1"/>
  <c r="E81" i="4" s="1"/>
  <c r="C69" i="4"/>
  <c r="D69" i="4" s="1"/>
  <c r="E69" i="4" s="1"/>
  <c r="C55" i="4"/>
  <c r="D55" i="4" s="1"/>
  <c r="E55" i="4" s="1"/>
  <c r="C35" i="4"/>
  <c r="D35" i="4" s="1"/>
  <c r="E35" i="4" s="1"/>
  <c r="C8" i="4"/>
  <c r="D8" i="4" s="1"/>
  <c r="E8" i="4" s="1"/>
  <c r="C93" i="4"/>
  <c r="D93" i="4" s="1"/>
  <c r="E93" i="4" s="1"/>
  <c r="C83" i="4"/>
  <c r="D83" i="4" s="1"/>
  <c r="E83" i="4" s="1"/>
  <c r="C75" i="4"/>
  <c r="D75" i="4" s="1"/>
  <c r="E75" i="4" s="1"/>
  <c r="C64" i="4"/>
  <c r="D64" i="4" s="1"/>
  <c r="E64" i="4" s="1"/>
  <c r="C49" i="4"/>
  <c r="D49" i="4" s="1"/>
  <c r="E49" i="4" s="1"/>
  <c r="C37" i="4"/>
  <c r="D37" i="4" s="1"/>
  <c r="E37" i="4" s="1"/>
  <c r="C27" i="4"/>
  <c r="D27" i="4" s="1"/>
  <c r="E27" i="4" s="1"/>
  <c r="C11" i="4"/>
  <c r="D11" i="4" s="1"/>
  <c r="E11" i="4" s="1"/>
  <c r="C92" i="4"/>
  <c r="D92" i="4" s="1"/>
  <c r="E92" i="4" s="1"/>
  <c r="C85" i="4"/>
  <c r="D85" i="4" s="1"/>
  <c r="E85" i="4" s="1"/>
  <c r="C77" i="4"/>
  <c r="D77" i="4" s="1"/>
  <c r="E77" i="4" s="1"/>
  <c r="C71" i="4"/>
  <c r="D71" i="4" s="1"/>
  <c r="E71" i="4" s="1"/>
  <c r="C61" i="4"/>
  <c r="D61" i="4" s="1"/>
  <c r="E61" i="4" s="1"/>
  <c r="C51" i="4"/>
  <c r="D51" i="4" s="1"/>
  <c r="E51" i="4" s="1"/>
  <c r="C43" i="4"/>
  <c r="D43" i="4" s="1"/>
  <c r="E43" i="4" s="1"/>
  <c r="C33" i="4"/>
  <c r="D33" i="4" s="1"/>
  <c r="E33" i="4" s="1"/>
  <c r="C23" i="4"/>
  <c r="D23" i="4" s="1"/>
  <c r="E23" i="4" s="1"/>
  <c r="C5" i="4"/>
  <c r="D5" i="4" s="1"/>
  <c r="E5" i="4" s="1"/>
  <c r="C2" i="4"/>
  <c r="D2" i="4" s="1"/>
  <c r="E2" i="4" s="1"/>
  <c r="C89" i="4"/>
  <c r="D89" i="4" s="1"/>
  <c r="E89" i="4" s="1"/>
  <c r="C84" i="4"/>
  <c r="D84" i="4" s="1"/>
  <c r="E84" i="4" s="1"/>
  <c r="C79" i="4"/>
  <c r="D79" i="4" s="1"/>
  <c r="E79" i="4" s="1"/>
  <c r="C73" i="4"/>
  <c r="D73" i="4" s="1"/>
  <c r="E73" i="4" s="1"/>
  <c r="C67" i="4"/>
  <c r="D67" i="4" s="1"/>
  <c r="E67" i="4" s="1"/>
  <c r="C60" i="4"/>
  <c r="D60" i="4" s="1"/>
  <c r="E60" i="4" s="1"/>
  <c r="C53" i="4"/>
  <c r="D53" i="4" s="1"/>
  <c r="E53" i="4" s="1"/>
  <c r="C45" i="4"/>
  <c r="D45" i="4" s="1"/>
  <c r="E45" i="4" s="1"/>
  <c r="C39" i="4"/>
  <c r="D39" i="4" s="1"/>
  <c r="E39" i="4" s="1"/>
  <c r="C32" i="4"/>
  <c r="D32" i="4" s="1"/>
  <c r="E32" i="4" s="1"/>
  <c r="C24" i="4"/>
  <c r="D24" i="4" s="1"/>
  <c r="E24" i="4" s="1"/>
  <c r="C16" i="4"/>
  <c r="D16" i="4" s="1"/>
  <c r="E16" i="4" s="1"/>
  <c r="C7" i="4"/>
  <c r="D7" i="4" s="1"/>
  <c r="E7" i="4" s="1"/>
  <c r="C21" i="4"/>
  <c r="D21" i="4" s="1"/>
  <c r="E21" i="4" s="1"/>
  <c r="C13" i="4"/>
  <c r="D13" i="4" s="1"/>
  <c r="E13" i="4" s="1"/>
  <c r="C4" i="4"/>
  <c r="D4" i="4" s="1"/>
  <c r="E4" i="4" s="1"/>
  <c r="C68" i="4"/>
  <c r="D68" i="4" s="1"/>
  <c r="E68" i="4" s="1"/>
  <c r="C63" i="4"/>
  <c r="D63" i="4" s="1"/>
  <c r="E63" i="4" s="1"/>
  <c r="C57" i="4"/>
  <c r="D57" i="4" s="1"/>
  <c r="E57" i="4" s="1"/>
  <c r="C52" i="4"/>
  <c r="D52" i="4" s="1"/>
  <c r="E52" i="4" s="1"/>
  <c r="C47" i="4"/>
  <c r="D47" i="4" s="1"/>
  <c r="E47" i="4" s="1"/>
  <c r="C41" i="4"/>
  <c r="D41" i="4" s="1"/>
  <c r="E41" i="4" s="1"/>
  <c r="C36" i="4"/>
  <c r="D36" i="4" s="1"/>
  <c r="E36" i="4" s="1"/>
  <c r="C31" i="4"/>
  <c r="D31" i="4" s="1"/>
  <c r="E31" i="4" s="1"/>
  <c r="C25" i="4"/>
  <c r="D25" i="4" s="1"/>
  <c r="E25" i="4" s="1"/>
  <c r="C20" i="4"/>
  <c r="D20" i="4" s="1"/>
  <c r="E20" i="4" s="1"/>
  <c r="C15" i="4"/>
  <c r="D15" i="4" s="1"/>
  <c r="E15" i="4" s="1"/>
  <c r="C9" i="4"/>
  <c r="D9" i="4" s="1"/>
  <c r="E9" i="4" s="1"/>
  <c r="C36" i="3"/>
  <c r="D36" i="3" s="1"/>
  <c r="E36" i="3" s="1"/>
  <c r="C83" i="3"/>
  <c r="D83" i="3" s="1"/>
  <c r="E83" i="3" s="1"/>
  <c r="C19" i="3"/>
  <c r="D19" i="3" s="1"/>
  <c r="E19" i="3" s="1"/>
  <c r="C68" i="3"/>
  <c r="D68" i="3" s="1"/>
  <c r="E68" i="3" s="1"/>
  <c r="C35" i="3"/>
  <c r="D35" i="3" s="1"/>
  <c r="E35" i="3" s="1"/>
  <c r="C84" i="3"/>
  <c r="D84" i="3" s="1"/>
  <c r="E84" i="3" s="1"/>
  <c r="C52" i="3"/>
  <c r="D52" i="3" s="1"/>
  <c r="E52" i="3" s="1"/>
  <c r="C20" i="3"/>
  <c r="D20" i="3" s="1"/>
  <c r="E20" i="3" s="1"/>
  <c r="C92" i="3"/>
  <c r="D92" i="3" s="1"/>
  <c r="E92" i="3" s="1"/>
  <c r="C76" i="3"/>
  <c r="D76" i="3" s="1"/>
  <c r="E76" i="3" s="1"/>
  <c r="C60" i="3"/>
  <c r="D60" i="3" s="1"/>
  <c r="E60" i="3" s="1"/>
  <c r="C44" i="3"/>
  <c r="D44" i="3" s="1"/>
  <c r="E44" i="3" s="1"/>
  <c r="C28" i="3"/>
  <c r="D28" i="3" s="1"/>
  <c r="E28" i="3" s="1"/>
  <c r="C12" i="3"/>
  <c r="D12" i="3" s="1"/>
  <c r="E12" i="3" s="1"/>
  <c r="C91" i="3"/>
  <c r="D91" i="3" s="1"/>
  <c r="E91" i="3" s="1"/>
  <c r="C75" i="3"/>
  <c r="D75" i="3" s="1"/>
  <c r="E75" i="3" s="1"/>
  <c r="C59" i="3"/>
  <c r="D59" i="3" s="1"/>
  <c r="E59" i="3" s="1"/>
  <c r="C43" i="3"/>
  <c r="D43" i="3" s="1"/>
  <c r="E43" i="3" s="1"/>
  <c r="C27" i="3"/>
  <c r="D27" i="3" s="1"/>
  <c r="E27" i="3" s="1"/>
  <c r="C11" i="3"/>
  <c r="D11" i="3" s="1"/>
  <c r="E11" i="3" s="1"/>
  <c r="C88" i="3"/>
  <c r="D88" i="3" s="1"/>
  <c r="E88" i="3" s="1"/>
  <c r="C80" i="3"/>
  <c r="D80" i="3" s="1"/>
  <c r="E80" i="3" s="1"/>
  <c r="C72" i="3"/>
  <c r="D72" i="3" s="1"/>
  <c r="E72" i="3" s="1"/>
  <c r="C64" i="3"/>
  <c r="D64" i="3" s="1"/>
  <c r="E64" i="3" s="1"/>
  <c r="C56" i="3"/>
  <c r="D56" i="3" s="1"/>
  <c r="E56" i="3" s="1"/>
  <c r="C48" i="3"/>
  <c r="D48" i="3" s="1"/>
  <c r="E48" i="3" s="1"/>
  <c r="C40" i="3"/>
  <c r="D40" i="3" s="1"/>
  <c r="E40" i="3" s="1"/>
  <c r="C32" i="3"/>
  <c r="D32" i="3" s="1"/>
  <c r="E32" i="3" s="1"/>
  <c r="C24" i="3"/>
  <c r="D24" i="3" s="1"/>
  <c r="E24" i="3" s="1"/>
  <c r="C16" i="3"/>
  <c r="D16" i="3" s="1"/>
  <c r="E16" i="3" s="1"/>
  <c r="C8" i="3"/>
  <c r="D8" i="3" s="1"/>
  <c r="E8" i="3" s="1"/>
  <c r="C2" i="3"/>
  <c r="D2" i="3" s="1"/>
  <c r="E2" i="3" s="1"/>
  <c r="C87" i="3"/>
  <c r="D87" i="3" s="1"/>
  <c r="E87" i="3" s="1"/>
  <c r="C79" i="3"/>
  <c r="D79" i="3" s="1"/>
  <c r="E79" i="3" s="1"/>
  <c r="C71" i="3"/>
  <c r="D71" i="3" s="1"/>
  <c r="E71" i="3" s="1"/>
  <c r="C63" i="3"/>
  <c r="D63" i="3" s="1"/>
  <c r="E63" i="3" s="1"/>
  <c r="C55" i="3"/>
  <c r="D55" i="3" s="1"/>
  <c r="E55" i="3" s="1"/>
  <c r="C47" i="3"/>
  <c r="D47" i="3" s="1"/>
  <c r="E47" i="3" s="1"/>
  <c r="C39" i="3"/>
  <c r="D39" i="3" s="1"/>
  <c r="E39" i="3" s="1"/>
  <c r="C31" i="3"/>
  <c r="D31" i="3" s="1"/>
  <c r="E31" i="3" s="1"/>
  <c r="C23" i="3"/>
  <c r="D23" i="3" s="1"/>
  <c r="E23" i="3" s="1"/>
  <c r="C15" i="3"/>
  <c r="D15" i="3" s="1"/>
  <c r="E15" i="3" s="1"/>
  <c r="C7" i="3"/>
  <c r="D7" i="3" s="1"/>
  <c r="E7" i="3" s="1"/>
  <c r="C94" i="3"/>
  <c r="D94" i="3" s="1"/>
  <c r="E94" i="3" s="1"/>
  <c r="C90" i="3"/>
  <c r="D90" i="3" s="1"/>
  <c r="E90" i="3" s="1"/>
  <c r="C86" i="3"/>
  <c r="D86" i="3" s="1"/>
  <c r="E86" i="3" s="1"/>
  <c r="C82" i="3"/>
  <c r="D82" i="3" s="1"/>
  <c r="E82" i="3" s="1"/>
  <c r="C78" i="3"/>
  <c r="D78" i="3" s="1"/>
  <c r="E78" i="3" s="1"/>
  <c r="C74" i="3"/>
  <c r="D74" i="3" s="1"/>
  <c r="E74" i="3" s="1"/>
  <c r="C70" i="3"/>
  <c r="D70" i="3" s="1"/>
  <c r="E70" i="3" s="1"/>
  <c r="C66" i="3"/>
  <c r="D66" i="3" s="1"/>
  <c r="E66" i="3" s="1"/>
  <c r="C62" i="3"/>
  <c r="D62" i="3" s="1"/>
  <c r="E62" i="3" s="1"/>
  <c r="C58" i="3"/>
  <c r="D58" i="3" s="1"/>
  <c r="E58" i="3" s="1"/>
  <c r="C54" i="3"/>
  <c r="D54" i="3" s="1"/>
  <c r="E54" i="3" s="1"/>
  <c r="C50" i="3"/>
  <c r="D50" i="3" s="1"/>
  <c r="E50" i="3" s="1"/>
  <c r="C46" i="3"/>
  <c r="D46" i="3" s="1"/>
  <c r="E46" i="3" s="1"/>
  <c r="C42" i="3"/>
  <c r="D42" i="3" s="1"/>
  <c r="E42" i="3" s="1"/>
  <c r="C38" i="3"/>
  <c r="D38" i="3" s="1"/>
  <c r="E38" i="3" s="1"/>
  <c r="C34" i="3"/>
  <c r="D34" i="3" s="1"/>
  <c r="E34" i="3" s="1"/>
  <c r="C30" i="3"/>
  <c r="D30" i="3" s="1"/>
  <c r="E30" i="3" s="1"/>
  <c r="C26" i="3"/>
  <c r="D26" i="3" s="1"/>
  <c r="E26" i="3" s="1"/>
  <c r="C22" i="3"/>
  <c r="D22" i="3" s="1"/>
  <c r="E22" i="3" s="1"/>
  <c r="C18" i="3"/>
  <c r="D18" i="3" s="1"/>
  <c r="E18" i="3" s="1"/>
  <c r="C14" i="3"/>
  <c r="D14" i="3" s="1"/>
  <c r="E14" i="3" s="1"/>
  <c r="C10" i="3"/>
  <c r="D10" i="3" s="1"/>
  <c r="E10" i="3" s="1"/>
  <c r="C6" i="3"/>
  <c r="D6" i="3" s="1"/>
  <c r="E6" i="3" s="1"/>
  <c r="C93" i="3"/>
  <c r="D93" i="3" s="1"/>
  <c r="E93" i="3" s="1"/>
  <c r="C89" i="3"/>
  <c r="D89" i="3" s="1"/>
  <c r="E89" i="3" s="1"/>
  <c r="C85" i="3"/>
  <c r="D85" i="3" s="1"/>
  <c r="E85" i="3" s="1"/>
  <c r="C81" i="3"/>
  <c r="D81" i="3" s="1"/>
  <c r="E81" i="3" s="1"/>
  <c r="C77" i="3"/>
  <c r="D77" i="3" s="1"/>
  <c r="E77" i="3" s="1"/>
  <c r="C73" i="3"/>
  <c r="D73" i="3" s="1"/>
  <c r="E73" i="3" s="1"/>
  <c r="C69" i="3"/>
  <c r="D69" i="3" s="1"/>
  <c r="E69" i="3" s="1"/>
  <c r="C65" i="3"/>
  <c r="D65" i="3" s="1"/>
  <c r="E65" i="3" s="1"/>
  <c r="C61" i="3"/>
  <c r="D61" i="3" s="1"/>
  <c r="E61" i="3" s="1"/>
  <c r="C57" i="3"/>
  <c r="D57" i="3" s="1"/>
  <c r="E57" i="3" s="1"/>
  <c r="C53" i="3"/>
  <c r="D53" i="3" s="1"/>
  <c r="E53" i="3" s="1"/>
  <c r="C49" i="3"/>
  <c r="D49" i="3" s="1"/>
  <c r="E49" i="3" s="1"/>
  <c r="C45" i="3"/>
  <c r="D45" i="3" s="1"/>
  <c r="E45" i="3" s="1"/>
  <c r="C41" i="3"/>
  <c r="D41" i="3" s="1"/>
  <c r="E41" i="3" s="1"/>
  <c r="C37" i="3"/>
  <c r="D37" i="3" s="1"/>
  <c r="E37" i="3" s="1"/>
  <c r="C33" i="3"/>
  <c r="D33" i="3" s="1"/>
  <c r="E33" i="3" s="1"/>
  <c r="C29" i="3"/>
  <c r="D29" i="3" s="1"/>
  <c r="E29" i="3" s="1"/>
  <c r="C25" i="3"/>
  <c r="D25" i="3" s="1"/>
  <c r="E25" i="3" s="1"/>
  <c r="C21" i="3"/>
  <c r="D21" i="3" s="1"/>
  <c r="E21" i="3" s="1"/>
  <c r="C17" i="3"/>
  <c r="D17" i="3" s="1"/>
  <c r="E17" i="3" s="1"/>
  <c r="C13" i="3"/>
  <c r="D13" i="3" s="1"/>
  <c r="E13" i="3" s="1"/>
  <c r="C9" i="3"/>
  <c r="D9" i="3" s="1"/>
  <c r="E9" i="3" s="1"/>
  <c r="C6" i="4"/>
  <c r="D6" i="4" s="1"/>
  <c r="E6" i="4" s="1"/>
  <c r="C94" i="4"/>
  <c r="D94" i="4" s="1"/>
  <c r="E94" i="4" s="1"/>
  <c r="C90" i="4"/>
  <c r="D90" i="4" s="1"/>
  <c r="E90" i="4" s="1"/>
  <c r="C86" i="4"/>
  <c r="D86" i="4" s="1"/>
  <c r="E86" i="4" s="1"/>
  <c r="C82" i="4"/>
  <c r="D82" i="4" s="1"/>
  <c r="E82" i="4" s="1"/>
  <c r="C78" i="4"/>
  <c r="D78" i="4" s="1"/>
  <c r="E78" i="4" s="1"/>
  <c r="C74" i="4"/>
  <c r="D74" i="4" s="1"/>
  <c r="E74" i="4" s="1"/>
  <c r="C70" i="4"/>
  <c r="D70" i="4" s="1"/>
  <c r="E70" i="4" s="1"/>
  <c r="C66" i="4"/>
  <c r="D66" i="4" s="1"/>
  <c r="E66" i="4" s="1"/>
  <c r="C62" i="4"/>
  <c r="D62" i="4" s="1"/>
  <c r="E62" i="4" s="1"/>
  <c r="C58" i="4"/>
  <c r="D58" i="4" s="1"/>
  <c r="E58" i="4" s="1"/>
  <c r="C54" i="4"/>
  <c r="D54" i="4" s="1"/>
  <c r="E54" i="4" s="1"/>
  <c r="C50" i="4"/>
  <c r="D50" i="4" s="1"/>
  <c r="E50" i="4" s="1"/>
  <c r="C46" i="4"/>
  <c r="D46" i="4" s="1"/>
  <c r="E46" i="4" s="1"/>
  <c r="C42" i="4"/>
  <c r="D42" i="4" s="1"/>
  <c r="E42" i="4" s="1"/>
  <c r="C38" i="4"/>
  <c r="D38" i="4" s="1"/>
  <c r="E38" i="4" s="1"/>
  <c r="C34" i="4"/>
  <c r="D34" i="4" s="1"/>
  <c r="E34" i="4" s="1"/>
  <c r="C30" i="4"/>
  <c r="D30" i="4" s="1"/>
  <c r="E30" i="4" s="1"/>
  <c r="C26" i="4"/>
  <c r="D26" i="4" s="1"/>
  <c r="E26" i="4" s="1"/>
  <c r="C22" i="4"/>
  <c r="D22" i="4" s="1"/>
  <c r="E22" i="4" s="1"/>
  <c r="C18" i="4"/>
  <c r="D18" i="4" s="1"/>
  <c r="E18" i="4" s="1"/>
  <c r="C14" i="4"/>
  <c r="D14" i="4" s="1"/>
  <c r="E14" i="4" s="1"/>
  <c r="C10" i="4"/>
  <c r="D10" i="4" s="1"/>
  <c r="E10" i="4" s="1"/>
  <c r="D28" i="4"/>
  <c r="E28" i="4" s="1"/>
  <c r="B3" i="2"/>
  <c r="C3" i="2"/>
  <c r="D3" i="2" s="1"/>
  <c r="E3" i="2" s="1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D11" i="2" s="1"/>
  <c r="E11" i="2" s="1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D19" i="2" s="1"/>
  <c r="E19" i="2" s="1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D27" i="2" s="1"/>
  <c r="E27" i="2" s="1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D35" i="2" s="1"/>
  <c r="E35" i="2" s="1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D43" i="2" s="1"/>
  <c r="E43" i="2" s="1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D51" i="2" s="1"/>
  <c r="E51" i="2" s="1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D59" i="2" s="1"/>
  <c r="E59" i="2" s="1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D67" i="2" s="1"/>
  <c r="E67" i="2" s="1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D74" i="2" s="1"/>
  <c r="E74" i="2" s="1"/>
  <c r="B75" i="2"/>
  <c r="C75" i="2"/>
  <c r="D75" i="2" s="1"/>
  <c r="E75" i="2" s="1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D82" i="2" s="1"/>
  <c r="E82" i="2" s="1"/>
  <c r="B83" i="2"/>
  <c r="C83" i="2"/>
  <c r="D83" i="2" s="1"/>
  <c r="E83" i="2" s="1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D90" i="2" s="1"/>
  <c r="E90" i="2" s="1"/>
  <c r="B91" i="2"/>
  <c r="C91" i="2"/>
  <c r="D91" i="2" s="1"/>
  <c r="E91" i="2" s="1"/>
  <c r="B92" i="2"/>
  <c r="C92" i="2"/>
  <c r="B93" i="2"/>
  <c r="C93" i="2"/>
  <c r="B94" i="2"/>
  <c r="C94" i="2"/>
  <c r="C2" i="2"/>
  <c r="B2" i="2"/>
  <c r="G6" i="4" l="1"/>
  <c r="G6" i="3"/>
  <c r="D58" i="2"/>
  <c r="E58" i="2" s="1"/>
  <c r="D66" i="2"/>
  <c r="E66" i="2" s="1"/>
  <c r="D50" i="2"/>
  <c r="E50" i="2" s="1"/>
  <c r="D42" i="2"/>
  <c r="E42" i="2" s="1"/>
  <c r="D34" i="2"/>
  <c r="E34" i="2" s="1"/>
  <c r="D26" i="2"/>
  <c r="E26" i="2" s="1"/>
  <c r="D18" i="2"/>
  <c r="E18" i="2" s="1"/>
  <c r="D10" i="2"/>
  <c r="E10" i="2" s="1"/>
  <c r="D78" i="2"/>
  <c r="E78" i="2" s="1"/>
  <c r="D14" i="2"/>
  <c r="E14" i="2" s="1"/>
  <c r="D12" i="2"/>
  <c r="E12" i="2" s="1"/>
  <c r="D76" i="2"/>
  <c r="E76" i="2" s="1"/>
  <c r="D33" i="2"/>
  <c r="E33" i="2" s="1"/>
  <c r="D31" i="2"/>
  <c r="E31" i="2" s="1"/>
  <c r="D65" i="2"/>
  <c r="E65" i="2" s="1"/>
  <c r="D63" i="2"/>
  <c r="E63" i="2" s="1"/>
  <c r="D46" i="2"/>
  <c r="E46" i="2" s="1"/>
  <c r="D44" i="2"/>
  <c r="E44" i="2" s="1"/>
  <c r="D87" i="2"/>
  <c r="E87" i="2" s="1"/>
  <c r="D70" i="2"/>
  <c r="E70" i="2" s="1"/>
  <c r="D68" i="2"/>
  <c r="E68" i="2" s="1"/>
  <c r="D57" i="2"/>
  <c r="E57" i="2" s="1"/>
  <c r="D55" i="2"/>
  <c r="E55" i="2" s="1"/>
  <c r="D38" i="2"/>
  <c r="E38" i="2" s="1"/>
  <c r="D36" i="2"/>
  <c r="E36" i="2" s="1"/>
  <c r="D25" i="2"/>
  <c r="E25" i="2" s="1"/>
  <c r="D23" i="2"/>
  <c r="E23" i="2" s="1"/>
  <c r="D6" i="2"/>
  <c r="E6" i="2" s="1"/>
  <c r="D4" i="2"/>
  <c r="E4" i="2" s="1"/>
  <c r="D89" i="2"/>
  <c r="E89" i="2" s="1"/>
  <c r="D81" i="2"/>
  <c r="E81" i="2" s="1"/>
  <c r="D79" i="2"/>
  <c r="E79" i="2" s="1"/>
  <c r="D62" i="2"/>
  <c r="E62" i="2" s="1"/>
  <c r="D60" i="2"/>
  <c r="E60" i="2" s="1"/>
  <c r="D49" i="2"/>
  <c r="E49" i="2" s="1"/>
  <c r="D47" i="2"/>
  <c r="E47" i="2" s="1"/>
  <c r="D30" i="2"/>
  <c r="E30" i="2" s="1"/>
  <c r="D28" i="2"/>
  <c r="E28" i="2" s="1"/>
  <c r="D17" i="2"/>
  <c r="E17" i="2" s="1"/>
  <c r="D15" i="2"/>
  <c r="E15" i="2" s="1"/>
  <c r="D94" i="2"/>
  <c r="E94" i="2" s="1"/>
  <c r="D92" i="2"/>
  <c r="E92" i="2" s="1"/>
  <c r="D86" i="2"/>
  <c r="E86" i="2" s="1"/>
  <c r="D84" i="2"/>
  <c r="E84" i="2" s="1"/>
  <c r="D73" i="2"/>
  <c r="E73" i="2" s="1"/>
  <c r="D71" i="2"/>
  <c r="E71" i="2" s="1"/>
  <c r="D54" i="2"/>
  <c r="E54" i="2" s="1"/>
  <c r="D52" i="2"/>
  <c r="E52" i="2" s="1"/>
  <c r="D41" i="2"/>
  <c r="E41" i="2" s="1"/>
  <c r="D39" i="2"/>
  <c r="E39" i="2" s="1"/>
  <c r="D22" i="2"/>
  <c r="E22" i="2" s="1"/>
  <c r="D20" i="2"/>
  <c r="E20" i="2" s="1"/>
  <c r="D9" i="2"/>
  <c r="E9" i="2" s="1"/>
  <c r="D7" i="2"/>
  <c r="E7" i="2" s="1"/>
  <c r="D2" i="2"/>
  <c r="E2" i="2" s="1"/>
  <c r="D93" i="2"/>
  <c r="E93" i="2" s="1"/>
  <c r="D88" i="2"/>
  <c r="E88" i="2" s="1"/>
  <c r="D64" i="2"/>
  <c r="E64" i="2" s="1"/>
  <c r="D61" i="2"/>
  <c r="E61" i="2" s="1"/>
  <c r="D56" i="2"/>
  <c r="E56" i="2" s="1"/>
  <c r="D53" i="2"/>
  <c r="E53" i="2" s="1"/>
  <c r="D48" i="2"/>
  <c r="E48" i="2" s="1"/>
  <c r="D45" i="2"/>
  <c r="E45" i="2" s="1"/>
  <c r="D40" i="2"/>
  <c r="E40" i="2" s="1"/>
  <c r="D37" i="2"/>
  <c r="E37" i="2" s="1"/>
  <c r="D32" i="2"/>
  <c r="E32" i="2" s="1"/>
  <c r="D29" i="2"/>
  <c r="E29" i="2" s="1"/>
  <c r="D24" i="2"/>
  <c r="E24" i="2" s="1"/>
  <c r="D21" i="2"/>
  <c r="E21" i="2" s="1"/>
  <c r="D16" i="2"/>
  <c r="E16" i="2" s="1"/>
  <c r="D13" i="2"/>
  <c r="E13" i="2" s="1"/>
  <c r="D8" i="2"/>
  <c r="E8" i="2" s="1"/>
  <c r="D5" i="2"/>
  <c r="E5" i="2" s="1"/>
  <c r="D85" i="2"/>
  <c r="E85" i="2" s="1"/>
  <c r="D80" i="2"/>
  <c r="E80" i="2" s="1"/>
  <c r="D77" i="2"/>
  <c r="E77" i="2" s="1"/>
  <c r="D72" i="2"/>
  <c r="E72" i="2" s="1"/>
  <c r="D69" i="2"/>
  <c r="E69" i="2" s="1"/>
  <c r="F7" i="2" l="1"/>
</calcChain>
</file>

<file path=xl/sharedStrings.xml><?xml version="1.0" encoding="utf-8"?>
<sst xmlns="http://schemas.openxmlformats.org/spreadsheetml/2006/main" count="80" uniqueCount="38">
  <si>
    <t>C0</t>
  </si>
  <si>
    <t>C1</t>
  </si>
  <si>
    <t>t1</t>
  </si>
  <si>
    <t>t2</t>
  </si>
  <si>
    <t>C2</t>
  </si>
  <si>
    <t>LHS</t>
  </si>
  <si>
    <t>k</t>
  </si>
  <si>
    <t>A</t>
  </si>
  <si>
    <t>I</t>
  </si>
  <si>
    <t>RHS</t>
  </si>
  <si>
    <t>Given:</t>
  </si>
  <si>
    <t>Difference</t>
  </si>
  <si>
    <t>Diff^2</t>
  </si>
  <si>
    <t>Sum of Diff^2</t>
  </si>
  <si>
    <t>Model</t>
  </si>
  <si>
    <t>Just C1</t>
  </si>
  <si>
    <t>Just C2</t>
  </si>
  <si>
    <t>t</t>
  </si>
  <si>
    <t>C</t>
  </si>
  <si>
    <t>Actual</t>
  </si>
  <si>
    <t>Model parameters:</t>
  </si>
  <si>
    <t>Residuals</t>
  </si>
  <si>
    <t>Single Exponential Regression</t>
  </si>
  <si>
    <t>Model Parameters</t>
  </si>
  <si>
    <t>k =</t>
  </si>
  <si>
    <t>C0-D</t>
  </si>
  <si>
    <t>C0-D =</t>
  </si>
  <si>
    <t>Instantaneous Model Parameters</t>
  </si>
  <si>
    <t>Lower Bound</t>
  </si>
  <si>
    <t>Upper Bound</t>
  </si>
  <si>
    <t>Trim to 95% of k</t>
  </si>
  <si>
    <t>Instantaneous D</t>
  </si>
  <si>
    <t>Avg k</t>
  </si>
  <si>
    <r>
      <t xml:space="preserve">* Outliers filtered by removing upper and lower 2.5% of Instantaneous </t>
    </r>
    <r>
      <rPr>
        <i/>
        <sz val="11"/>
        <color theme="1"/>
        <rFont val="Calibri"/>
        <family val="2"/>
        <scheme val="minor"/>
      </rPr>
      <t>k</t>
    </r>
  </si>
  <si>
    <t>Calculated</t>
  </si>
  <si>
    <t>CT (instantaneous k &amp; D)</t>
  </si>
  <si>
    <t>CT (avg k, instant D)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</si>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</sst>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22" fontId="0" fillId="0" borderId="0" xfId="0" applyNumberFormat="1"/>
    <xf numFmtId="0" fontId="18" fillId="0" borderId="0" xfId="0" applyFon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6" fillId="0" borderId="0" xfId="0" applyFont="1"/>
    <xf numFmtId="0" fontId="0" fillId="0" borderId="0" xfId="0" applyFill="1" applyBorder="1"/>
    <xf numFmtId="164" fontId="0" fillId="0" borderId="0" xfId="0" applyNumberFormat="1"/>
    <xf numFmtId="2" fontId="0" fillId="0" borderId="0" xfId="0" applyNumberFormat="1"/>
    <xf numFmtId="0" fontId="0" fillId="0" borderId="11" xfId="0" applyFill="1" applyBorder="1"/>
    <xf numFmtId="2" fontId="0" fillId="0" borderId="11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22" fontId="0" fillId="33" borderId="0" xfId="0" applyNumberFormat="1" applyFill="1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164" fontId="0" fillId="33" borderId="0" xfId="0" applyNumberFormat="1" applyFill="1"/>
    <xf numFmtId="2" fontId="0" fillId="33" borderId="11" xfId="0" applyNumberFormat="1" applyFill="1" applyBorder="1"/>
    <xf numFmtId="2" fontId="0" fillId="33" borderId="0" xfId="0" applyNumberFormat="1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95% k</a:t>
            </a:r>
          </a:p>
        </cx:rich>
      </cx:tx>
    </cx:title>
    <cx:plotArea>
      <cx:plotAreaRegion>
        <cx:series layoutId="boxWhisker" uniqueId="{A50C7694-C0A7-43E2-BDC3-D7078370368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Instantaneous</a:t>
            </a:r>
            <a:r>
              <a:rPr lang="en-US" baseline="0"/>
              <a:t> Demand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'Single Exponential'!$K$7:$K$99</c:f>
              <c:numCache>
                <c:formatCode>0.00</c:formatCode>
                <c:ptCount val="93"/>
                <c:pt idx="0">
                  <c:v>0.34374999570097464</c:v>
                </c:pt>
                <c:pt idx="1">
                  <c:v>0.28776936627683392</c:v>
                </c:pt>
                <c:pt idx="2">
                  <c:v>0.76148154129946999</c:v>
                </c:pt>
                <c:pt idx="3">
                  <c:v>0.4804603732068089</c:v>
                </c:pt>
                <c:pt idx="4">
                  <c:v>0.74988035835269984</c:v>
                </c:pt>
                <c:pt idx="5">
                  <c:v>0.42972757529882211</c:v>
                </c:pt>
                <c:pt idx="6">
                  <c:v>0.43018040210805908</c:v>
                </c:pt>
                <c:pt idx="7">
                  <c:v>0.58264773601697861</c:v>
                </c:pt>
                <c:pt idx="8">
                  <c:v>0.46252673134610967</c:v>
                </c:pt>
                <c:pt idx="9">
                  <c:v>0.69539590538557605</c:v>
                </c:pt>
                <c:pt idx="10">
                  <c:v>0.59689776282077323</c:v>
                </c:pt>
                <c:pt idx="11">
                  <c:v>0.46919139050617886</c:v>
                </c:pt>
                <c:pt idx="12">
                  <c:v>0.51987623765089097</c:v>
                </c:pt>
                <c:pt idx="13">
                  <c:v>0</c:v>
                </c:pt>
                <c:pt idx="14">
                  <c:v>0.77999747564700228</c:v>
                </c:pt>
                <c:pt idx="15">
                  <c:v>0.79973233066181226</c:v>
                </c:pt>
                <c:pt idx="16">
                  <c:v>0.82946124925301623</c:v>
                </c:pt>
                <c:pt idx="17">
                  <c:v>0.14103661336494211</c:v>
                </c:pt>
                <c:pt idx="18">
                  <c:v>0.55876651726354454</c:v>
                </c:pt>
                <c:pt idx="19">
                  <c:v>0.44426177275817458</c:v>
                </c:pt>
                <c:pt idx="20">
                  <c:v>0.79179683259535349</c:v>
                </c:pt>
                <c:pt idx="21">
                  <c:v>0.72324922610462683</c:v>
                </c:pt>
                <c:pt idx="22">
                  <c:v>0.35742333962884398</c:v>
                </c:pt>
                <c:pt idx="23">
                  <c:v>0.59827898142272495</c:v>
                </c:pt>
                <c:pt idx="24">
                  <c:v>0.27288410876797631</c:v>
                </c:pt>
                <c:pt idx="25">
                  <c:v>0.73621857644732769</c:v>
                </c:pt>
                <c:pt idx="26">
                  <c:v>0.18050087980853435</c:v>
                </c:pt>
                <c:pt idx="27">
                  <c:v>0.43908474001406517</c:v>
                </c:pt>
                <c:pt idx="28">
                  <c:v>0.51555301925470842</c:v>
                </c:pt>
                <c:pt idx="29">
                  <c:v>0.40092487249061048</c:v>
                </c:pt>
                <c:pt idx="30">
                  <c:v>0.48254756778216001</c:v>
                </c:pt>
                <c:pt idx="31">
                  <c:v>0.61260847386498529</c:v>
                </c:pt>
                <c:pt idx="32">
                  <c:v>0.4479956944652479</c:v>
                </c:pt>
                <c:pt idx="33">
                  <c:v>0.35851727829657309</c:v>
                </c:pt>
                <c:pt idx="34">
                  <c:v>0.59155470114382869</c:v>
                </c:pt>
                <c:pt idx="35">
                  <c:v>0</c:v>
                </c:pt>
                <c:pt idx="36">
                  <c:v>0.36221148911582146</c:v>
                </c:pt>
                <c:pt idx="37">
                  <c:v>0.3487038940952949</c:v>
                </c:pt>
                <c:pt idx="38">
                  <c:v>2.1728709218099329E-2</c:v>
                </c:pt>
                <c:pt idx="39">
                  <c:v>0.36535972046125753</c:v>
                </c:pt>
                <c:pt idx="40">
                  <c:v>0.6231036528157825</c:v>
                </c:pt>
                <c:pt idx="41">
                  <c:v>0.33187128364642171</c:v>
                </c:pt>
                <c:pt idx="42">
                  <c:v>0.57267991610834801</c:v>
                </c:pt>
                <c:pt idx="43">
                  <c:v>0.6493155496461962</c:v>
                </c:pt>
                <c:pt idx="44">
                  <c:v>0.36644698905418016</c:v>
                </c:pt>
                <c:pt idx="45">
                  <c:v>0.27296101830748398</c:v>
                </c:pt>
                <c:pt idx="46">
                  <c:v>0.21020186075010105</c:v>
                </c:pt>
                <c:pt idx="47">
                  <c:v>0.35398521858374288</c:v>
                </c:pt>
                <c:pt idx="48">
                  <c:v>0.14279890084926761</c:v>
                </c:pt>
                <c:pt idx="49">
                  <c:v>0.36844221231284591</c:v>
                </c:pt>
                <c:pt idx="50">
                  <c:v>0.36204966510314929</c:v>
                </c:pt>
                <c:pt idx="51">
                  <c:v>0.27347452632987634</c:v>
                </c:pt>
                <c:pt idx="52">
                  <c:v>0.59166140249585064</c:v>
                </c:pt>
                <c:pt idx="53">
                  <c:v>0.31513541681914736</c:v>
                </c:pt>
                <c:pt idx="54">
                  <c:v>0.44689062088369802</c:v>
                </c:pt>
                <c:pt idx="55">
                  <c:v>0.38056991581071964</c:v>
                </c:pt>
                <c:pt idx="56">
                  <c:v>0</c:v>
                </c:pt>
                <c:pt idx="57">
                  <c:v>0.35313643091773228</c:v>
                </c:pt>
                <c:pt idx="58">
                  <c:v>0.48819012348884883</c:v>
                </c:pt>
                <c:pt idx="59">
                  <c:v>-7.9073939155365203E-3</c:v>
                </c:pt>
                <c:pt idx="60">
                  <c:v>0.61746003636516145</c:v>
                </c:pt>
                <c:pt idx="61">
                  <c:v>8.4238698187467875E-2</c:v>
                </c:pt>
                <c:pt idx="62">
                  <c:v>0.34118525655519916</c:v>
                </c:pt>
                <c:pt idx="63">
                  <c:v>0.34968946859104522</c:v>
                </c:pt>
                <c:pt idx="64">
                  <c:v>0</c:v>
                </c:pt>
                <c:pt idx="65">
                  <c:v>7.8185869397478847E-2</c:v>
                </c:pt>
                <c:pt idx="66">
                  <c:v>0.26898366572284482</c:v>
                </c:pt>
                <c:pt idx="67">
                  <c:v>0.42118301023204419</c:v>
                </c:pt>
                <c:pt idx="68">
                  <c:v>0.28302203655597147</c:v>
                </c:pt>
                <c:pt idx="69">
                  <c:v>6.4777240382884127E-2</c:v>
                </c:pt>
                <c:pt idx="70">
                  <c:v>0.40335341019102033</c:v>
                </c:pt>
                <c:pt idx="71">
                  <c:v>5.0877406841792538E-2</c:v>
                </c:pt>
                <c:pt idx="72">
                  <c:v>-4.1608007165398142E-2</c:v>
                </c:pt>
                <c:pt idx="73">
                  <c:v>0.13059858380042977</c:v>
                </c:pt>
                <c:pt idx="74">
                  <c:v>9.5870987368418703E-2</c:v>
                </c:pt>
                <c:pt idx="75">
                  <c:v>0.31678616299456896</c:v>
                </c:pt>
                <c:pt idx="76">
                  <c:v>0.55903415912437593</c:v>
                </c:pt>
                <c:pt idx="77">
                  <c:v>0</c:v>
                </c:pt>
                <c:pt idx="78">
                  <c:v>0.45042517828928919</c:v>
                </c:pt>
                <c:pt idx="79">
                  <c:v>0.39267311428439822</c:v>
                </c:pt>
                <c:pt idx="80">
                  <c:v>0.45795428887392964</c:v>
                </c:pt>
                <c:pt idx="81">
                  <c:v>0.4059602745589368</c:v>
                </c:pt>
                <c:pt idx="82">
                  <c:v>0.26499043682387535</c:v>
                </c:pt>
                <c:pt idx="83">
                  <c:v>0.30885277252019749</c:v>
                </c:pt>
                <c:pt idx="84">
                  <c:v>0.25196630783952045</c:v>
                </c:pt>
                <c:pt idx="85">
                  <c:v>0.20539040847428502</c:v>
                </c:pt>
                <c:pt idx="86">
                  <c:v>0.17962676425375612</c:v>
                </c:pt>
                <c:pt idx="87">
                  <c:v>0.54545447530874092</c:v>
                </c:pt>
                <c:pt idx="88">
                  <c:v>0</c:v>
                </c:pt>
                <c:pt idx="89">
                  <c:v>0.20370395375350525</c:v>
                </c:pt>
                <c:pt idx="90">
                  <c:v>0.44408191762421789</c:v>
                </c:pt>
                <c:pt idx="91">
                  <c:v>0.55901344065380143</c:v>
                </c:pt>
                <c:pt idx="92">
                  <c:v>0.45584282850723379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C-4D2F-B77D-0DE09FFD7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96176"/>
        <c:axId val="95898256"/>
      </c:scatterChart>
      <c:valAx>
        <c:axId val="9589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8256"/>
        <c:crosses val="autoZero"/>
        <c:crossBetween val="midCat"/>
      </c:valAx>
      <c:valAx>
        <c:axId val="9589825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7171296296296296"/>
          <c:w val="0.8488075240594925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Instantaneous 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'Single Exponential'!$A$7:$A$99</c:f>
              <c:numCache>
                <c:formatCode>m/d/yyyy\ h:mm</c:formatCode>
                <c:ptCount val="93"/>
                <c:pt idx="0">
                  <c:v>43381.023611111108</c:v>
                </c:pt>
                <c:pt idx="1">
                  <c:v>43381.100694444445</c:v>
                </c:pt>
                <c:pt idx="2">
                  <c:v>43381.188194444447</c:v>
                </c:pt>
                <c:pt idx="3">
                  <c:v>43381.271527777775</c:v>
                </c:pt>
                <c:pt idx="4">
                  <c:v>43381.350694444445</c:v>
                </c:pt>
                <c:pt idx="5">
                  <c:v>43381.439583333333</c:v>
                </c:pt>
                <c:pt idx="6">
                  <c:v>43381.527777777781</c:v>
                </c:pt>
                <c:pt idx="7">
                  <c:v>43381.603472222225</c:v>
                </c:pt>
                <c:pt idx="8">
                  <c:v>43381.688888888886</c:v>
                </c:pt>
                <c:pt idx="9">
                  <c:v>43381.770844907405</c:v>
                </c:pt>
                <c:pt idx="10">
                  <c:v>43381.861111111109</c:v>
                </c:pt>
                <c:pt idx="11">
                  <c:v>43381.940972222219</c:v>
                </c:pt>
                <c:pt idx="12">
                  <c:v>43382.011805555558</c:v>
                </c:pt>
                <c:pt idx="13">
                  <c:v>43382.097222222219</c:v>
                </c:pt>
                <c:pt idx="14">
                  <c:v>43382.181250000001</c:v>
                </c:pt>
                <c:pt idx="15">
                  <c:v>43382.270138888889</c:v>
                </c:pt>
                <c:pt idx="16">
                  <c:v>43382.361111111109</c:v>
                </c:pt>
                <c:pt idx="17">
                  <c:v>43382.434027777781</c:v>
                </c:pt>
                <c:pt idx="18">
                  <c:v>43382.521527777775</c:v>
                </c:pt>
                <c:pt idx="19">
                  <c:v>43382.604861111111</c:v>
                </c:pt>
                <c:pt idx="20">
                  <c:v>43382.7</c:v>
                </c:pt>
                <c:pt idx="21">
                  <c:v>43382.767361111109</c:v>
                </c:pt>
                <c:pt idx="22">
                  <c:v>43382.864583333336</c:v>
                </c:pt>
                <c:pt idx="23">
                  <c:v>43382.927083333336</c:v>
                </c:pt>
                <c:pt idx="24">
                  <c:v>43383.017361111109</c:v>
                </c:pt>
                <c:pt idx="25">
                  <c:v>43383.097222222219</c:v>
                </c:pt>
                <c:pt idx="26">
                  <c:v>43383.178472222222</c:v>
                </c:pt>
                <c:pt idx="27">
                  <c:v>43383.267361111109</c:v>
                </c:pt>
                <c:pt idx="28">
                  <c:v>43383.34375</c:v>
                </c:pt>
                <c:pt idx="29">
                  <c:v>43383.449305555558</c:v>
                </c:pt>
                <c:pt idx="30">
                  <c:v>43383.522916666669</c:v>
                </c:pt>
                <c:pt idx="31">
                  <c:v>43383.600694444445</c:v>
                </c:pt>
                <c:pt idx="32">
                  <c:v>43383.696527777778</c:v>
                </c:pt>
                <c:pt idx="33">
                  <c:v>43383.775694444441</c:v>
                </c:pt>
                <c:pt idx="34">
                  <c:v>43383.856249999997</c:v>
                </c:pt>
                <c:pt idx="35">
                  <c:v>43383.938194444447</c:v>
                </c:pt>
                <c:pt idx="36">
                  <c:v>43384.018750000003</c:v>
                </c:pt>
                <c:pt idx="37">
                  <c:v>43384.101388888892</c:v>
                </c:pt>
                <c:pt idx="38">
                  <c:v>43384.184027777781</c:v>
                </c:pt>
                <c:pt idx="39">
                  <c:v>43384.270138888889</c:v>
                </c:pt>
                <c:pt idx="40">
                  <c:v>43384.359722222223</c:v>
                </c:pt>
                <c:pt idx="41">
                  <c:v>43384.438888888886</c:v>
                </c:pt>
                <c:pt idx="42">
                  <c:v>43384.526388888888</c:v>
                </c:pt>
                <c:pt idx="43">
                  <c:v>43384.60833333333</c:v>
                </c:pt>
                <c:pt idx="44">
                  <c:v>43384.688888888886</c:v>
                </c:pt>
                <c:pt idx="45">
                  <c:v>43384.765277777777</c:v>
                </c:pt>
                <c:pt idx="46">
                  <c:v>43384.849305555559</c:v>
                </c:pt>
                <c:pt idx="47">
                  <c:v>43384.934027777781</c:v>
                </c:pt>
                <c:pt idx="48">
                  <c:v>43385.017361111109</c:v>
                </c:pt>
                <c:pt idx="49">
                  <c:v>43385.097928240742</c:v>
                </c:pt>
                <c:pt idx="50">
                  <c:v>43385.186122685183</c:v>
                </c:pt>
                <c:pt idx="51">
                  <c:v>43385.274305555555</c:v>
                </c:pt>
                <c:pt idx="52">
                  <c:v>43385.354178240741</c:v>
                </c:pt>
                <c:pt idx="53">
                  <c:v>43385.440972222219</c:v>
                </c:pt>
                <c:pt idx="54">
                  <c:v>43385.520844907405</c:v>
                </c:pt>
                <c:pt idx="55">
                  <c:v>43385.618055555555</c:v>
                </c:pt>
                <c:pt idx="56">
                  <c:v>43385.687511574077</c:v>
                </c:pt>
                <c:pt idx="57">
                  <c:v>43385.770844907405</c:v>
                </c:pt>
                <c:pt idx="58">
                  <c:v>43385.854178240741</c:v>
                </c:pt>
                <c:pt idx="59">
                  <c:v>43385.937511574077</c:v>
                </c:pt>
                <c:pt idx="60">
                  <c:v>43386.020844907405</c:v>
                </c:pt>
                <c:pt idx="61">
                  <c:v>43386.104178240741</c:v>
                </c:pt>
                <c:pt idx="62">
                  <c:v>43386.187511574077</c:v>
                </c:pt>
                <c:pt idx="63">
                  <c:v>43386.270844907405</c:v>
                </c:pt>
                <c:pt idx="64">
                  <c:v>43386.361111111109</c:v>
                </c:pt>
                <c:pt idx="65">
                  <c:v>43386.437511574077</c:v>
                </c:pt>
                <c:pt idx="66">
                  <c:v>43386.520844907405</c:v>
                </c:pt>
                <c:pt idx="67">
                  <c:v>43386.604178240741</c:v>
                </c:pt>
                <c:pt idx="68">
                  <c:v>43386.687511574077</c:v>
                </c:pt>
                <c:pt idx="69">
                  <c:v>43386.769444444442</c:v>
                </c:pt>
                <c:pt idx="70">
                  <c:v>43386.854861111111</c:v>
                </c:pt>
                <c:pt idx="71">
                  <c:v>43386.937511574077</c:v>
                </c:pt>
                <c:pt idx="72">
                  <c:v>43387.018750000003</c:v>
                </c:pt>
                <c:pt idx="73">
                  <c:v>43387.105555555558</c:v>
                </c:pt>
                <c:pt idx="74">
                  <c:v>43387.186111111114</c:v>
                </c:pt>
                <c:pt idx="75">
                  <c:v>43387.270844907405</c:v>
                </c:pt>
                <c:pt idx="76">
                  <c:v>43387.354178240741</c:v>
                </c:pt>
                <c:pt idx="77">
                  <c:v>43387.437615740739</c:v>
                </c:pt>
                <c:pt idx="78">
                  <c:v>43387.520949074074</c:v>
                </c:pt>
                <c:pt idx="79">
                  <c:v>43387.602777777778</c:v>
                </c:pt>
                <c:pt idx="80">
                  <c:v>43387.687511574077</c:v>
                </c:pt>
                <c:pt idx="81">
                  <c:v>43387.772916666669</c:v>
                </c:pt>
                <c:pt idx="82">
                  <c:v>43387.85833333333</c:v>
                </c:pt>
                <c:pt idx="83">
                  <c:v>43387.936111111114</c:v>
                </c:pt>
                <c:pt idx="84">
                  <c:v>43388.020138888889</c:v>
                </c:pt>
                <c:pt idx="85">
                  <c:v>43388.102083333331</c:v>
                </c:pt>
                <c:pt idx="86">
                  <c:v>43388.19027777778</c:v>
                </c:pt>
                <c:pt idx="87">
                  <c:v>43388.270844907405</c:v>
                </c:pt>
                <c:pt idx="88">
                  <c:v>43388.357638888891</c:v>
                </c:pt>
                <c:pt idx="89">
                  <c:v>43388.438194444447</c:v>
                </c:pt>
                <c:pt idx="90">
                  <c:v>43388.533333333333</c:v>
                </c:pt>
                <c:pt idx="91">
                  <c:v>43388.607638888891</c:v>
                </c:pt>
                <c:pt idx="92">
                  <c:v>43388.686805555553</c:v>
                </c:pt>
              </c:numCache>
            </c:numRef>
          </c:xVal>
          <c:yVal>
            <c:numRef>
              <c:f>'Single Exponential'!$I$7:$I$99</c:f>
              <c:numCache>
                <c:formatCode>0.000</c:formatCode>
                <c:ptCount val="93"/>
                <c:pt idx="0">
                  <c:v>2.7880066017890302E-2</c:v>
                </c:pt>
                <c:pt idx="1">
                  <c:v>2.6956607944171183E-2</c:v>
                </c:pt>
                <c:pt idx="2">
                  <c:v>2.8832708531935227E-2</c:v>
                </c:pt>
                <c:pt idx="3">
                  <c:v>3.347358066804719E-2</c:v>
                </c:pt>
                <c:pt idx="4">
                  <c:v>4.077015658760464E-2</c:v>
                </c:pt>
                <c:pt idx="5">
                  <c:v>2.9311024120694439E-2</c:v>
                </c:pt>
                <c:pt idx="6">
                  <c:v>2.5157361343704967E-2</c:v>
                </c:pt>
                <c:pt idx="7">
                  <c:v>2.7076640038597406E-2</c:v>
                </c:pt>
                <c:pt idx="8">
                  <c:v>2.6811140564875876E-2</c:v>
                </c:pt>
                <c:pt idx="9">
                  <c:v>2.3157127541559182E-2</c:v>
                </c:pt>
                <c:pt idx="10">
                  <c:v>2.1157690268334837E-2</c:v>
                </c:pt>
                <c:pt idx="11">
                  <c:v>4.8479434118500996E-2</c:v>
                </c:pt>
                <c:pt idx="12">
                  <c:v>1.7722107999565199E-2</c:v>
                </c:pt>
                <c:pt idx="13">
                  <c:v>0</c:v>
                </c:pt>
                <c:pt idx="14">
                  <c:v>1.84535694156584E-2</c:v>
                </c:pt>
                <c:pt idx="15">
                  <c:v>2.0450657168760253E-2</c:v>
                </c:pt>
                <c:pt idx="16">
                  <c:v>2.9363797281084666E-2</c:v>
                </c:pt>
                <c:pt idx="17">
                  <c:v>3.3075909132160609E-2</c:v>
                </c:pt>
                <c:pt idx="18">
                  <c:v>2.0819830642178232E-2</c:v>
                </c:pt>
                <c:pt idx="19">
                  <c:v>2.6974169468735473E-2</c:v>
                </c:pt>
                <c:pt idx="20">
                  <c:v>2.8702058555642895E-2</c:v>
                </c:pt>
                <c:pt idx="21">
                  <c:v>2.4116654860014117E-2</c:v>
                </c:pt>
                <c:pt idx="22">
                  <c:v>2.6983853086441054E-2</c:v>
                </c:pt>
                <c:pt idx="23">
                  <c:v>1.6798463731439027E-2</c:v>
                </c:pt>
                <c:pt idx="24">
                  <c:v>3.4638825967952182E-2</c:v>
                </c:pt>
                <c:pt idx="25">
                  <c:v>2.6147714814828357E-2</c:v>
                </c:pt>
                <c:pt idx="26">
                  <c:v>4.2867169697388512E-2</c:v>
                </c:pt>
                <c:pt idx="27">
                  <c:v>3.4349317115218499E-2</c:v>
                </c:pt>
                <c:pt idx="28">
                  <c:v>4.349003649737359E-2</c:v>
                </c:pt>
                <c:pt idx="29">
                  <c:v>2.8084594047102542E-2</c:v>
                </c:pt>
                <c:pt idx="30">
                  <c:v>2.6895841498866448E-2</c:v>
                </c:pt>
                <c:pt idx="31">
                  <c:v>2.5383916140529952E-2</c:v>
                </c:pt>
                <c:pt idx="32">
                  <c:v>2.4760116908256889E-2</c:v>
                </c:pt>
                <c:pt idx="33">
                  <c:v>2.7371436359497698E-2</c:v>
                </c:pt>
                <c:pt idx="34">
                  <c:v>2.9927222111709454E-2</c:v>
                </c:pt>
                <c:pt idx="35">
                  <c:v>0</c:v>
                </c:pt>
                <c:pt idx="36">
                  <c:v>2.2154403315986566E-2</c:v>
                </c:pt>
                <c:pt idx="37">
                  <c:v>2.5175440189896835E-2</c:v>
                </c:pt>
                <c:pt idx="38">
                  <c:v>3.9251957337451363E-2</c:v>
                </c:pt>
                <c:pt idx="39">
                  <c:v>3.5200659430485982E-2</c:v>
                </c:pt>
                <c:pt idx="40">
                  <c:v>4.6055298665770926E-2</c:v>
                </c:pt>
                <c:pt idx="41">
                  <c:v>2.4070240408223191E-2</c:v>
                </c:pt>
                <c:pt idx="42">
                  <c:v>2.4763664079376482E-2</c:v>
                </c:pt>
                <c:pt idx="43">
                  <c:v>2.4808383461136702E-2</c:v>
                </c:pt>
                <c:pt idx="44">
                  <c:v>2.8179378122703849E-2</c:v>
                </c:pt>
                <c:pt idx="45">
                  <c:v>2.2230776255288347E-2</c:v>
                </c:pt>
                <c:pt idx="46">
                  <c:v>2.4071775427976474E-2</c:v>
                </c:pt>
                <c:pt idx="47">
                  <c:v>2.1327989554863931E-2</c:v>
                </c:pt>
                <c:pt idx="48">
                  <c:v>2.5200434325558824E-2</c:v>
                </c:pt>
                <c:pt idx="49">
                  <c:v>2.2050002710750607E-2</c:v>
                </c:pt>
                <c:pt idx="50">
                  <c:v>2.4347832347065591E-2</c:v>
                </c:pt>
                <c:pt idx="51">
                  <c:v>3.1220037454975837E-2</c:v>
                </c:pt>
                <c:pt idx="52">
                  <c:v>2.9723519221697286E-2</c:v>
                </c:pt>
                <c:pt idx="53">
                  <c:v>2.8725433760359357E-2</c:v>
                </c:pt>
                <c:pt idx="54">
                  <c:v>1.8410508620321904E-2</c:v>
                </c:pt>
                <c:pt idx="55">
                  <c:v>2.3497612542177665E-2</c:v>
                </c:pt>
                <c:pt idx="56">
                  <c:v>0</c:v>
                </c:pt>
                <c:pt idx="57">
                  <c:v>2.1601995096104221E-2</c:v>
                </c:pt>
                <c:pt idx="58">
                  <c:v>1.9697671959656441E-2</c:v>
                </c:pt>
                <c:pt idx="59">
                  <c:v>2.6003376357860448E-2</c:v>
                </c:pt>
                <c:pt idx="60">
                  <c:v>2.056295070512712E-2</c:v>
                </c:pt>
                <c:pt idx="61">
                  <c:v>3.0890335364618215E-2</c:v>
                </c:pt>
                <c:pt idx="62">
                  <c:v>2.9701572679357049E-2</c:v>
                </c:pt>
                <c:pt idx="63">
                  <c:v>2.9447153979237493E-2</c:v>
                </c:pt>
                <c:pt idx="64">
                  <c:v>0</c:v>
                </c:pt>
                <c:pt idx="65">
                  <c:v>3.443923811805126E-2</c:v>
                </c:pt>
                <c:pt idx="66">
                  <c:v>2.5036465421507396E-2</c:v>
                </c:pt>
                <c:pt idx="67">
                  <c:v>2.3798160619674626E-2</c:v>
                </c:pt>
                <c:pt idx="68">
                  <c:v>2.7917131924001214E-2</c:v>
                </c:pt>
                <c:pt idx="69">
                  <c:v>2.7285598255602971E-2</c:v>
                </c:pt>
                <c:pt idx="70">
                  <c:v>2.1584495752591689E-2</c:v>
                </c:pt>
                <c:pt idx="71">
                  <c:v>2.6562487702595405E-2</c:v>
                </c:pt>
                <c:pt idx="72">
                  <c:v>2.7962513696685346E-2</c:v>
                </c:pt>
                <c:pt idx="73">
                  <c:v>2.4449559676782258E-2</c:v>
                </c:pt>
                <c:pt idx="74">
                  <c:v>3.1567805166712613E-2</c:v>
                </c:pt>
                <c:pt idx="75">
                  <c:v>2.4048517496672101E-2</c:v>
                </c:pt>
                <c:pt idx="76">
                  <c:v>4.1155744240266523E-2</c:v>
                </c:pt>
                <c:pt idx="77">
                  <c:v>0</c:v>
                </c:pt>
                <c:pt idx="78">
                  <c:v>2.5171916205644341E-2</c:v>
                </c:pt>
                <c:pt idx="79">
                  <c:v>2.0797576153981326E-2</c:v>
                </c:pt>
                <c:pt idx="80">
                  <c:v>1.8028448379161104E-2</c:v>
                </c:pt>
                <c:pt idx="81">
                  <c:v>2.0248616136201502E-2</c:v>
                </c:pt>
                <c:pt idx="82">
                  <c:v>2.2392465585026632E-2</c:v>
                </c:pt>
                <c:pt idx="83">
                  <c:v>2.1447243694608788E-2</c:v>
                </c:pt>
                <c:pt idx="84">
                  <c:v>1.9219642222480897E-2</c:v>
                </c:pt>
                <c:pt idx="85">
                  <c:v>2.363915731870889E-2</c:v>
                </c:pt>
                <c:pt idx="86">
                  <c:v>3.2897223939902021E-2</c:v>
                </c:pt>
                <c:pt idx="87">
                  <c:v>2.4044521212858563E-2</c:v>
                </c:pt>
                <c:pt idx="88">
                  <c:v>0</c:v>
                </c:pt>
                <c:pt idx="89">
                  <c:v>2.9764630172489134E-2</c:v>
                </c:pt>
                <c:pt idx="90">
                  <c:v>2.1294720612846339E-2</c:v>
                </c:pt>
                <c:pt idx="91">
                  <c:v>2.3505509667617643E-2</c:v>
                </c:pt>
                <c:pt idx="92">
                  <c:v>2.3038243989752228E-2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C-4D94-B709-9DED18FE8E6C}"/>
            </c:ext>
          </c:extLst>
        </c:ser>
        <c:ser>
          <c:idx val="1"/>
          <c:order val="1"/>
          <c:tx>
            <c:v>Average k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'Single Exponential'!$A$7:$A$99</c:f>
              <c:numCache>
                <c:formatCode>m/d/yyyy\ h:mm</c:formatCode>
                <c:ptCount val="93"/>
                <c:pt idx="0">
                  <c:v>43381.023611111108</c:v>
                </c:pt>
                <c:pt idx="1">
                  <c:v>43381.100694444445</c:v>
                </c:pt>
                <c:pt idx="2">
                  <c:v>43381.188194444447</c:v>
                </c:pt>
                <c:pt idx="3">
                  <c:v>43381.271527777775</c:v>
                </c:pt>
                <c:pt idx="4">
                  <c:v>43381.350694444445</c:v>
                </c:pt>
                <c:pt idx="5">
                  <c:v>43381.439583333333</c:v>
                </c:pt>
                <c:pt idx="6">
                  <c:v>43381.527777777781</c:v>
                </c:pt>
                <c:pt idx="7">
                  <c:v>43381.603472222225</c:v>
                </c:pt>
                <c:pt idx="8">
                  <c:v>43381.688888888886</c:v>
                </c:pt>
                <c:pt idx="9">
                  <c:v>43381.770844907405</c:v>
                </c:pt>
                <c:pt idx="10">
                  <c:v>43381.861111111109</c:v>
                </c:pt>
                <c:pt idx="11">
                  <c:v>43381.940972222219</c:v>
                </c:pt>
                <c:pt idx="12">
                  <c:v>43382.011805555558</c:v>
                </c:pt>
                <c:pt idx="13">
                  <c:v>43382.097222222219</c:v>
                </c:pt>
                <c:pt idx="14">
                  <c:v>43382.181250000001</c:v>
                </c:pt>
                <c:pt idx="15">
                  <c:v>43382.270138888889</c:v>
                </c:pt>
                <c:pt idx="16">
                  <c:v>43382.361111111109</c:v>
                </c:pt>
                <c:pt idx="17">
                  <c:v>43382.434027777781</c:v>
                </c:pt>
                <c:pt idx="18">
                  <c:v>43382.521527777775</c:v>
                </c:pt>
                <c:pt idx="19">
                  <c:v>43382.604861111111</c:v>
                </c:pt>
                <c:pt idx="20">
                  <c:v>43382.7</c:v>
                </c:pt>
                <c:pt idx="21">
                  <c:v>43382.767361111109</c:v>
                </c:pt>
                <c:pt idx="22">
                  <c:v>43382.864583333336</c:v>
                </c:pt>
                <c:pt idx="23">
                  <c:v>43382.927083333336</c:v>
                </c:pt>
                <c:pt idx="24">
                  <c:v>43383.017361111109</c:v>
                </c:pt>
                <c:pt idx="25">
                  <c:v>43383.097222222219</c:v>
                </c:pt>
                <c:pt idx="26">
                  <c:v>43383.178472222222</c:v>
                </c:pt>
                <c:pt idx="27">
                  <c:v>43383.267361111109</c:v>
                </c:pt>
                <c:pt idx="28">
                  <c:v>43383.34375</c:v>
                </c:pt>
                <c:pt idx="29">
                  <c:v>43383.449305555558</c:v>
                </c:pt>
                <c:pt idx="30">
                  <c:v>43383.522916666669</c:v>
                </c:pt>
                <c:pt idx="31">
                  <c:v>43383.600694444445</c:v>
                </c:pt>
                <c:pt idx="32">
                  <c:v>43383.696527777778</c:v>
                </c:pt>
                <c:pt idx="33">
                  <c:v>43383.775694444441</c:v>
                </c:pt>
                <c:pt idx="34">
                  <c:v>43383.856249999997</c:v>
                </c:pt>
                <c:pt idx="35">
                  <c:v>43383.938194444447</c:v>
                </c:pt>
                <c:pt idx="36">
                  <c:v>43384.018750000003</c:v>
                </c:pt>
                <c:pt idx="37">
                  <c:v>43384.101388888892</c:v>
                </c:pt>
                <c:pt idx="38">
                  <c:v>43384.184027777781</c:v>
                </c:pt>
                <c:pt idx="39">
                  <c:v>43384.270138888889</c:v>
                </c:pt>
                <c:pt idx="40">
                  <c:v>43384.359722222223</c:v>
                </c:pt>
                <c:pt idx="41">
                  <c:v>43384.438888888886</c:v>
                </c:pt>
                <c:pt idx="42">
                  <c:v>43384.526388888888</c:v>
                </c:pt>
                <c:pt idx="43">
                  <c:v>43384.60833333333</c:v>
                </c:pt>
                <c:pt idx="44">
                  <c:v>43384.688888888886</c:v>
                </c:pt>
                <c:pt idx="45">
                  <c:v>43384.765277777777</c:v>
                </c:pt>
                <c:pt idx="46">
                  <c:v>43384.849305555559</c:v>
                </c:pt>
                <c:pt idx="47">
                  <c:v>43384.934027777781</c:v>
                </c:pt>
                <c:pt idx="48">
                  <c:v>43385.017361111109</c:v>
                </c:pt>
                <c:pt idx="49">
                  <c:v>43385.097928240742</c:v>
                </c:pt>
                <c:pt idx="50">
                  <c:v>43385.186122685183</c:v>
                </c:pt>
                <c:pt idx="51">
                  <c:v>43385.274305555555</c:v>
                </c:pt>
                <c:pt idx="52">
                  <c:v>43385.354178240741</c:v>
                </c:pt>
                <c:pt idx="53">
                  <c:v>43385.440972222219</c:v>
                </c:pt>
                <c:pt idx="54">
                  <c:v>43385.520844907405</c:v>
                </c:pt>
                <c:pt idx="55">
                  <c:v>43385.618055555555</c:v>
                </c:pt>
                <c:pt idx="56">
                  <c:v>43385.687511574077</c:v>
                </c:pt>
                <c:pt idx="57">
                  <c:v>43385.770844907405</c:v>
                </c:pt>
                <c:pt idx="58">
                  <c:v>43385.854178240741</c:v>
                </c:pt>
                <c:pt idx="59">
                  <c:v>43385.937511574077</c:v>
                </c:pt>
                <c:pt idx="60">
                  <c:v>43386.020844907405</c:v>
                </c:pt>
                <c:pt idx="61">
                  <c:v>43386.104178240741</c:v>
                </c:pt>
                <c:pt idx="62">
                  <c:v>43386.187511574077</c:v>
                </c:pt>
                <c:pt idx="63">
                  <c:v>43386.270844907405</c:v>
                </c:pt>
                <c:pt idx="64">
                  <c:v>43386.361111111109</c:v>
                </c:pt>
                <c:pt idx="65">
                  <c:v>43386.437511574077</c:v>
                </c:pt>
                <c:pt idx="66">
                  <c:v>43386.520844907405</c:v>
                </c:pt>
                <c:pt idx="67">
                  <c:v>43386.604178240741</c:v>
                </c:pt>
                <c:pt idx="68">
                  <c:v>43386.687511574077</c:v>
                </c:pt>
                <c:pt idx="69">
                  <c:v>43386.769444444442</c:v>
                </c:pt>
                <c:pt idx="70">
                  <c:v>43386.854861111111</c:v>
                </c:pt>
                <c:pt idx="71">
                  <c:v>43386.937511574077</c:v>
                </c:pt>
                <c:pt idx="72">
                  <c:v>43387.018750000003</c:v>
                </c:pt>
                <c:pt idx="73">
                  <c:v>43387.105555555558</c:v>
                </c:pt>
                <c:pt idx="74">
                  <c:v>43387.186111111114</c:v>
                </c:pt>
                <c:pt idx="75">
                  <c:v>43387.270844907405</c:v>
                </c:pt>
                <c:pt idx="76">
                  <c:v>43387.354178240741</c:v>
                </c:pt>
                <c:pt idx="77">
                  <c:v>43387.437615740739</c:v>
                </c:pt>
                <c:pt idx="78">
                  <c:v>43387.520949074074</c:v>
                </c:pt>
                <c:pt idx="79">
                  <c:v>43387.602777777778</c:v>
                </c:pt>
                <c:pt idx="80">
                  <c:v>43387.687511574077</c:v>
                </c:pt>
                <c:pt idx="81">
                  <c:v>43387.772916666669</c:v>
                </c:pt>
                <c:pt idx="82">
                  <c:v>43387.85833333333</c:v>
                </c:pt>
                <c:pt idx="83">
                  <c:v>43387.936111111114</c:v>
                </c:pt>
                <c:pt idx="84">
                  <c:v>43388.020138888889</c:v>
                </c:pt>
                <c:pt idx="85">
                  <c:v>43388.102083333331</c:v>
                </c:pt>
                <c:pt idx="86">
                  <c:v>43388.19027777778</c:v>
                </c:pt>
                <c:pt idx="87">
                  <c:v>43388.270844907405</c:v>
                </c:pt>
                <c:pt idx="88">
                  <c:v>43388.357638888891</c:v>
                </c:pt>
                <c:pt idx="89">
                  <c:v>43388.438194444447</c:v>
                </c:pt>
                <c:pt idx="90">
                  <c:v>43388.533333333333</c:v>
                </c:pt>
                <c:pt idx="91">
                  <c:v>43388.607638888891</c:v>
                </c:pt>
                <c:pt idx="92">
                  <c:v>43388.686805555553</c:v>
                </c:pt>
              </c:numCache>
            </c:numRef>
          </c:xVal>
          <c:yVal>
            <c:numRef>
              <c:f>'Single Exponential'!$L$7:$L$99</c:f>
              <c:numCache>
                <c:formatCode>0.000</c:formatCode>
                <c:ptCount val="93"/>
                <c:pt idx="0">
                  <c:v>2.6966768241181282E-2</c:v>
                </c:pt>
                <c:pt idx="1">
                  <c:v>2.6966768241181282E-2</c:v>
                </c:pt>
                <c:pt idx="2">
                  <c:v>2.6966768241181282E-2</c:v>
                </c:pt>
                <c:pt idx="3">
                  <c:v>2.6966768241181282E-2</c:v>
                </c:pt>
                <c:pt idx="4">
                  <c:v>2.6966768241181282E-2</c:v>
                </c:pt>
                <c:pt idx="5">
                  <c:v>2.6966768241181282E-2</c:v>
                </c:pt>
                <c:pt idx="6">
                  <c:v>2.6966768241181282E-2</c:v>
                </c:pt>
                <c:pt idx="7">
                  <c:v>2.6966768241181282E-2</c:v>
                </c:pt>
                <c:pt idx="8">
                  <c:v>2.6966768241181282E-2</c:v>
                </c:pt>
                <c:pt idx="9">
                  <c:v>2.6966768241181282E-2</c:v>
                </c:pt>
                <c:pt idx="10">
                  <c:v>2.6966768241181282E-2</c:v>
                </c:pt>
                <c:pt idx="11">
                  <c:v>2.6966768241181282E-2</c:v>
                </c:pt>
                <c:pt idx="12">
                  <c:v>2.6966768241181282E-2</c:v>
                </c:pt>
                <c:pt idx="13">
                  <c:v>2.6966768241181282E-2</c:v>
                </c:pt>
                <c:pt idx="14">
                  <c:v>2.6966768241181282E-2</c:v>
                </c:pt>
                <c:pt idx="15">
                  <c:v>2.6966768241181282E-2</c:v>
                </c:pt>
                <c:pt idx="16">
                  <c:v>2.6966768241181282E-2</c:v>
                </c:pt>
                <c:pt idx="17">
                  <c:v>2.6966768241181282E-2</c:v>
                </c:pt>
                <c:pt idx="18">
                  <c:v>2.6966768241181282E-2</c:v>
                </c:pt>
                <c:pt idx="19">
                  <c:v>2.6966768241181282E-2</c:v>
                </c:pt>
                <c:pt idx="20">
                  <c:v>2.6966768241181282E-2</c:v>
                </c:pt>
                <c:pt idx="21">
                  <c:v>2.6966768241181282E-2</c:v>
                </c:pt>
                <c:pt idx="22">
                  <c:v>2.6966768241181282E-2</c:v>
                </c:pt>
                <c:pt idx="23">
                  <c:v>2.6966768241181282E-2</c:v>
                </c:pt>
                <c:pt idx="24">
                  <c:v>2.6966768241181282E-2</c:v>
                </c:pt>
                <c:pt idx="25">
                  <c:v>2.6966768241181282E-2</c:v>
                </c:pt>
                <c:pt idx="26">
                  <c:v>2.6966768241181282E-2</c:v>
                </c:pt>
                <c:pt idx="27">
                  <c:v>2.6966768241181282E-2</c:v>
                </c:pt>
                <c:pt idx="28">
                  <c:v>2.6966768241181282E-2</c:v>
                </c:pt>
                <c:pt idx="29">
                  <c:v>2.6966768241181282E-2</c:v>
                </c:pt>
                <c:pt idx="30">
                  <c:v>2.6966768241181282E-2</c:v>
                </c:pt>
                <c:pt idx="31">
                  <c:v>2.6966768241181282E-2</c:v>
                </c:pt>
                <c:pt idx="32">
                  <c:v>2.6966768241181282E-2</c:v>
                </c:pt>
                <c:pt idx="33">
                  <c:v>2.6966768241181282E-2</c:v>
                </c:pt>
                <c:pt idx="34">
                  <c:v>2.6966768241181282E-2</c:v>
                </c:pt>
                <c:pt idx="35">
                  <c:v>2.6966768241181282E-2</c:v>
                </c:pt>
                <c:pt idx="36">
                  <c:v>2.6966768241181282E-2</c:v>
                </c:pt>
                <c:pt idx="37">
                  <c:v>2.6966768241181282E-2</c:v>
                </c:pt>
                <c:pt idx="38">
                  <c:v>2.6966768241181282E-2</c:v>
                </c:pt>
                <c:pt idx="39">
                  <c:v>2.6966768241181282E-2</c:v>
                </c:pt>
                <c:pt idx="40">
                  <c:v>2.6966768241181282E-2</c:v>
                </c:pt>
                <c:pt idx="41">
                  <c:v>2.6966768241181282E-2</c:v>
                </c:pt>
                <c:pt idx="42">
                  <c:v>2.6966768241181282E-2</c:v>
                </c:pt>
                <c:pt idx="43">
                  <c:v>2.6966768241181282E-2</c:v>
                </c:pt>
                <c:pt idx="44">
                  <c:v>2.6966768241181282E-2</c:v>
                </c:pt>
                <c:pt idx="45">
                  <c:v>2.6966768241181282E-2</c:v>
                </c:pt>
                <c:pt idx="46">
                  <c:v>2.6966768241181282E-2</c:v>
                </c:pt>
                <c:pt idx="47">
                  <c:v>2.6966768241181282E-2</c:v>
                </c:pt>
                <c:pt idx="48">
                  <c:v>2.6966768241181282E-2</c:v>
                </c:pt>
                <c:pt idx="49">
                  <c:v>2.6966768241181282E-2</c:v>
                </c:pt>
                <c:pt idx="50">
                  <c:v>2.6966768241181282E-2</c:v>
                </c:pt>
                <c:pt idx="51">
                  <c:v>2.6966768241181282E-2</c:v>
                </c:pt>
                <c:pt idx="52">
                  <c:v>2.6966768241181282E-2</c:v>
                </c:pt>
                <c:pt idx="53">
                  <c:v>2.6966768241181282E-2</c:v>
                </c:pt>
                <c:pt idx="54">
                  <c:v>2.6966768241181282E-2</c:v>
                </c:pt>
                <c:pt idx="55">
                  <c:v>2.6966768241181282E-2</c:v>
                </c:pt>
                <c:pt idx="56">
                  <c:v>2.6966768241181282E-2</c:v>
                </c:pt>
                <c:pt idx="57">
                  <c:v>2.6966768241181282E-2</c:v>
                </c:pt>
                <c:pt idx="58">
                  <c:v>2.6966768241181282E-2</c:v>
                </c:pt>
                <c:pt idx="59">
                  <c:v>2.6966768241181282E-2</c:v>
                </c:pt>
                <c:pt idx="60">
                  <c:v>2.6966768241181282E-2</c:v>
                </c:pt>
                <c:pt idx="61">
                  <c:v>2.6966768241181282E-2</c:v>
                </c:pt>
                <c:pt idx="62">
                  <c:v>2.6966768241181282E-2</c:v>
                </c:pt>
                <c:pt idx="63">
                  <c:v>2.6966768241181282E-2</c:v>
                </c:pt>
                <c:pt idx="64">
                  <c:v>2.6966768241181282E-2</c:v>
                </c:pt>
                <c:pt idx="65">
                  <c:v>2.6966768241181282E-2</c:v>
                </c:pt>
                <c:pt idx="66">
                  <c:v>2.6966768241181282E-2</c:v>
                </c:pt>
                <c:pt idx="67">
                  <c:v>2.6966768241181282E-2</c:v>
                </c:pt>
                <c:pt idx="68">
                  <c:v>2.6966768241181282E-2</c:v>
                </c:pt>
                <c:pt idx="69">
                  <c:v>2.6966768241181282E-2</c:v>
                </c:pt>
                <c:pt idx="70">
                  <c:v>2.6966768241181282E-2</c:v>
                </c:pt>
                <c:pt idx="71">
                  <c:v>2.6966768241181282E-2</c:v>
                </c:pt>
                <c:pt idx="72">
                  <c:v>2.6966768241181282E-2</c:v>
                </c:pt>
                <c:pt idx="73">
                  <c:v>2.6966768241181282E-2</c:v>
                </c:pt>
                <c:pt idx="74">
                  <c:v>2.6966768241181282E-2</c:v>
                </c:pt>
                <c:pt idx="75">
                  <c:v>2.6966768241181282E-2</c:v>
                </c:pt>
                <c:pt idx="76">
                  <c:v>2.6966768241181282E-2</c:v>
                </c:pt>
                <c:pt idx="77">
                  <c:v>2.6966768241181282E-2</c:v>
                </c:pt>
                <c:pt idx="78">
                  <c:v>2.6966768241181282E-2</c:v>
                </c:pt>
                <c:pt idx="79">
                  <c:v>2.6966768241181282E-2</c:v>
                </c:pt>
                <c:pt idx="80">
                  <c:v>2.6966768241181282E-2</c:v>
                </c:pt>
                <c:pt idx="81">
                  <c:v>2.6966768241181282E-2</c:v>
                </c:pt>
                <c:pt idx="82">
                  <c:v>2.6966768241181282E-2</c:v>
                </c:pt>
                <c:pt idx="83">
                  <c:v>2.6966768241181282E-2</c:v>
                </c:pt>
                <c:pt idx="84">
                  <c:v>2.6966768241181282E-2</c:v>
                </c:pt>
                <c:pt idx="85">
                  <c:v>2.6966768241181282E-2</c:v>
                </c:pt>
                <c:pt idx="86">
                  <c:v>2.6966768241181282E-2</c:v>
                </c:pt>
                <c:pt idx="87">
                  <c:v>2.6966768241181282E-2</c:v>
                </c:pt>
                <c:pt idx="88">
                  <c:v>2.6966768241181282E-2</c:v>
                </c:pt>
                <c:pt idx="89">
                  <c:v>2.6966768241181282E-2</c:v>
                </c:pt>
                <c:pt idx="90">
                  <c:v>2.6966768241181282E-2</c:v>
                </c:pt>
                <c:pt idx="91">
                  <c:v>2.6966768241181282E-2</c:v>
                </c:pt>
                <c:pt idx="92">
                  <c:v>2.6966768241181282E-2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BC-4D94-B709-9DED18FE8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35552"/>
        <c:axId val="141337632"/>
      </c:scatterChart>
      <c:valAx>
        <c:axId val="141335552"/>
        <c:scaling>
          <c:orientation val="minMax"/>
          <c:max val="43389"/>
          <c:min val="43381"/>
        </c:scaling>
        <c:delete val="0"/>
        <c:axPos val="b"/>
        <c:numFmt formatCode="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37632"/>
        <c:crosses val="autoZero"/>
        <c:crossBetween val="midCat"/>
      </c:valAx>
      <c:valAx>
        <c:axId val="141337632"/>
        <c:scaling>
          <c:orientation val="minMax"/>
          <c:min val="1.0000000000000002E-2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3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24956255468053"/>
          <c:y val="0.13504556722076405"/>
          <c:w val="0.2450837707786526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824146981627299E-2"/>
          <c:y val="0.17171296296296296"/>
          <c:w val="0.87119444444444449"/>
          <c:h val="0.70058326042578012"/>
        </c:manualLayout>
      </c:layout>
      <c:scatterChart>
        <c:scatterStyle val="lineMarker"/>
        <c:varyColors val="0"/>
        <c:ser>
          <c:idx val="0"/>
          <c:order val="0"/>
          <c:tx>
            <c:v>Actual CT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'Single Exponential'!$A$7:$A$99</c:f>
              <c:numCache>
                <c:formatCode>m/d/yyyy\ h:mm</c:formatCode>
                <c:ptCount val="93"/>
                <c:pt idx="0">
                  <c:v>43381.023611111108</c:v>
                </c:pt>
                <c:pt idx="1">
                  <c:v>43381.100694444445</c:v>
                </c:pt>
                <c:pt idx="2">
                  <c:v>43381.188194444447</c:v>
                </c:pt>
                <c:pt idx="3">
                  <c:v>43381.271527777775</c:v>
                </c:pt>
                <c:pt idx="4">
                  <c:v>43381.350694444445</c:v>
                </c:pt>
                <c:pt idx="5">
                  <c:v>43381.439583333333</c:v>
                </c:pt>
                <c:pt idx="6">
                  <c:v>43381.527777777781</c:v>
                </c:pt>
                <c:pt idx="7">
                  <c:v>43381.603472222225</c:v>
                </c:pt>
                <c:pt idx="8">
                  <c:v>43381.688888888886</c:v>
                </c:pt>
                <c:pt idx="9">
                  <c:v>43381.770844907405</c:v>
                </c:pt>
                <c:pt idx="10">
                  <c:v>43381.861111111109</c:v>
                </c:pt>
                <c:pt idx="11">
                  <c:v>43381.940972222219</c:v>
                </c:pt>
                <c:pt idx="12">
                  <c:v>43382.011805555558</c:v>
                </c:pt>
                <c:pt idx="13">
                  <c:v>43382.097222222219</c:v>
                </c:pt>
                <c:pt idx="14">
                  <c:v>43382.181250000001</c:v>
                </c:pt>
                <c:pt idx="15">
                  <c:v>43382.270138888889</c:v>
                </c:pt>
                <c:pt idx="16">
                  <c:v>43382.361111111109</c:v>
                </c:pt>
                <c:pt idx="17">
                  <c:v>43382.434027777781</c:v>
                </c:pt>
                <c:pt idx="18">
                  <c:v>43382.521527777775</c:v>
                </c:pt>
                <c:pt idx="19">
                  <c:v>43382.604861111111</c:v>
                </c:pt>
                <c:pt idx="20">
                  <c:v>43382.7</c:v>
                </c:pt>
                <c:pt idx="21">
                  <c:v>43382.767361111109</c:v>
                </c:pt>
                <c:pt idx="22">
                  <c:v>43382.864583333336</c:v>
                </c:pt>
                <c:pt idx="23">
                  <c:v>43382.927083333336</c:v>
                </c:pt>
                <c:pt idx="24">
                  <c:v>43383.017361111109</c:v>
                </c:pt>
                <c:pt idx="25">
                  <c:v>43383.097222222219</c:v>
                </c:pt>
                <c:pt idx="26">
                  <c:v>43383.178472222222</c:v>
                </c:pt>
                <c:pt idx="27">
                  <c:v>43383.267361111109</c:v>
                </c:pt>
                <c:pt idx="28">
                  <c:v>43383.34375</c:v>
                </c:pt>
                <c:pt idx="29">
                  <c:v>43383.449305555558</c:v>
                </c:pt>
                <c:pt idx="30">
                  <c:v>43383.522916666669</c:v>
                </c:pt>
                <c:pt idx="31">
                  <c:v>43383.600694444445</c:v>
                </c:pt>
                <c:pt idx="32">
                  <c:v>43383.696527777778</c:v>
                </c:pt>
                <c:pt idx="33">
                  <c:v>43383.775694444441</c:v>
                </c:pt>
                <c:pt idx="34">
                  <c:v>43383.856249999997</c:v>
                </c:pt>
                <c:pt idx="35">
                  <c:v>43383.938194444447</c:v>
                </c:pt>
                <c:pt idx="36">
                  <c:v>43384.018750000003</c:v>
                </c:pt>
                <c:pt idx="37">
                  <c:v>43384.101388888892</c:v>
                </c:pt>
                <c:pt idx="38">
                  <c:v>43384.184027777781</c:v>
                </c:pt>
                <c:pt idx="39">
                  <c:v>43384.270138888889</c:v>
                </c:pt>
                <c:pt idx="40">
                  <c:v>43384.359722222223</c:v>
                </c:pt>
                <c:pt idx="41">
                  <c:v>43384.438888888886</c:v>
                </c:pt>
                <c:pt idx="42">
                  <c:v>43384.526388888888</c:v>
                </c:pt>
                <c:pt idx="43">
                  <c:v>43384.60833333333</c:v>
                </c:pt>
                <c:pt idx="44">
                  <c:v>43384.688888888886</c:v>
                </c:pt>
                <c:pt idx="45">
                  <c:v>43384.765277777777</c:v>
                </c:pt>
                <c:pt idx="46">
                  <c:v>43384.849305555559</c:v>
                </c:pt>
                <c:pt idx="47">
                  <c:v>43384.934027777781</c:v>
                </c:pt>
                <c:pt idx="48">
                  <c:v>43385.017361111109</c:v>
                </c:pt>
                <c:pt idx="49">
                  <c:v>43385.097928240742</c:v>
                </c:pt>
                <c:pt idx="50">
                  <c:v>43385.186122685183</c:v>
                </c:pt>
                <c:pt idx="51">
                  <c:v>43385.274305555555</c:v>
                </c:pt>
                <c:pt idx="52">
                  <c:v>43385.354178240741</c:v>
                </c:pt>
                <c:pt idx="53">
                  <c:v>43385.440972222219</c:v>
                </c:pt>
                <c:pt idx="54">
                  <c:v>43385.520844907405</c:v>
                </c:pt>
                <c:pt idx="55">
                  <c:v>43385.618055555555</c:v>
                </c:pt>
                <c:pt idx="56">
                  <c:v>43385.687511574077</c:v>
                </c:pt>
                <c:pt idx="57">
                  <c:v>43385.770844907405</c:v>
                </c:pt>
                <c:pt idx="58">
                  <c:v>43385.854178240741</c:v>
                </c:pt>
                <c:pt idx="59">
                  <c:v>43385.937511574077</c:v>
                </c:pt>
                <c:pt idx="60">
                  <c:v>43386.020844907405</c:v>
                </c:pt>
                <c:pt idx="61">
                  <c:v>43386.104178240741</c:v>
                </c:pt>
                <c:pt idx="62">
                  <c:v>43386.187511574077</c:v>
                </c:pt>
                <c:pt idx="63">
                  <c:v>43386.270844907405</c:v>
                </c:pt>
                <c:pt idx="64">
                  <c:v>43386.361111111109</c:v>
                </c:pt>
                <c:pt idx="65">
                  <c:v>43386.437511574077</c:v>
                </c:pt>
                <c:pt idx="66">
                  <c:v>43386.520844907405</c:v>
                </c:pt>
                <c:pt idx="67">
                  <c:v>43386.604178240741</c:v>
                </c:pt>
                <c:pt idx="68">
                  <c:v>43386.687511574077</c:v>
                </c:pt>
                <c:pt idx="69">
                  <c:v>43386.769444444442</c:v>
                </c:pt>
                <c:pt idx="70">
                  <c:v>43386.854861111111</c:v>
                </c:pt>
                <c:pt idx="71">
                  <c:v>43386.937511574077</c:v>
                </c:pt>
                <c:pt idx="72">
                  <c:v>43387.018750000003</c:v>
                </c:pt>
                <c:pt idx="73">
                  <c:v>43387.105555555558</c:v>
                </c:pt>
                <c:pt idx="74">
                  <c:v>43387.186111111114</c:v>
                </c:pt>
                <c:pt idx="75">
                  <c:v>43387.270844907405</c:v>
                </c:pt>
                <c:pt idx="76">
                  <c:v>43387.354178240741</c:v>
                </c:pt>
                <c:pt idx="77">
                  <c:v>43387.437615740739</c:v>
                </c:pt>
                <c:pt idx="78">
                  <c:v>43387.520949074074</c:v>
                </c:pt>
                <c:pt idx="79">
                  <c:v>43387.602777777778</c:v>
                </c:pt>
                <c:pt idx="80">
                  <c:v>43387.687511574077</c:v>
                </c:pt>
                <c:pt idx="81">
                  <c:v>43387.772916666669</c:v>
                </c:pt>
                <c:pt idx="82">
                  <c:v>43387.85833333333</c:v>
                </c:pt>
                <c:pt idx="83">
                  <c:v>43387.936111111114</c:v>
                </c:pt>
                <c:pt idx="84">
                  <c:v>43388.020138888889</c:v>
                </c:pt>
                <c:pt idx="85">
                  <c:v>43388.102083333331</c:v>
                </c:pt>
                <c:pt idx="86">
                  <c:v>43388.19027777778</c:v>
                </c:pt>
                <c:pt idx="87">
                  <c:v>43388.270844907405</c:v>
                </c:pt>
                <c:pt idx="88">
                  <c:v>43388.357638888891</c:v>
                </c:pt>
                <c:pt idx="89">
                  <c:v>43388.438194444447</c:v>
                </c:pt>
                <c:pt idx="90">
                  <c:v>43388.533333333333</c:v>
                </c:pt>
                <c:pt idx="91">
                  <c:v>43388.607638888891</c:v>
                </c:pt>
                <c:pt idx="92">
                  <c:v>43388.686805555553</c:v>
                </c:pt>
              </c:numCache>
            </c:numRef>
          </c:xVal>
          <c:yVal>
            <c:numRef>
              <c:f>'Single Exponential'!$M$7:$M$99</c:f>
              <c:numCache>
                <c:formatCode>General</c:formatCode>
                <c:ptCount val="93"/>
                <c:pt idx="0">
                  <c:v>28.099733091525415</c:v>
                </c:pt>
                <c:pt idx="1">
                  <c:v>35.587183636328298</c:v>
                </c:pt>
                <c:pt idx="2">
                  <c:v>33.946363748358394</c:v>
                </c:pt>
                <c:pt idx="3">
                  <c:v>33.809455593777514</c:v>
                </c:pt>
                <c:pt idx="4">
                  <c:v>27.495347854181531</c:v>
                </c:pt>
                <c:pt idx="5">
                  <c:v>23.773404258840291</c:v>
                </c:pt>
                <c:pt idx="6">
                  <c:v>23.831177389884289</c:v>
                </c:pt>
                <c:pt idx="7">
                  <c:v>23.687586820568278</c:v>
                </c:pt>
                <c:pt idx="8">
                  <c:v>26.43359677390589</c:v>
                </c:pt>
                <c:pt idx="9">
                  <c:v>25.48521754499987</c:v>
                </c:pt>
                <c:pt idx="10">
                  <c:v>25.837323471025556</c:v>
                </c:pt>
                <c:pt idx="11">
                  <c:v>19.771432358267973</c:v>
                </c:pt>
                <c:pt idx="12">
                  <c:v>27.011115263846342</c:v>
                </c:pt>
                <c:pt idx="13">
                  <c:v>30.643357542940926</c:v>
                </c:pt>
                <c:pt idx="14">
                  <c:v>31.690559593471068</c:v>
                </c:pt>
                <c:pt idx="15">
                  <c:v>40.014619116883168</c:v>
                </c:pt>
                <c:pt idx="16">
                  <c:v>33.215100118967868</c:v>
                </c:pt>
                <c:pt idx="17">
                  <c:v>30.636252893285324</c:v>
                </c:pt>
                <c:pt idx="18">
                  <c:v>24.959528585208894</c:v>
                </c:pt>
                <c:pt idx="19">
                  <c:v>27.765261637778433</c:v>
                </c:pt>
                <c:pt idx="20">
                  <c:v>25.553845919584013</c:v>
                </c:pt>
                <c:pt idx="21">
                  <c:v>27.311533920226189</c:v>
                </c:pt>
                <c:pt idx="22">
                  <c:v>27.728341615384167</c:v>
                </c:pt>
                <c:pt idx="23">
                  <c:v>23.904165489847813</c:v>
                </c:pt>
                <c:pt idx="24">
                  <c:v>26.931468472658352</c:v>
                </c:pt>
                <c:pt idx="25">
                  <c:v>28.990221393543532</c:v>
                </c:pt>
                <c:pt idx="26">
                  <c:v>33.446421056537829</c:v>
                </c:pt>
                <c:pt idx="27">
                  <c:v>35.487969272665723</c:v>
                </c:pt>
                <c:pt idx="28">
                  <c:v>27.176454401450506</c:v>
                </c:pt>
                <c:pt idx="29">
                  <c:v>26.665247506697757</c:v>
                </c:pt>
                <c:pt idx="30">
                  <c:v>24.40551605173145</c:v>
                </c:pt>
                <c:pt idx="31">
                  <c:v>25.353320582590722</c:v>
                </c:pt>
                <c:pt idx="32">
                  <c:v>35.994742702037378</c:v>
                </c:pt>
                <c:pt idx="33">
                  <c:v>38.162758370379379</c:v>
                </c:pt>
                <c:pt idx="34">
                  <c:v>28.676471369487892</c:v>
                </c:pt>
                <c:pt idx="35">
                  <c:v>30.593017533191031</c:v>
                </c:pt>
                <c:pt idx="36">
                  <c:v>34.487410298731596</c:v>
                </c:pt>
                <c:pt idx="37">
                  <c:v>39.823653916024476</c:v>
                </c:pt>
                <c:pt idx="38">
                  <c:v>40.791812939630191</c:v>
                </c:pt>
                <c:pt idx="39">
                  <c:v>44.098044989215737</c:v>
                </c:pt>
                <c:pt idx="40">
                  <c:v>32.231127724693906</c:v>
                </c:pt>
                <c:pt idx="41">
                  <c:v>39.050801687449955</c:v>
                </c:pt>
                <c:pt idx="42">
                  <c:v>33.82183175593984</c:v>
                </c:pt>
                <c:pt idx="43">
                  <c:v>35.718885330646685</c:v>
                </c:pt>
                <c:pt idx="44">
                  <c:v>41.731084159625709</c:v>
                </c:pt>
                <c:pt idx="45">
                  <c:v>46.274521114329069</c:v>
                </c:pt>
                <c:pt idx="46">
                  <c:v>42.115502347669626</c:v>
                </c:pt>
                <c:pt idx="47">
                  <c:v>37.436846654483503</c:v>
                </c:pt>
                <c:pt idx="48">
                  <c:v>42.225825343267594</c:v>
                </c:pt>
                <c:pt idx="49">
                  <c:v>47.843103896327953</c:v>
                </c:pt>
                <c:pt idx="50">
                  <c:v>59.111256833902388</c:v>
                </c:pt>
                <c:pt idx="51">
                  <c:v>58.507608755248611</c:v>
                </c:pt>
                <c:pt idx="52">
                  <c:v>49.002612535506756</c:v>
                </c:pt>
                <c:pt idx="53">
                  <c:v>38.805578592328196</c:v>
                </c:pt>
                <c:pt idx="54">
                  <c:v>39.021143346169055</c:v>
                </c:pt>
                <c:pt idx="55">
                  <c:v>39.743589641789725</c:v>
                </c:pt>
                <c:pt idx="56">
                  <c:v>52.633026305821758</c:v>
                </c:pt>
                <c:pt idx="57">
                  <c:v>52.264590748210537</c:v>
                </c:pt>
                <c:pt idx="58">
                  <c:v>46.420591400317932</c:v>
                </c:pt>
                <c:pt idx="59">
                  <c:v>50.622237435807939</c:v>
                </c:pt>
                <c:pt idx="60">
                  <c:v>51.167418450133084</c:v>
                </c:pt>
                <c:pt idx="61">
                  <c:v>61.548040937801588</c:v>
                </c:pt>
                <c:pt idx="62">
                  <c:v>61.198403299543003</c:v>
                </c:pt>
                <c:pt idx="63">
                  <c:v>61.961147483255381</c:v>
                </c:pt>
                <c:pt idx="64">
                  <c:v>53.539473715086444</c:v>
                </c:pt>
                <c:pt idx="65">
                  <c:v>53.928841476311504</c:v>
                </c:pt>
                <c:pt idx="66">
                  <c:v>41.402626271311931</c:v>
                </c:pt>
                <c:pt idx="67">
                  <c:v>36.839948918911141</c:v>
                </c:pt>
                <c:pt idx="68">
                  <c:v>36.908947893081347</c:v>
                </c:pt>
                <c:pt idx="69">
                  <c:v>45.387130952341977</c:v>
                </c:pt>
                <c:pt idx="70">
                  <c:v>40.658097034555759</c:v>
                </c:pt>
                <c:pt idx="71">
                  <c:v>42.701527546518918</c:v>
                </c:pt>
                <c:pt idx="72">
                  <c:v>46.782171870001967</c:v>
                </c:pt>
                <c:pt idx="73">
                  <c:v>47.469345946464678</c:v>
                </c:pt>
                <c:pt idx="74">
                  <c:v>48.003591269901307</c:v>
                </c:pt>
                <c:pt idx="75">
                  <c:v>63.864833600953013</c:v>
                </c:pt>
                <c:pt idx="76">
                  <c:v>39.307273717307403</c:v>
                </c:pt>
                <c:pt idx="77">
                  <c:v>51.531284510168362</c:v>
                </c:pt>
                <c:pt idx="78">
                  <c:v>41.394729624402423</c:v>
                </c:pt>
                <c:pt idx="79">
                  <c:v>35.268230725613549</c:v>
                </c:pt>
                <c:pt idx="80">
                  <c:v>34.820586721825862</c:v>
                </c:pt>
                <c:pt idx="81">
                  <c:v>33.070242808292988</c:v>
                </c:pt>
                <c:pt idx="82">
                  <c:v>35.15310737463475</c:v>
                </c:pt>
                <c:pt idx="83">
                  <c:v>33.647389030720191</c:v>
                </c:pt>
                <c:pt idx="84">
                  <c:v>39.476240540610505</c:v>
                </c:pt>
                <c:pt idx="85">
                  <c:v>53.243324091356314</c:v>
                </c:pt>
                <c:pt idx="86">
                  <c:v>47.300467766030536</c:v>
                </c:pt>
                <c:pt idx="87">
                  <c:v>55.474260716921634</c:v>
                </c:pt>
                <c:pt idx="88">
                  <c:v>40.408103430699718</c:v>
                </c:pt>
                <c:pt idx="89">
                  <c:v>44.011369094838471</c:v>
                </c:pt>
                <c:pt idx="90">
                  <c:v>37.1585664449291</c:v>
                </c:pt>
                <c:pt idx="91">
                  <c:v>32.068930557051317</c:v>
                </c:pt>
                <c:pt idx="92">
                  <c:v>32.134951329594301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3-49A7-B754-1A4B68613994}"/>
            </c:ext>
          </c:extLst>
        </c:ser>
        <c:ser>
          <c:idx val="1"/>
          <c:order val="1"/>
          <c:tx>
            <c:v>Calculated CT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'Single Exponential'!$A$7:$A$99</c:f>
              <c:numCache>
                <c:formatCode>m/d/yyyy\ h:mm</c:formatCode>
                <c:ptCount val="93"/>
                <c:pt idx="0">
                  <c:v>43381.023611111108</c:v>
                </c:pt>
                <c:pt idx="1">
                  <c:v>43381.100694444445</c:v>
                </c:pt>
                <c:pt idx="2">
                  <c:v>43381.188194444447</c:v>
                </c:pt>
                <c:pt idx="3">
                  <c:v>43381.271527777775</c:v>
                </c:pt>
                <c:pt idx="4">
                  <c:v>43381.350694444445</c:v>
                </c:pt>
                <c:pt idx="5">
                  <c:v>43381.439583333333</c:v>
                </c:pt>
                <c:pt idx="6">
                  <c:v>43381.527777777781</c:v>
                </c:pt>
                <c:pt idx="7">
                  <c:v>43381.603472222225</c:v>
                </c:pt>
                <c:pt idx="8">
                  <c:v>43381.688888888886</c:v>
                </c:pt>
                <c:pt idx="9">
                  <c:v>43381.770844907405</c:v>
                </c:pt>
                <c:pt idx="10">
                  <c:v>43381.861111111109</c:v>
                </c:pt>
                <c:pt idx="11">
                  <c:v>43381.940972222219</c:v>
                </c:pt>
                <c:pt idx="12">
                  <c:v>43382.011805555558</c:v>
                </c:pt>
                <c:pt idx="13">
                  <c:v>43382.097222222219</c:v>
                </c:pt>
                <c:pt idx="14">
                  <c:v>43382.181250000001</c:v>
                </c:pt>
                <c:pt idx="15">
                  <c:v>43382.270138888889</c:v>
                </c:pt>
                <c:pt idx="16">
                  <c:v>43382.361111111109</c:v>
                </c:pt>
                <c:pt idx="17">
                  <c:v>43382.434027777781</c:v>
                </c:pt>
                <c:pt idx="18">
                  <c:v>43382.521527777775</c:v>
                </c:pt>
                <c:pt idx="19">
                  <c:v>43382.604861111111</c:v>
                </c:pt>
                <c:pt idx="20">
                  <c:v>43382.7</c:v>
                </c:pt>
                <c:pt idx="21">
                  <c:v>43382.767361111109</c:v>
                </c:pt>
                <c:pt idx="22">
                  <c:v>43382.864583333336</c:v>
                </c:pt>
                <c:pt idx="23">
                  <c:v>43382.927083333336</c:v>
                </c:pt>
                <c:pt idx="24">
                  <c:v>43383.017361111109</c:v>
                </c:pt>
                <c:pt idx="25">
                  <c:v>43383.097222222219</c:v>
                </c:pt>
                <c:pt idx="26">
                  <c:v>43383.178472222222</c:v>
                </c:pt>
                <c:pt idx="27">
                  <c:v>43383.267361111109</c:v>
                </c:pt>
                <c:pt idx="28">
                  <c:v>43383.34375</c:v>
                </c:pt>
                <c:pt idx="29">
                  <c:v>43383.449305555558</c:v>
                </c:pt>
                <c:pt idx="30">
                  <c:v>43383.522916666669</c:v>
                </c:pt>
                <c:pt idx="31">
                  <c:v>43383.600694444445</c:v>
                </c:pt>
                <c:pt idx="32">
                  <c:v>43383.696527777778</c:v>
                </c:pt>
                <c:pt idx="33">
                  <c:v>43383.775694444441</c:v>
                </c:pt>
                <c:pt idx="34">
                  <c:v>43383.856249999997</c:v>
                </c:pt>
                <c:pt idx="35">
                  <c:v>43383.938194444447</c:v>
                </c:pt>
                <c:pt idx="36">
                  <c:v>43384.018750000003</c:v>
                </c:pt>
                <c:pt idx="37">
                  <c:v>43384.101388888892</c:v>
                </c:pt>
                <c:pt idx="38">
                  <c:v>43384.184027777781</c:v>
                </c:pt>
                <c:pt idx="39">
                  <c:v>43384.270138888889</c:v>
                </c:pt>
                <c:pt idx="40">
                  <c:v>43384.359722222223</c:v>
                </c:pt>
                <c:pt idx="41">
                  <c:v>43384.438888888886</c:v>
                </c:pt>
                <c:pt idx="42">
                  <c:v>43384.526388888888</c:v>
                </c:pt>
                <c:pt idx="43">
                  <c:v>43384.60833333333</c:v>
                </c:pt>
                <c:pt idx="44">
                  <c:v>43384.688888888886</c:v>
                </c:pt>
                <c:pt idx="45">
                  <c:v>43384.765277777777</c:v>
                </c:pt>
                <c:pt idx="46">
                  <c:v>43384.849305555559</c:v>
                </c:pt>
                <c:pt idx="47">
                  <c:v>43384.934027777781</c:v>
                </c:pt>
                <c:pt idx="48">
                  <c:v>43385.017361111109</c:v>
                </c:pt>
                <c:pt idx="49">
                  <c:v>43385.097928240742</c:v>
                </c:pt>
                <c:pt idx="50">
                  <c:v>43385.186122685183</c:v>
                </c:pt>
                <c:pt idx="51">
                  <c:v>43385.274305555555</c:v>
                </c:pt>
                <c:pt idx="52">
                  <c:v>43385.354178240741</c:v>
                </c:pt>
                <c:pt idx="53">
                  <c:v>43385.440972222219</c:v>
                </c:pt>
                <c:pt idx="54">
                  <c:v>43385.520844907405</c:v>
                </c:pt>
                <c:pt idx="55">
                  <c:v>43385.618055555555</c:v>
                </c:pt>
                <c:pt idx="56">
                  <c:v>43385.687511574077</c:v>
                </c:pt>
                <c:pt idx="57">
                  <c:v>43385.770844907405</c:v>
                </c:pt>
                <c:pt idx="58">
                  <c:v>43385.854178240741</c:v>
                </c:pt>
                <c:pt idx="59">
                  <c:v>43385.937511574077</c:v>
                </c:pt>
                <c:pt idx="60">
                  <c:v>43386.020844907405</c:v>
                </c:pt>
                <c:pt idx="61">
                  <c:v>43386.104178240741</c:v>
                </c:pt>
                <c:pt idx="62">
                  <c:v>43386.187511574077</c:v>
                </c:pt>
                <c:pt idx="63">
                  <c:v>43386.270844907405</c:v>
                </c:pt>
                <c:pt idx="64">
                  <c:v>43386.361111111109</c:v>
                </c:pt>
                <c:pt idx="65">
                  <c:v>43386.437511574077</c:v>
                </c:pt>
                <c:pt idx="66">
                  <c:v>43386.520844907405</c:v>
                </c:pt>
                <c:pt idx="67">
                  <c:v>43386.604178240741</c:v>
                </c:pt>
                <c:pt idx="68">
                  <c:v>43386.687511574077</c:v>
                </c:pt>
                <c:pt idx="69">
                  <c:v>43386.769444444442</c:v>
                </c:pt>
                <c:pt idx="70">
                  <c:v>43386.854861111111</c:v>
                </c:pt>
                <c:pt idx="71">
                  <c:v>43386.937511574077</c:v>
                </c:pt>
                <c:pt idx="72">
                  <c:v>43387.018750000003</c:v>
                </c:pt>
                <c:pt idx="73">
                  <c:v>43387.105555555558</c:v>
                </c:pt>
                <c:pt idx="74">
                  <c:v>43387.186111111114</c:v>
                </c:pt>
                <c:pt idx="75">
                  <c:v>43387.270844907405</c:v>
                </c:pt>
                <c:pt idx="76">
                  <c:v>43387.354178240741</c:v>
                </c:pt>
                <c:pt idx="77">
                  <c:v>43387.437615740739</c:v>
                </c:pt>
                <c:pt idx="78">
                  <c:v>43387.520949074074</c:v>
                </c:pt>
                <c:pt idx="79">
                  <c:v>43387.602777777778</c:v>
                </c:pt>
                <c:pt idx="80">
                  <c:v>43387.687511574077</c:v>
                </c:pt>
                <c:pt idx="81">
                  <c:v>43387.772916666669</c:v>
                </c:pt>
                <c:pt idx="82">
                  <c:v>43387.85833333333</c:v>
                </c:pt>
                <c:pt idx="83">
                  <c:v>43387.936111111114</c:v>
                </c:pt>
                <c:pt idx="84">
                  <c:v>43388.020138888889</c:v>
                </c:pt>
                <c:pt idx="85">
                  <c:v>43388.102083333331</c:v>
                </c:pt>
                <c:pt idx="86">
                  <c:v>43388.19027777778</c:v>
                </c:pt>
                <c:pt idx="87">
                  <c:v>43388.270844907405</c:v>
                </c:pt>
                <c:pt idx="88">
                  <c:v>43388.357638888891</c:v>
                </c:pt>
                <c:pt idx="89">
                  <c:v>43388.438194444447</c:v>
                </c:pt>
                <c:pt idx="90">
                  <c:v>43388.533333333333</c:v>
                </c:pt>
                <c:pt idx="91">
                  <c:v>43388.607638888891</c:v>
                </c:pt>
                <c:pt idx="92">
                  <c:v>43388.686805555553</c:v>
                </c:pt>
              </c:numCache>
            </c:numRef>
          </c:xVal>
          <c:yVal>
            <c:numRef>
              <c:f>'Single Exponential'!$N$7:$N$99</c:f>
              <c:numCache>
                <c:formatCode>General</c:formatCode>
                <c:ptCount val="93"/>
                <c:pt idx="0">
                  <c:v>28.348737288907273</c:v>
                </c:pt>
                <c:pt idx="1">
                  <c:v>35.582841796295028</c:v>
                </c:pt>
                <c:pt idx="2">
                  <c:v>34.849604687002383</c:v>
                </c:pt>
                <c:pt idx="3">
                  <c:v>37.585682890898177</c:v>
                </c:pt>
                <c:pt idx="4">
                  <c:v>32.717876788907034</c:v>
                </c:pt>
                <c:pt idx="5">
                  <c:v>24.334539639213023</c:v>
                </c:pt>
                <c:pt idx="6">
                  <c:v>23.425876813308459</c:v>
                </c:pt>
                <c:pt idx="7">
                  <c:v>23.713140594404461</c:v>
                </c:pt>
                <c:pt idx="8">
                  <c:v>26.388617253045641</c:v>
                </c:pt>
                <c:pt idx="9">
                  <c:v>24.326356164703672</c:v>
                </c:pt>
                <c:pt idx="10">
                  <c:v>24.196367847061538</c:v>
                </c:pt>
                <c:pt idx="11">
                  <c:v>24.217891090280791</c:v>
                </c:pt>
                <c:pt idx="12">
                  <c:v>24.367376769882728</c:v>
                </c:pt>
                <c:pt idx="14">
                  <c:v>27.00893114171248</c:v>
                </c:pt>
                <c:pt idx="15">
                  <c:v>34.664133408134781</c:v>
                </c:pt>
                <c:pt idx="16">
                  <c:v>34.563750560570966</c:v>
                </c:pt>
                <c:pt idx="17">
                  <c:v>32.854823074858842</c:v>
                </c:pt>
                <c:pt idx="18">
                  <c:v>23.385688176120627</c:v>
                </c:pt>
                <c:pt idx="19">
                  <c:v>27.767577953358575</c:v>
                </c:pt>
                <c:pt idx="20">
                  <c:v>26.126086522901034</c:v>
                </c:pt>
                <c:pt idx="21">
                  <c:v>26.319575440587059</c:v>
                </c:pt>
                <c:pt idx="22">
                  <c:v>27.733589303852888</c:v>
                </c:pt>
                <c:pt idx="23">
                  <c:v>21.531754113678282</c:v>
                </c:pt>
                <c:pt idx="24">
                  <c:v>29.217208442469897</c:v>
                </c:pt>
                <c:pt idx="25">
                  <c:v>28.604824612636662</c:v>
                </c:pt>
                <c:pt idx="26">
                  <c:v>44.085505558924922</c:v>
                </c:pt>
                <c:pt idx="27">
                  <c:v>40.985705751419154</c:v>
                </c:pt>
                <c:pt idx="28">
                  <c:v>34.154465870624144</c:v>
                </c:pt>
                <c:pt idx="29">
                  <c:v>26.98531110688047</c:v>
                </c:pt>
                <c:pt idx="30">
                  <c:v>24.387076550458964</c:v>
                </c:pt>
                <c:pt idx="31">
                  <c:v>24.895186767495787</c:v>
                </c:pt>
                <c:pt idx="32">
                  <c:v>35.007821174393541</c:v>
                </c:pt>
                <c:pt idx="33">
                  <c:v>38.36387984811897</c:v>
                </c:pt>
                <c:pt idx="34">
                  <c:v>29.62913588483217</c:v>
                </c:pt>
                <c:pt idx="36">
                  <c:v>32.70469973964601</c:v>
                </c:pt>
                <c:pt idx="37">
                  <c:v>38.851364922337446</c:v>
                </c:pt>
                <c:pt idx="38">
                  <c:v>49.156604123531238</c:v>
                </c:pt>
                <c:pt idx="39">
                  <c:v>51.833347836647008</c:v>
                </c:pt>
                <c:pt idx="40">
                  <c:v>42.481441657208109</c:v>
                </c:pt>
                <c:pt idx="41">
                  <c:v>37.672702724055704</c:v>
                </c:pt>
                <c:pt idx="42">
                  <c:v>32.930813551190695</c:v>
                </c:pt>
                <c:pt idx="43">
                  <c:v>34.64309199060871</c:v>
                </c:pt>
                <c:pt idx="44">
                  <c:v>42.377126727303654</c:v>
                </c:pt>
                <c:pt idx="45">
                  <c:v>43.436273105296223</c:v>
                </c:pt>
                <c:pt idx="46">
                  <c:v>40.715939302395185</c:v>
                </c:pt>
                <c:pt idx="47">
                  <c:v>35.352327338906498</c:v>
                </c:pt>
                <c:pt idx="48">
                  <c:v>41.430884740265832</c:v>
                </c:pt>
                <c:pt idx="49">
                  <c:v>44.748706935511755</c:v>
                </c:pt>
                <c:pt idx="50">
                  <c:v>56.414330404643728</c:v>
                </c:pt>
                <c:pt idx="51">
                  <c:v>63.570563374193625</c:v>
                </c:pt>
                <c:pt idx="52">
                  <c:v>51.202842516712039</c:v>
                </c:pt>
                <c:pt idx="53">
                  <c:v>39.568314186750392</c:v>
                </c:pt>
                <c:pt idx="54">
                  <c:v>35.627127098047673</c:v>
                </c:pt>
                <c:pt idx="55">
                  <c:v>38.21402240636251</c:v>
                </c:pt>
                <c:pt idx="57">
                  <c:v>48.660283857724615</c:v>
                </c:pt>
                <c:pt idx="58">
                  <c:v>42.489843778918342</c:v>
                </c:pt>
                <c:pt idx="59">
                  <c:v>50.055009502758296</c:v>
                </c:pt>
                <c:pt idx="60">
                  <c:v>46.734540254171741</c:v>
                </c:pt>
                <c:pt idx="61">
                  <c:v>65.902904762505557</c:v>
                </c:pt>
                <c:pt idx="62">
                  <c:v>64.644192913158193</c:v>
                </c:pt>
                <c:pt idx="63">
                  <c:v>64.986179259703277</c:v>
                </c:pt>
                <c:pt idx="65">
                  <c:v>60.279344687921913</c:v>
                </c:pt>
                <c:pt idx="66">
                  <c:v>40.578146976639331</c:v>
                </c:pt>
                <c:pt idx="67">
                  <c:v>35.787234157864226</c:v>
                </c:pt>
                <c:pt idx="68">
                  <c:v>37.270768952507616</c:v>
                </c:pt>
                <c:pt idx="69">
                  <c:v>45.545321664420392</c:v>
                </c:pt>
                <c:pt idx="70">
                  <c:v>38.300356492417826</c:v>
                </c:pt>
                <c:pt idx="71">
                  <c:v>42.509722266418393</c:v>
                </c:pt>
                <c:pt idx="72">
                  <c:v>47.312306516921844</c:v>
                </c:pt>
                <c:pt idx="73">
                  <c:v>46.002176368565216</c:v>
                </c:pt>
                <c:pt idx="74">
                  <c:v>51.047438378144825</c:v>
                </c:pt>
                <c:pt idx="75">
                  <c:v>60.155706519823198</c:v>
                </c:pt>
                <c:pt idx="76">
                  <c:v>50.867486805447982</c:v>
                </c:pt>
                <c:pt idx="78">
                  <c:v>40.547145321201448</c:v>
                </c:pt>
                <c:pt idx="79">
                  <c:v>33.202453919681375</c:v>
                </c:pt>
                <c:pt idx="80">
                  <c:v>32.170712998389575</c:v>
                </c:pt>
                <c:pt idx="81">
                  <c:v>30.944499841324607</c:v>
                </c:pt>
                <c:pt idx="82">
                  <c:v>33.591753424093852</c:v>
                </c:pt>
                <c:pt idx="83">
                  <c:v>31.900131185910013</c:v>
                </c:pt>
                <c:pt idx="84">
                  <c:v>36.202500626724913</c:v>
                </c:pt>
                <c:pt idx="85">
                  <c:v>50.491174806765827</c:v>
                </c:pt>
                <c:pt idx="86">
                  <c:v>52.117372585195859</c:v>
                </c:pt>
                <c:pt idx="87">
                  <c:v>52.223195418000806</c:v>
                </c:pt>
                <c:pt idx="89">
                  <c:v>45.88565700438906</c:v>
                </c:pt>
                <c:pt idx="90">
                  <c:v>34.659807846363606</c:v>
                </c:pt>
                <c:pt idx="91">
                  <c:v>30.872980571274923</c:v>
                </c:pt>
                <c:pt idx="92">
                  <c:v>30.769318070760207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3-49A7-B754-1A4B68613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71744"/>
        <c:axId val="141372576"/>
      </c:scatterChart>
      <c:valAx>
        <c:axId val="141371744"/>
        <c:scaling>
          <c:orientation val="minMax"/>
          <c:max val="43389"/>
          <c:min val="43381"/>
        </c:scaling>
        <c:delete val="0"/>
        <c:axPos val="b"/>
        <c:numFmt formatCode="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72576"/>
        <c:crosses val="autoZero"/>
        <c:crossBetween val="midCat"/>
      </c:valAx>
      <c:valAx>
        <c:axId val="141372576"/>
        <c:scaling>
          <c:orientation val="minMax"/>
          <c:min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7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168022747156604"/>
          <c:y val="9.317074948964707E-2"/>
          <c:w val="0.3455282152230971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 Exponential PAA Model</a:t>
            </a:r>
            <a:br>
              <a:rPr lang="en-US"/>
            </a:br>
            <a:r>
              <a:rPr lang="en-US" baseline="0"/>
              <a:t>Predictions vs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44355021891674"/>
          <c:y val="0.17576642335766424"/>
          <c:w val="0.86115703519125797"/>
          <c:h val="0.74897561162518922"/>
        </c:manualLayout>
      </c:layout>
      <c:scatterChart>
        <c:scatterStyle val="lineMarker"/>
        <c:varyColors val="0"/>
        <c:ser>
          <c:idx val="0"/>
          <c:order val="0"/>
          <c:tx>
            <c:v>Actual C1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PAA_Oct_data!$A$3:$A$95</c:f>
              <c:numCache>
                <c:formatCode>m/d/yyyy\ h:mm</c:formatCode>
                <c:ptCount val="93"/>
                <c:pt idx="0">
                  <c:v>43381.023611111108</c:v>
                </c:pt>
                <c:pt idx="1">
                  <c:v>43381.100694444445</c:v>
                </c:pt>
                <c:pt idx="2">
                  <c:v>43381.188194444447</c:v>
                </c:pt>
                <c:pt idx="3">
                  <c:v>43381.271527777775</c:v>
                </c:pt>
                <c:pt idx="4">
                  <c:v>43381.350694444445</c:v>
                </c:pt>
                <c:pt idx="5">
                  <c:v>43381.439583333333</c:v>
                </c:pt>
                <c:pt idx="6">
                  <c:v>43381.527777777781</c:v>
                </c:pt>
                <c:pt idx="7">
                  <c:v>43381.603472222225</c:v>
                </c:pt>
                <c:pt idx="8">
                  <c:v>43381.688888888886</c:v>
                </c:pt>
                <c:pt idx="9">
                  <c:v>43381.770844907405</c:v>
                </c:pt>
                <c:pt idx="10">
                  <c:v>43381.861111111109</c:v>
                </c:pt>
                <c:pt idx="11">
                  <c:v>43381.940972222219</c:v>
                </c:pt>
                <c:pt idx="12">
                  <c:v>43382.011805555558</c:v>
                </c:pt>
                <c:pt idx="13">
                  <c:v>43382.097222222219</c:v>
                </c:pt>
                <c:pt idx="14">
                  <c:v>43382.181250000001</c:v>
                </c:pt>
                <c:pt idx="15">
                  <c:v>43382.270138888889</c:v>
                </c:pt>
                <c:pt idx="16">
                  <c:v>43382.361111111109</c:v>
                </c:pt>
                <c:pt idx="17">
                  <c:v>43382.434027777781</c:v>
                </c:pt>
                <c:pt idx="18">
                  <c:v>43382.521527777775</c:v>
                </c:pt>
                <c:pt idx="19">
                  <c:v>43382.604861111111</c:v>
                </c:pt>
                <c:pt idx="20">
                  <c:v>43382.7</c:v>
                </c:pt>
                <c:pt idx="21">
                  <c:v>43382.767361111109</c:v>
                </c:pt>
                <c:pt idx="22">
                  <c:v>43382.864583333336</c:v>
                </c:pt>
                <c:pt idx="23">
                  <c:v>43382.927083333336</c:v>
                </c:pt>
                <c:pt idx="24">
                  <c:v>43383.017361111109</c:v>
                </c:pt>
                <c:pt idx="25">
                  <c:v>43383.097222222219</c:v>
                </c:pt>
                <c:pt idx="26">
                  <c:v>43383.178472222222</c:v>
                </c:pt>
                <c:pt idx="27">
                  <c:v>43383.267361111109</c:v>
                </c:pt>
                <c:pt idx="28">
                  <c:v>43383.34375</c:v>
                </c:pt>
                <c:pt idx="29">
                  <c:v>43383.449305555558</c:v>
                </c:pt>
                <c:pt idx="30">
                  <c:v>43383.522916666669</c:v>
                </c:pt>
                <c:pt idx="31">
                  <c:v>43383.600694444445</c:v>
                </c:pt>
                <c:pt idx="32">
                  <c:v>43383.696527777778</c:v>
                </c:pt>
                <c:pt idx="33">
                  <c:v>43383.775694444441</c:v>
                </c:pt>
                <c:pt idx="34">
                  <c:v>43383.856249999997</c:v>
                </c:pt>
                <c:pt idx="35">
                  <c:v>43383.938194444447</c:v>
                </c:pt>
                <c:pt idx="36">
                  <c:v>43384.018750000003</c:v>
                </c:pt>
                <c:pt idx="37">
                  <c:v>43384.101388888892</c:v>
                </c:pt>
                <c:pt idx="38">
                  <c:v>43384.184027777781</c:v>
                </c:pt>
                <c:pt idx="39">
                  <c:v>43384.270138888889</c:v>
                </c:pt>
                <c:pt idx="40">
                  <c:v>43384.359722222223</c:v>
                </c:pt>
                <c:pt idx="41">
                  <c:v>43384.438888888886</c:v>
                </c:pt>
                <c:pt idx="42">
                  <c:v>43384.526388888888</c:v>
                </c:pt>
                <c:pt idx="43">
                  <c:v>43384.60833333333</c:v>
                </c:pt>
                <c:pt idx="44">
                  <c:v>43384.688888888886</c:v>
                </c:pt>
                <c:pt idx="45">
                  <c:v>43384.765277777777</c:v>
                </c:pt>
                <c:pt idx="46">
                  <c:v>43384.849305555559</c:v>
                </c:pt>
                <c:pt idx="47">
                  <c:v>43384.934027777781</c:v>
                </c:pt>
                <c:pt idx="48">
                  <c:v>43385.017361111109</c:v>
                </c:pt>
                <c:pt idx="49">
                  <c:v>43385.097928240742</c:v>
                </c:pt>
                <c:pt idx="50">
                  <c:v>43385.186122685183</c:v>
                </c:pt>
                <c:pt idx="51">
                  <c:v>43385.274305555555</c:v>
                </c:pt>
                <c:pt idx="52">
                  <c:v>43385.354178240741</c:v>
                </c:pt>
                <c:pt idx="53">
                  <c:v>43385.440972222219</c:v>
                </c:pt>
                <c:pt idx="54">
                  <c:v>43385.520844907405</c:v>
                </c:pt>
                <c:pt idx="55">
                  <c:v>43385.618055555555</c:v>
                </c:pt>
                <c:pt idx="56">
                  <c:v>43385.687511574077</c:v>
                </c:pt>
                <c:pt idx="57">
                  <c:v>43385.770844907405</c:v>
                </c:pt>
                <c:pt idx="58">
                  <c:v>43385.854178240741</c:v>
                </c:pt>
                <c:pt idx="59">
                  <c:v>43385.937511574077</c:v>
                </c:pt>
                <c:pt idx="60">
                  <c:v>43386.020844907405</c:v>
                </c:pt>
                <c:pt idx="61">
                  <c:v>43386.104178240741</c:v>
                </c:pt>
                <c:pt idx="62">
                  <c:v>43386.187511574077</c:v>
                </c:pt>
                <c:pt idx="63">
                  <c:v>43386.270844907405</c:v>
                </c:pt>
                <c:pt idx="64">
                  <c:v>43386.361111111109</c:v>
                </c:pt>
                <c:pt idx="65">
                  <c:v>43386.437511574077</c:v>
                </c:pt>
                <c:pt idx="66">
                  <c:v>43386.520844907405</c:v>
                </c:pt>
                <c:pt idx="67">
                  <c:v>43386.604178240741</c:v>
                </c:pt>
                <c:pt idx="68">
                  <c:v>43386.687511574077</c:v>
                </c:pt>
                <c:pt idx="69">
                  <c:v>43386.769444444442</c:v>
                </c:pt>
                <c:pt idx="70">
                  <c:v>43386.854861111111</c:v>
                </c:pt>
                <c:pt idx="71">
                  <c:v>43386.937511574077</c:v>
                </c:pt>
                <c:pt idx="72">
                  <c:v>43387.018750000003</c:v>
                </c:pt>
                <c:pt idx="73">
                  <c:v>43387.105555555558</c:v>
                </c:pt>
                <c:pt idx="74">
                  <c:v>43387.186111111114</c:v>
                </c:pt>
                <c:pt idx="75">
                  <c:v>43387.270844907405</c:v>
                </c:pt>
                <c:pt idx="76">
                  <c:v>43387.354178240741</c:v>
                </c:pt>
                <c:pt idx="77">
                  <c:v>43387.437615740739</c:v>
                </c:pt>
                <c:pt idx="78">
                  <c:v>43387.520949074074</c:v>
                </c:pt>
                <c:pt idx="79">
                  <c:v>43387.602777777778</c:v>
                </c:pt>
                <c:pt idx="80">
                  <c:v>43387.687511574077</c:v>
                </c:pt>
                <c:pt idx="81">
                  <c:v>43387.772916666669</c:v>
                </c:pt>
                <c:pt idx="82">
                  <c:v>43387.85833333333</c:v>
                </c:pt>
                <c:pt idx="83">
                  <c:v>43387.936111111114</c:v>
                </c:pt>
                <c:pt idx="84">
                  <c:v>43388.020138888889</c:v>
                </c:pt>
                <c:pt idx="85">
                  <c:v>43388.102083333331</c:v>
                </c:pt>
                <c:pt idx="86">
                  <c:v>43388.19027777778</c:v>
                </c:pt>
                <c:pt idx="87">
                  <c:v>43388.270844907405</c:v>
                </c:pt>
                <c:pt idx="88">
                  <c:v>43388.357638888891</c:v>
                </c:pt>
                <c:pt idx="89">
                  <c:v>43388.438194444447</c:v>
                </c:pt>
                <c:pt idx="90">
                  <c:v>43388.533333333333</c:v>
                </c:pt>
                <c:pt idx="91">
                  <c:v>43388.607638888891</c:v>
                </c:pt>
                <c:pt idx="92">
                  <c:v>43388.686805555553</c:v>
                </c:pt>
              </c:numCache>
            </c:numRef>
          </c:xVal>
          <c:yVal>
            <c:numRef>
              <c:f>PAA_Oct_data!$C$3:$C$95</c:f>
              <c:numCache>
                <c:formatCode>General</c:formatCode>
                <c:ptCount val="93"/>
                <c:pt idx="0">
                  <c:v>1.57</c:v>
                </c:pt>
                <c:pt idx="1">
                  <c:v>1.62</c:v>
                </c:pt>
                <c:pt idx="2">
                  <c:v>1.35</c:v>
                </c:pt>
                <c:pt idx="3">
                  <c:v>1.21</c:v>
                </c:pt>
                <c:pt idx="4">
                  <c:v>1.28</c:v>
                </c:pt>
                <c:pt idx="5">
                  <c:v>1.3</c:v>
                </c:pt>
                <c:pt idx="6">
                  <c:v>1.34</c:v>
                </c:pt>
                <c:pt idx="7">
                  <c:v>1.3</c:v>
                </c:pt>
                <c:pt idx="8">
                  <c:v>1.31</c:v>
                </c:pt>
                <c:pt idx="9">
                  <c:v>1.1200000000000001</c:v>
                </c:pt>
                <c:pt idx="10">
                  <c:v>1.21</c:v>
                </c:pt>
                <c:pt idx="11">
                  <c:v>1.22</c:v>
                </c:pt>
                <c:pt idx="12">
                  <c:v>1.26</c:v>
                </c:pt>
                <c:pt idx="13">
                  <c:v>1.06</c:v>
                </c:pt>
                <c:pt idx="14">
                  <c:v>0.9</c:v>
                </c:pt>
                <c:pt idx="15">
                  <c:v>0.99</c:v>
                </c:pt>
                <c:pt idx="16">
                  <c:v>1.1399999999999999</c:v>
                </c:pt>
                <c:pt idx="17">
                  <c:v>1.5</c:v>
                </c:pt>
                <c:pt idx="18">
                  <c:v>1.24</c:v>
                </c:pt>
                <c:pt idx="19">
                  <c:v>1.34</c:v>
                </c:pt>
                <c:pt idx="20">
                  <c:v>1.1100000000000001</c:v>
                </c:pt>
                <c:pt idx="21">
                  <c:v>1.1399999999999999</c:v>
                </c:pt>
                <c:pt idx="22">
                  <c:v>1.36</c:v>
                </c:pt>
                <c:pt idx="23">
                  <c:v>1.2</c:v>
                </c:pt>
                <c:pt idx="24">
                  <c:v>1.42</c:v>
                </c:pt>
                <c:pt idx="25">
                  <c:v>0.99</c:v>
                </c:pt>
                <c:pt idx="26">
                  <c:v>1.18</c:v>
                </c:pt>
                <c:pt idx="27">
                  <c:v>1.08</c:v>
                </c:pt>
                <c:pt idx="28">
                  <c:v>1.18</c:v>
                </c:pt>
                <c:pt idx="29">
                  <c:v>1.36</c:v>
                </c:pt>
                <c:pt idx="30">
                  <c:v>1.24</c:v>
                </c:pt>
                <c:pt idx="31">
                  <c:v>1.19</c:v>
                </c:pt>
                <c:pt idx="32">
                  <c:v>1.55</c:v>
                </c:pt>
                <c:pt idx="33">
                  <c:v>1.62</c:v>
                </c:pt>
                <c:pt idx="34">
                  <c:v>1.43</c:v>
                </c:pt>
                <c:pt idx="35">
                  <c:v>1.51</c:v>
                </c:pt>
                <c:pt idx="36">
                  <c:v>1.66</c:v>
                </c:pt>
                <c:pt idx="37">
                  <c:v>1.58</c:v>
                </c:pt>
                <c:pt idx="38">
                  <c:v>1.6</c:v>
                </c:pt>
                <c:pt idx="39">
                  <c:v>1.34</c:v>
                </c:pt>
                <c:pt idx="40">
                  <c:v>1.36</c:v>
                </c:pt>
                <c:pt idx="41">
                  <c:v>1.7</c:v>
                </c:pt>
                <c:pt idx="42">
                  <c:v>1.51</c:v>
                </c:pt>
                <c:pt idx="43">
                  <c:v>1.38</c:v>
                </c:pt>
                <c:pt idx="44">
                  <c:v>1.82</c:v>
                </c:pt>
                <c:pt idx="45">
                  <c:v>1.86</c:v>
                </c:pt>
                <c:pt idx="46">
                  <c:v>1.94</c:v>
                </c:pt>
                <c:pt idx="47">
                  <c:v>1.94</c:v>
                </c:pt>
                <c:pt idx="48">
                  <c:v>2.11</c:v>
                </c:pt>
                <c:pt idx="49">
                  <c:v>1.89</c:v>
                </c:pt>
                <c:pt idx="50">
                  <c:v>1.84</c:v>
                </c:pt>
                <c:pt idx="51">
                  <c:v>1.75</c:v>
                </c:pt>
                <c:pt idx="52">
                  <c:v>1.75</c:v>
                </c:pt>
                <c:pt idx="53">
                  <c:v>1.92</c:v>
                </c:pt>
                <c:pt idx="54">
                  <c:v>1.91</c:v>
                </c:pt>
                <c:pt idx="55">
                  <c:v>1.88</c:v>
                </c:pt>
                <c:pt idx="56">
                  <c:v>2.2000000000000002</c:v>
                </c:pt>
                <c:pt idx="57">
                  <c:v>2.1</c:v>
                </c:pt>
                <c:pt idx="58">
                  <c:v>2.0099999999999998</c:v>
                </c:pt>
                <c:pt idx="59">
                  <c:v>2.35</c:v>
                </c:pt>
                <c:pt idx="60">
                  <c:v>1.93</c:v>
                </c:pt>
                <c:pt idx="61">
                  <c:v>2.04</c:v>
                </c:pt>
                <c:pt idx="62">
                  <c:v>1.77</c:v>
                </c:pt>
                <c:pt idx="63">
                  <c:v>1.86</c:v>
                </c:pt>
                <c:pt idx="64">
                  <c:v>2</c:v>
                </c:pt>
                <c:pt idx="65">
                  <c:v>2.1</c:v>
                </c:pt>
                <c:pt idx="66">
                  <c:v>2.13</c:v>
                </c:pt>
                <c:pt idx="67">
                  <c:v>2.13</c:v>
                </c:pt>
                <c:pt idx="68">
                  <c:v>1.95</c:v>
                </c:pt>
                <c:pt idx="69">
                  <c:v>2.2599999999999998</c:v>
                </c:pt>
                <c:pt idx="70">
                  <c:v>1.94</c:v>
                </c:pt>
                <c:pt idx="71">
                  <c:v>2.08</c:v>
                </c:pt>
                <c:pt idx="72">
                  <c:v>2.2599999999999998</c:v>
                </c:pt>
                <c:pt idx="73">
                  <c:v>2.06</c:v>
                </c:pt>
                <c:pt idx="74">
                  <c:v>2.0299999999999998</c:v>
                </c:pt>
                <c:pt idx="75">
                  <c:v>1.74</c:v>
                </c:pt>
                <c:pt idx="76">
                  <c:v>1.32</c:v>
                </c:pt>
                <c:pt idx="77">
                  <c:v>1.84</c:v>
                </c:pt>
                <c:pt idx="78">
                  <c:v>1.94</c:v>
                </c:pt>
                <c:pt idx="79">
                  <c:v>1.89</c:v>
                </c:pt>
                <c:pt idx="80">
                  <c:v>2.0299999999999998</c:v>
                </c:pt>
                <c:pt idx="81">
                  <c:v>1.75</c:v>
                </c:pt>
                <c:pt idx="82">
                  <c:v>1.87</c:v>
                </c:pt>
                <c:pt idx="83">
                  <c:v>1.83</c:v>
                </c:pt>
                <c:pt idx="84">
                  <c:v>1.85</c:v>
                </c:pt>
                <c:pt idx="85">
                  <c:v>1.83</c:v>
                </c:pt>
                <c:pt idx="86">
                  <c:v>1.68</c:v>
                </c:pt>
                <c:pt idx="87">
                  <c:v>1.5</c:v>
                </c:pt>
                <c:pt idx="88">
                  <c:v>1.41</c:v>
                </c:pt>
                <c:pt idx="89">
                  <c:v>1.67</c:v>
                </c:pt>
                <c:pt idx="90">
                  <c:v>1.61</c:v>
                </c:pt>
                <c:pt idx="91">
                  <c:v>1.56</c:v>
                </c:pt>
                <c:pt idx="92">
                  <c:v>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5-45B2-946C-109FF740DC67}"/>
            </c:ext>
          </c:extLst>
        </c:ser>
        <c:ser>
          <c:idx val="1"/>
          <c:order val="1"/>
          <c:tx>
            <c:v>Model C1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PAA_Oct_data!$A$3:$A$95</c:f>
              <c:numCache>
                <c:formatCode>m/d/yyyy\ h:mm</c:formatCode>
                <c:ptCount val="93"/>
                <c:pt idx="0">
                  <c:v>43381.023611111108</c:v>
                </c:pt>
                <c:pt idx="1">
                  <c:v>43381.100694444445</c:v>
                </c:pt>
                <c:pt idx="2">
                  <c:v>43381.188194444447</c:v>
                </c:pt>
                <c:pt idx="3">
                  <c:v>43381.271527777775</c:v>
                </c:pt>
                <c:pt idx="4">
                  <c:v>43381.350694444445</c:v>
                </c:pt>
                <c:pt idx="5">
                  <c:v>43381.439583333333</c:v>
                </c:pt>
                <c:pt idx="6">
                  <c:v>43381.527777777781</c:v>
                </c:pt>
                <c:pt idx="7">
                  <c:v>43381.603472222225</c:v>
                </c:pt>
                <c:pt idx="8">
                  <c:v>43381.688888888886</c:v>
                </c:pt>
                <c:pt idx="9">
                  <c:v>43381.770844907405</c:v>
                </c:pt>
                <c:pt idx="10">
                  <c:v>43381.861111111109</c:v>
                </c:pt>
                <c:pt idx="11">
                  <c:v>43381.940972222219</c:v>
                </c:pt>
                <c:pt idx="12">
                  <c:v>43382.011805555558</c:v>
                </c:pt>
                <c:pt idx="13">
                  <c:v>43382.097222222219</c:v>
                </c:pt>
                <c:pt idx="14">
                  <c:v>43382.181250000001</c:v>
                </c:pt>
                <c:pt idx="15">
                  <c:v>43382.270138888889</c:v>
                </c:pt>
                <c:pt idx="16">
                  <c:v>43382.361111111109</c:v>
                </c:pt>
                <c:pt idx="17">
                  <c:v>43382.434027777781</c:v>
                </c:pt>
                <c:pt idx="18">
                  <c:v>43382.521527777775</c:v>
                </c:pt>
                <c:pt idx="19">
                  <c:v>43382.604861111111</c:v>
                </c:pt>
                <c:pt idx="20">
                  <c:v>43382.7</c:v>
                </c:pt>
                <c:pt idx="21">
                  <c:v>43382.767361111109</c:v>
                </c:pt>
                <c:pt idx="22">
                  <c:v>43382.864583333336</c:v>
                </c:pt>
                <c:pt idx="23">
                  <c:v>43382.927083333336</c:v>
                </c:pt>
                <c:pt idx="24">
                  <c:v>43383.017361111109</c:v>
                </c:pt>
                <c:pt idx="25">
                  <c:v>43383.097222222219</c:v>
                </c:pt>
                <c:pt idx="26">
                  <c:v>43383.178472222222</c:v>
                </c:pt>
                <c:pt idx="27">
                  <c:v>43383.267361111109</c:v>
                </c:pt>
                <c:pt idx="28">
                  <c:v>43383.34375</c:v>
                </c:pt>
                <c:pt idx="29">
                  <c:v>43383.449305555558</c:v>
                </c:pt>
                <c:pt idx="30">
                  <c:v>43383.522916666669</c:v>
                </c:pt>
                <c:pt idx="31">
                  <c:v>43383.600694444445</c:v>
                </c:pt>
                <c:pt idx="32">
                  <c:v>43383.696527777778</c:v>
                </c:pt>
                <c:pt idx="33">
                  <c:v>43383.775694444441</c:v>
                </c:pt>
                <c:pt idx="34">
                  <c:v>43383.856249999997</c:v>
                </c:pt>
                <c:pt idx="35">
                  <c:v>43383.938194444447</c:v>
                </c:pt>
                <c:pt idx="36">
                  <c:v>43384.018750000003</c:v>
                </c:pt>
                <c:pt idx="37">
                  <c:v>43384.101388888892</c:v>
                </c:pt>
                <c:pt idx="38">
                  <c:v>43384.184027777781</c:v>
                </c:pt>
                <c:pt idx="39">
                  <c:v>43384.270138888889</c:v>
                </c:pt>
                <c:pt idx="40">
                  <c:v>43384.359722222223</c:v>
                </c:pt>
                <c:pt idx="41">
                  <c:v>43384.438888888886</c:v>
                </c:pt>
                <c:pt idx="42">
                  <c:v>43384.526388888888</c:v>
                </c:pt>
                <c:pt idx="43">
                  <c:v>43384.60833333333</c:v>
                </c:pt>
                <c:pt idx="44">
                  <c:v>43384.688888888886</c:v>
                </c:pt>
                <c:pt idx="45">
                  <c:v>43384.765277777777</c:v>
                </c:pt>
                <c:pt idx="46">
                  <c:v>43384.849305555559</c:v>
                </c:pt>
                <c:pt idx="47">
                  <c:v>43384.934027777781</c:v>
                </c:pt>
                <c:pt idx="48">
                  <c:v>43385.017361111109</c:v>
                </c:pt>
                <c:pt idx="49">
                  <c:v>43385.097928240742</c:v>
                </c:pt>
                <c:pt idx="50">
                  <c:v>43385.186122685183</c:v>
                </c:pt>
                <c:pt idx="51">
                  <c:v>43385.274305555555</c:v>
                </c:pt>
                <c:pt idx="52">
                  <c:v>43385.354178240741</c:v>
                </c:pt>
                <c:pt idx="53">
                  <c:v>43385.440972222219</c:v>
                </c:pt>
                <c:pt idx="54">
                  <c:v>43385.520844907405</c:v>
                </c:pt>
                <c:pt idx="55">
                  <c:v>43385.618055555555</c:v>
                </c:pt>
                <c:pt idx="56">
                  <c:v>43385.687511574077</c:v>
                </c:pt>
                <c:pt idx="57">
                  <c:v>43385.770844907405</c:v>
                </c:pt>
                <c:pt idx="58">
                  <c:v>43385.854178240741</c:v>
                </c:pt>
                <c:pt idx="59">
                  <c:v>43385.937511574077</c:v>
                </c:pt>
                <c:pt idx="60">
                  <c:v>43386.020844907405</c:v>
                </c:pt>
                <c:pt idx="61">
                  <c:v>43386.104178240741</c:v>
                </c:pt>
                <c:pt idx="62">
                  <c:v>43386.187511574077</c:v>
                </c:pt>
                <c:pt idx="63">
                  <c:v>43386.270844907405</c:v>
                </c:pt>
                <c:pt idx="64">
                  <c:v>43386.361111111109</c:v>
                </c:pt>
                <c:pt idx="65">
                  <c:v>43386.437511574077</c:v>
                </c:pt>
                <c:pt idx="66">
                  <c:v>43386.520844907405</c:v>
                </c:pt>
                <c:pt idx="67">
                  <c:v>43386.604178240741</c:v>
                </c:pt>
                <c:pt idx="68">
                  <c:v>43386.687511574077</c:v>
                </c:pt>
                <c:pt idx="69">
                  <c:v>43386.769444444442</c:v>
                </c:pt>
                <c:pt idx="70">
                  <c:v>43386.854861111111</c:v>
                </c:pt>
                <c:pt idx="71">
                  <c:v>43386.937511574077</c:v>
                </c:pt>
                <c:pt idx="72">
                  <c:v>43387.018750000003</c:v>
                </c:pt>
                <c:pt idx="73">
                  <c:v>43387.105555555558</c:v>
                </c:pt>
                <c:pt idx="74">
                  <c:v>43387.186111111114</c:v>
                </c:pt>
                <c:pt idx="75">
                  <c:v>43387.270844907405</c:v>
                </c:pt>
                <c:pt idx="76">
                  <c:v>43387.354178240741</c:v>
                </c:pt>
                <c:pt idx="77">
                  <c:v>43387.437615740739</c:v>
                </c:pt>
                <c:pt idx="78">
                  <c:v>43387.520949074074</c:v>
                </c:pt>
                <c:pt idx="79">
                  <c:v>43387.602777777778</c:v>
                </c:pt>
                <c:pt idx="80">
                  <c:v>43387.687511574077</c:v>
                </c:pt>
                <c:pt idx="81">
                  <c:v>43387.772916666669</c:v>
                </c:pt>
                <c:pt idx="82">
                  <c:v>43387.85833333333</c:v>
                </c:pt>
                <c:pt idx="83">
                  <c:v>43387.936111111114</c:v>
                </c:pt>
                <c:pt idx="84">
                  <c:v>43388.020138888889</c:v>
                </c:pt>
                <c:pt idx="85">
                  <c:v>43388.102083333331</c:v>
                </c:pt>
                <c:pt idx="86">
                  <c:v>43388.19027777778</c:v>
                </c:pt>
                <c:pt idx="87">
                  <c:v>43388.270844907405</c:v>
                </c:pt>
                <c:pt idx="88">
                  <c:v>43388.357638888891</c:v>
                </c:pt>
                <c:pt idx="89">
                  <c:v>43388.438194444447</c:v>
                </c:pt>
                <c:pt idx="90">
                  <c:v>43388.533333333333</c:v>
                </c:pt>
                <c:pt idx="91">
                  <c:v>43388.607638888891</c:v>
                </c:pt>
                <c:pt idx="92">
                  <c:v>43388.686805555553</c:v>
                </c:pt>
              </c:numCache>
            </c:numRef>
          </c:xVal>
          <c:yVal>
            <c:numRef>
              <c:f>PAA_Oct_data!$H$3:$H$95</c:f>
              <c:numCache>
                <c:formatCode>General</c:formatCode>
                <c:ptCount val="93"/>
                <c:pt idx="0">
                  <c:v>1.568982991355599</c:v>
                </c:pt>
                <c:pt idx="1">
                  <c:v>1.5300202591933636</c:v>
                </c:pt>
                <c:pt idx="2">
                  <c:v>1.6281550446912088</c:v>
                </c:pt>
                <c:pt idx="3">
                  <c:v>1.3297641803830098</c:v>
                </c:pt>
                <c:pt idx="4">
                  <c:v>1.6443082054399565</c:v>
                </c:pt>
                <c:pt idx="5">
                  <c:v>1.4092167315314841</c:v>
                </c:pt>
                <c:pt idx="6">
                  <c:v>1.4345957013938775</c:v>
                </c:pt>
                <c:pt idx="7">
                  <c:v>1.5173634483394518</c:v>
                </c:pt>
                <c:pt idx="8">
                  <c:v>1.4168228521760233</c:v>
                </c:pt>
                <c:pt idx="9">
                  <c:v>1.3971893377435198</c:v>
                </c:pt>
                <c:pt idx="10">
                  <c:v>1.4057246861768287</c:v>
                </c:pt>
                <c:pt idx="11">
                  <c:v>1.4518193108963033</c:v>
                </c:pt>
                <c:pt idx="12">
                  <c:v>1.3788255655791579</c:v>
                </c:pt>
                <c:pt idx="13">
                  <c:v>1.3417049655299604</c:v>
                </c:pt>
                <c:pt idx="14">
                  <c:v>1.1780195358955716</c:v>
                </c:pt>
                <c:pt idx="15">
                  <c:v>1.2310538941349187</c:v>
                </c:pt>
                <c:pt idx="16">
                  <c:v>1.4759193970323174</c:v>
                </c:pt>
                <c:pt idx="17">
                  <c:v>1.3651698775233108</c:v>
                </c:pt>
                <c:pt idx="18">
                  <c:v>1.4129265167557972</c:v>
                </c:pt>
                <c:pt idx="19">
                  <c:v>1.424064863108321</c:v>
                </c:pt>
                <c:pt idx="20">
                  <c:v>1.4711722424557456</c:v>
                </c:pt>
                <c:pt idx="21">
                  <c:v>1.4248770049468495</c:v>
                </c:pt>
                <c:pt idx="22">
                  <c:v>1.3798071934740475</c:v>
                </c:pt>
                <c:pt idx="23">
                  <c:v>1.4022462506950242</c:v>
                </c:pt>
                <c:pt idx="24">
                  <c:v>1.4091393011407911</c:v>
                </c:pt>
                <c:pt idx="25">
                  <c:v>1.2797552268070571</c:v>
                </c:pt>
                <c:pt idx="26">
                  <c:v>1.1793381641473162</c:v>
                </c:pt>
                <c:pt idx="27">
                  <c:v>1.1889378036790252</c:v>
                </c:pt>
                <c:pt idx="28">
                  <c:v>1.4008900358457377</c:v>
                </c:pt>
                <c:pt idx="29">
                  <c:v>1.4221874190992245</c:v>
                </c:pt>
                <c:pt idx="30">
                  <c:v>1.3785254632558483</c:v>
                </c:pt>
                <c:pt idx="31">
                  <c:v>1.4135494199504743</c:v>
                </c:pt>
                <c:pt idx="32">
                  <c:v>1.5673226595443404</c:v>
                </c:pt>
                <c:pt idx="33">
                  <c:v>1.5709900713506406</c:v>
                </c:pt>
                <c:pt idx="34">
                  <c:v>1.6231451235942171</c:v>
                </c:pt>
                <c:pt idx="35">
                  <c:v>1.6563038205693519</c:v>
                </c:pt>
                <c:pt idx="36">
                  <c:v>1.6047693142777006</c:v>
                </c:pt>
                <c:pt idx="37">
                  <c:v>1.5083163718225381</c:v>
                </c:pt>
                <c:pt idx="38">
                  <c:v>1.40190211481099</c:v>
                </c:pt>
                <c:pt idx="39">
                  <c:v>1.371366627088981</c:v>
                </c:pt>
                <c:pt idx="40">
                  <c:v>1.6515951362715622</c:v>
                </c:pt>
                <c:pt idx="41">
                  <c:v>1.6038175124876788</c:v>
                </c:pt>
                <c:pt idx="42">
                  <c:v>1.6317440394415463</c:v>
                </c:pt>
                <c:pt idx="43">
                  <c:v>1.550767243826157</c:v>
                </c:pt>
                <c:pt idx="44">
                  <c:v>1.7491107591362769</c:v>
                </c:pt>
                <c:pt idx="45">
                  <c:v>1.6635984902381824</c:v>
                </c:pt>
                <c:pt idx="46">
                  <c:v>1.7206190270733634</c:v>
                </c:pt>
                <c:pt idx="47">
                  <c:v>1.8377371000566147</c:v>
                </c:pt>
                <c:pt idx="48">
                  <c:v>1.8321163762562624</c:v>
                </c:pt>
                <c:pt idx="49">
                  <c:v>1.7496585211062878</c:v>
                </c:pt>
                <c:pt idx="50">
                  <c:v>1.675070197332035</c:v>
                </c:pt>
                <c:pt idx="51">
                  <c:v>1.6124566973279775</c:v>
                </c:pt>
                <c:pt idx="52">
                  <c:v>1.8230148450527139</c:v>
                </c:pt>
                <c:pt idx="53">
                  <c:v>1.8207029887825927</c:v>
                </c:pt>
                <c:pt idx="54">
                  <c:v>1.8553312704586231</c:v>
                </c:pt>
                <c:pt idx="55">
                  <c:v>1.7984527324044914</c:v>
                </c:pt>
                <c:pt idx="56">
                  <c:v>1.917937132957575</c:v>
                </c:pt>
                <c:pt idx="57">
                  <c:v>1.9056614830321033</c:v>
                </c:pt>
                <c:pt idx="58">
                  <c:v>1.9387406281552986</c:v>
                </c:pt>
                <c:pt idx="59">
                  <c:v>1.90960668088901</c:v>
                </c:pt>
                <c:pt idx="60">
                  <c:v>1.9347068172029243</c:v>
                </c:pt>
                <c:pt idx="61">
                  <c:v>1.7278748007062481</c:v>
                </c:pt>
                <c:pt idx="62">
                  <c:v>1.6516235486437423</c:v>
                </c:pt>
                <c:pt idx="63">
                  <c:v>1.7296398988225414</c:v>
                </c:pt>
                <c:pt idx="64">
                  <c:v>1.788288574412872</c:v>
                </c:pt>
                <c:pt idx="65">
                  <c:v>1.8184645336245369</c:v>
                </c:pt>
                <c:pt idx="66">
                  <c:v>1.9468712140049194</c:v>
                </c:pt>
                <c:pt idx="67">
                  <c:v>2.0822337549493439</c:v>
                </c:pt>
                <c:pt idx="68">
                  <c:v>1.8299140004999745</c:v>
                </c:pt>
                <c:pt idx="69">
                  <c:v>1.9104623182772886</c:v>
                </c:pt>
                <c:pt idx="70">
                  <c:v>1.8558614713776993</c:v>
                </c:pt>
                <c:pt idx="71">
                  <c:v>1.7437265007364309</c:v>
                </c:pt>
                <c:pt idx="72">
                  <c:v>1.8323540557110991</c:v>
                </c:pt>
                <c:pt idx="73">
                  <c:v>1.7511040954009585</c:v>
                </c:pt>
                <c:pt idx="74">
                  <c:v>1.750988778503235</c:v>
                </c:pt>
                <c:pt idx="75">
                  <c:v>1.5442997546712445</c:v>
                </c:pt>
                <c:pt idx="76">
                  <c:v>1.5340021440447289</c:v>
                </c:pt>
                <c:pt idx="77">
                  <c:v>1.5447279062724351</c:v>
                </c:pt>
                <c:pt idx="78">
                  <c:v>1.9047102003655756</c:v>
                </c:pt>
                <c:pt idx="79">
                  <c:v>1.8316587202997867</c:v>
                </c:pt>
                <c:pt idx="80">
                  <c:v>2.004712843639175</c:v>
                </c:pt>
                <c:pt idx="81">
                  <c:v>1.7228063296653586</c:v>
                </c:pt>
                <c:pt idx="82">
                  <c:v>1.7249376458863475</c:v>
                </c:pt>
                <c:pt idx="83">
                  <c:v>1.7258324467225012</c:v>
                </c:pt>
                <c:pt idx="84">
                  <c:v>1.6571993886045215</c:v>
                </c:pt>
                <c:pt idx="85">
                  <c:v>1.5740526674459931</c:v>
                </c:pt>
                <c:pt idx="86">
                  <c:v>1.5169159092670053</c:v>
                </c:pt>
                <c:pt idx="87">
                  <c:v>1.5006542706928607</c:v>
                </c:pt>
                <c:pt idx="88">
                  <c:v>1.3685808527629337</c:v>
                </c:pt>
                <c:pt idx="89">
                  <c:v>1.5038425232281045</c:v>
                </c:pt>
                <c:pt idx="90">
                  <c:v>1.598144373333656</c:v>
                </c:pt>
                <c:pt idx="91">
                  <c:v>1.6761149989621773</c:v>
                </c:pt>
                <c:pt idx="92">
                  <c:v>1.5886541496902522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15-45B2-946C-109FF740DC67}"/>
            </c:ext>
          </c:extLst>
        </c:ser>
        <c:ser>
          <c:idx val="2"/>
          <c:order val="2"/>
          <c:tx>
            <c:v>Actual C2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PAA_Oct_data!$A$3:$A$95</c:f>
              <c:numCache>
                <c:formatCode>m/d/yyyy\ h:mm</c:formatCode>
                <c:ptCount val="93"/>
                <c:pt idx="0">
                  <c:v>43381.023611111108</c:v>
                </c:pt>
                <c:pt idx="1">
                  <c:v>43381.100694444445</c:v>
                </c:pt>
                <c:pt idx="2">
                  <c:v>43381.188194444447</c:v>
                </c:pt>
                <c:pt idx="3">
                  <c:v>43381.271527777775</c:v>
                </c:pt>
                <c:pt idx="4">
                  <c:v>43381.350694444445</c:v>
                </c:pt>
                <c:pt idx="5">
                  <c:v>43381.439583333333</c:v>
                </c:pt>
                <c:pt idx="6">
                  <c:v>43381.527777777781</c:v>
                </c:pt>
                <c:pt idx="7">
                  <c:v>43381.603472222225</c:v>
                </c:pt>
                <c:pt idx="8">
                  <c:v>43381.688888888886</c:v>
                </c:pt>
                <c:pt idx="9">
                  <c:v>43381.770844907405</c:v>
                </c:pt>
                <c:pt idx="10">
                  <c:v>43381.861111111109</c:v>
                </c:pt>
                <c:pt idx="11">
                  <c:v>43381.940972222219</c:v>
                </c:pt>
                <c:pt idx="12">
                  <c:v>43382.011805555558</c:v>
                </c:pt>
                <c:pt idx="13">
                  <c:v>43382.097222222219</c:v>
                </c:pt>
                <c:pt idx="14">
                  <c:v>43382.181250000001</c:v>
                </c:pt>
                <c:pt idx="15">
                  <c:v>43382.270138888889</c:v>
                </c:pt>
                <c:pt idx="16">
                  <c:v>43382.361111111109</c:v>
                </c:pt>
                <c:pt idx="17">
                  <c:v>43382.434027777781</c:v>
                </c:pt>
                <c:pt idx="18">
                  <c:v>43382.521527777775</c:v>
                </c:pt>
                <c:pt idx="19">
                  <c:v>43382.604861111111</c:v>
                </c:pt>
                <c:pt idx="20">
                  <c:v>43382.7</c:v>
                </c:pt>
                <c:pt idx="21">
                  <c:v>43382.767361111109</c:v>
                </c:pt>
                <c:pt idx="22">
                  <c:v>43382.864583333336</c:v>
                </c:pt>
                <c:pt idx="23">
                  <c:v>43382.927083333336</c:v>
                </c:pt>
                <c:pt idx="24">
                  <c:v>43383.017361111109</c:v>
                </c:pt>
                <c:pt idx="25">
                  <c:v>43383.097222222219</c:v>
                </c:pt>
                <c:pt idx="26">
                  <c:v>43383.178472222222</c:v>
                </c:pt>
                <c:pt idx="27">
                  <c:v>43383.267361111109</c:v>
                </c:pt>
                <c:pt idx="28">
                  <c:v>43383.34375</c:v>
                </c:pt>
                <c:pt idx="29">
                  <c:v>43383.449305555558</c:v>
                </c:pt>
                <c:pt idx="30">
                  <c:v>43383.522916666669</c:v>
                </c:pt>
                <c:pt idx="31">
                  <c:v>43383.600694444445</c:v>
                </c:pt>
                <c:pt idx="32">
                  <c:v>43383.696527777778</c:v>
                </c:pt>
                <c:pt idx="33">
                  <c:v>43383.775694444441</c:v>
                </c:pt>
                <c:pt idx="34">
                  <c:v>43383.856249999997</c:v>
                </c:pt>
                <c:pt idx="35">
                  <c:v>43383.938194444447</c:v>
                </c:pt>
                <c:pt idx="36">
                  <c:v>43384.018750000003</c:v>
                </c:pt>
                <c:pt idx="37">
                  <c:v>43384.101388888892</c:v>
                </c:pt>
                <c:pt idx="38">
                  <c:v>43384.184027777781</c:v>
                </c:pt>
                <c:pt idx="39">
                  <c:v>43384.270138888889</c:v>
                </c:pt>
                <c:pt idx="40">
                  <c:v>43384.359722222223</c:v>
                </c:pt>
                <c:pt idx="41">
                  <c:v>43384.438888888886</c:v>
                </c:pt>
                <c:pt idx="42">
                  <c:v>43384.526388888888</c:v>
                </c:pt>
                <c:pt idx="43">
                  <c:v>43384.60833333333</c:v>
                </c:pt>
                <c:pt idx="44">
                  <c:v>43384.688888888886</c:v>
                </c:pt>
                <c:pt idx="45">
                  <c:v>43384.765277777777</c:v>
                </c:pt>
                <c:pt idx="46">
                  <c:v>43384.849305555559</c:v>
                </c:pt>
                <c:pt idx="47">
                  <c:v>43384.934027777781</c:v>
                </c:pt>
                <c:pt idx="48">
                  <c:v>43385.017361111109</c:v>
                </c:pt>
                <c:pt idx="49">
                  <c:v>43385.097928240742</c:v>
                </c:pt>
                <c:pt idx="50">
                  <c:v>43385.186122685183</c:v>
                </c:pt>
                <c:pt idx="51">
                  <c:v>43385.274305555555</c:v>
                </c:pt>
                <c:pt idx="52">
                  <c:v>43385.354178240741</c:v>
                </c:pt>
                <c:pt idx="53">
                  <c:v>43385.440972222219</c:v>
                </c:pt>
                <c:pt idx="54">
                  <c:v>43385.520844907405</c:v>
                </c:pt>
                <c:pt idx="55">
                  <c:v>43385.618055555555</c:v>
                </c:pt>
                <c:pt idx="56">
                  <c:v>43385.687511574077</c:v>
                </c:pt>
                <c:pt idx="57">
                  <c:v>43385.770844907405</c:v>
                </c:pt>
                <c:pt idx="58">
                  <c:v>43385.854178240741</c:v>
                </c:pt>
                <c:pt idx="59">
                  <c:v>43385.937511574077</c:v>
                </c:pt>
                <c:pt idx="60">
                  <c:v>43386.020844907405</c:v>
                </c:pt>
                <c:pt idx="61">
                  <c:v>43386.104178240741</c:v>
                </c:pt>
                <c:pt idx="62">
                  <c:v>43386.187511574077</c:v>
                </c:pt>
                <c:pt idx="63">
                  <c:v>43386.270844907405</c:v>
                </c:pt>
                <c:pt idx="64">
                  <c:v>43386.361111111109</c:v>
                </c:pt>
                <c:pt idx="65">
                  <c:v>43386.437511574077</c:v>
                </c:pt>
                <c:pt idx="66">
                  <c:v>43386.520844907405</c:v>
                </c:pt>
                <c:pt idx="67">
                  <c:v>43386.604178240741</c:v>
                </c:pt>
                <c:pt idx="68">
                  <c:v>43386.687511574077</c:v>
                </c:pt>
                <c:pt idx="69">
                  <c:v>43386.769444444442</c:v>
                </c:pt>
                <c:pt idx="70">
                  <c:v>43386.854861111111</c:v>
                </c:pt>
                <c:pt idx="71">
                  <c:v>43386.937511574077</c:v>
                </c:pt>
                <c:pt idx="72">
                  <c:v>43387.018750000003</c:v>
                </c:pt>
                <c:pt idx="73">
                  <c:v>43387.105555555558</c:v>
                </c:pt>
                <c:pt idx="74">
                  <c:v>43387.186111111114</c:v>
                </c:pt>
                <c:pt idx="75">
                  <c:v>43387.270844907405</c:v>
                </c:pt>
                <c:pt idx="76">
                  <c:v>43387.354178240741</c:v>
                </c:pt>
                <c:pt idx="77">
                  <c:v>43387.437615740739</c:v>
                </c:pt>
                <c:pt idx="78">
                  <c:v>43387.520949074074</c:v>
                </c:pt>
                <c:pt idx="79">
                  <c:v>43387.602777777778</c:v>
                </c:pt>
                <c:pt idx="80">
                  <c:v>43387.687511574077</c:v>
                </c:pt>
                <c:pt idx="81">
                  <c:v>43387.772916666669</c:v>
                </c:pt>
                <c:pt idx="82">
                  <c:v>43387.85833333333</c:v>
                </c:pt>
                <c:pt idx="83">
                  <c:v>43387.936111111114</c:v>
                </c:pt>
                <c:pt idx="84">
                  <c:v>43388.020138888889</c:v>
                </c:pt>
                <c:pt idx="85">
                  <c:v>43388.102083333331</c:v>
                </c:pt>
                <c:pt idx="86">
                  <c:v>43388.19027777778</c:v>
                </c:pt>
                <c:pt idx="87">
                  <c:v>43388.270844907405</c:v>
                </c:pt>
                <c:pt idx="88">
                  <c:v>43388.357638888891</c:v>
                </c:pt>
                <c:pt idx="89">
                  <c:v>43388.438194444447</c:v>
                </c:pt>
                <c:pt idx="90">
                  <c:v>43388.533333333333</c:v>
                </c:pt>
                <c:pt idx="91">
                  <c:v>43388.607638888891</c:v>
                </c:pt>
                <c:pt idx="92">
                  <c:v>43388.686805555553</c:v>
                </c:pt>
              </c:numCache>
            </c:numRef>
          </c:xVal>
          <c:yVal>
            <c:numRef>
              <c:f>PAA_Oct_data!$D$3:$D$95</c:f>
              <c:numCache>
                <c:formatCode>General</c:formatCode>
                <c:ptCount val="93"/>
                <c:pt idx="0">
                  <c:v>0.96</c:v>
                </c:pt>
                <c:pt idx="1">
                  <c:v>0.88</c:v>
                </c:pt>
                <c:pt idx="2">
                  <c:v>0.61</c:v>
                </c:pt>
                <c:pt idx="3">
                  <c:v>0.39</c:v>
                </c:pt>
                <c:pt idx="4">
                  <c:v>0.46</c:v>
                </c:pt>
                <c:pt idx="5">
                  <c:v>0.76</c:v>
                </c:pt>
                <c:pt idx="6">
                  <c:v>0.87</c:v>
                </c:pt>
                <c:pt idx="7">
                  <c:v>0.8</c:v>
                </c:pt>
                <c:pt idx="8">
                  <c:v>0.76</c:v>
                </c:pt>
                <c:pt idx="9">
                  <c:v>0.66</c:v>
                </c:pt>
                <c:pt idx="10">
                  <c:v>0.78</c:v>
                </c:pt>
                <c:pt idx="11">
                  <c:v>0.51</c:v>
                </c:pt>
                <c:pt idx="12">
                  <c:v>0.88</c:v>
                </c:pt>
                <c:pt idx="13">
                  <c:v>0.71</c:v>
                </c:pt>
                <c:pt idx="14">
                  <c:v>0.45</c:v>
                </c:pt>
                <c:pt idx="15">
                  <c:v>0.38</c:v>
                </c:pt>
                <c:pt idx="16">
                  <c:v>0.42</c:v>
                </c:pt>
                <c:pt idx="17">
                  <c:v>0.73</c:v>
                </c:pt>
                <c:pt idx="18">
                  <c:v>0.83</c:v>
                </c:pt>
                <c:pt idx="19">
                  <c:v>0.76</c:v>
                </c:pt>
                <c:pt idx="20">
                  <c:v>0.55000000000000004</c:v>
                </c:pt>
                <c:pt idx="21">
                  <c:v>0.63</c:v>
                </c:pt>
                <c:pt idx="22">
                  <c:v>0.78</c:v>
                </c:pt>
                <c:pt idx="23">
                  <c:v>0.88</c:v>
                </c:pt>
                <c:pt idx="24">
                  <c:v>0.71</c:v>
                </c:pt>
                <c:pt idx="25">
                  <c:v>0.42</c:v>
                </c:pt>
                <c:pt idx="26">
                  <c:v>0.22</c:v>
                </c:pt>
                <c:pt idx="27">
                  <c:v>0.24</c:v>
                </c:pt>
                <c:pt idx="28">
                  <c:v>0.34</c:v>
                </c:pt>
                <c:pt idx="29">
                  <c:v>0.78</c:v>
                </c:pt>
                <c:pt idx="30">
                  <c:v>0.73</c:v>
                </c:pt>
                <c:pt idx="31">
                  <c:v>0.69</c:v>
                </c:pt>
                <c:pt idx="32">
                  <c:v>0.86</c:v>
                </c:pt>
                <c:pt idx="33">
                  <c:v>0.82</c:v>
                </c:pt>
                <c:pt idx="34">
                  <c:v>0.77</c:v>
                </c:pt>
                <c:pt idx="35">
                  <c:v>1.1499999999999999</c:v>
                </c:pt>
                <c:pt idx="36">
                  <c:v>1.06</c:v>
                </c:pt>
                <c:pt idx="37">
                  <c:v>0.81</c:v>
                </c:pt>
                <c:pt idx="38">
                  <c:v>0.46</c:v>
                </c:pt>
                <c:pt idx="39">
                  <c:v>0.28000000000000003</c:v>
                </c:pt>
                <c:pt idx="40">
                  <c:v>0.33</c:v>
                </c:pt>
                <c:pt idx="41">
                  <c:v>0.97</c:v>
                </c:pt>
                <c:pt idx="42">
                  <c:v>0.86</c:v>
                </c:pt>
                <c:pt idx="43">
                  <c:v>0.7</c:v>
                </c:pt>
                <c:pt idx="44">
                  <c:v>0.92</c:v>
                </c:pt>
                <c:pt idx="45">
                  <c:v>1.06</c:v>
                </c:pt>
                <c:pt idx="46">
                  <c:v>1.1499999999999999</c:v>
                </c:pt>
                <c:pt idx="47">
                  <c:v>1.31</c:v>
                </c:pt>
                <c:pt idx="48">
                  <c:v>1.28</c:v>
                </c:pt>
                <c:pt idx="49">
                  <c:v>1.07</c:v>
                </c:pt>
                <c:pt idx="50">
                  <c:v>0.76</c:v>
                </c:pt>
                <c:pt idx="51">
                  <c:v>0.46</c:v>
                </c:pt>
                <c:pt idx="52">
                  <c:v>0.67</c:v>
                </c:pt>
                <c:pt idx="53">
                  <c:v>1.06</c:v>
                </c:pt>
                <c:pt idx="54">
                  <c:v>1.34</c:v>
                </c:pt>
                <c:pt idx="55">
                  <c:v>1.1499999999999999</c:v>
                </c:pt>
                <c:pt idx="56">
                  <c:v>1.54</c:v>
                </c:pt>
                <c:pt idx="57">
                  <c:v>1.22</c:v>
                </c:pt>
                <c:pt idx="58">
                  <c:v>1.29</c:v>
                </c:pt>
                <c:pt idx="59">
                  <c:v>1.33</c:v>
                </c:pt>
                <c:pt idx="60">
                  <c:v>1.1100000000000001</c:v>
                </c:pt>
                <c:pt idx="61">
                  <c:v>0.66</c:v>
                </c:pt>
                <c:pt idx="62">
                  <c:v>0.48</c:v>
                </c:pt>
                <c:pt idx="63">
                  <c:v>0.55000000000000004</c:v>
                </c:pt>
                <c:pt idx="64">
                  <c:v>0.25</c:v>
                </c:pt>
                <c:pt idx="65">
                  <c:v>0.74</c:v>
                </c:pt>
                <c:pt idx="66">
                  <c:v>1.32</c:v>
                </c:pt>
                <c:pt idx="67">
                  <c:v>1.44</c:v>
                </c:pt>
                <c:pt idx="68">
                  <c:v>1.1499999999999999</c:v>
                </c:pt>
                <c:pt idx="69">
                  <c:v>1.3</c:v>
                </c:pt>
                <c:pt idx="70">
                  <c:v>1.25</c:v>
                </c:pt>
                <c:pt idx="71">
                  <c:v>1.2</c:v>
                </c:pt>
                <c:pt idx="72">
                  <c:v>1.25</c:v>
                </c:pt>
                <c:pt idx="73">
                  <c:v>1.1599999999999999</c:v>
                </c:pt>
                <c:pt idx="74">
                  <c:v>0.89</c:v>
                </c:pt>
                <c:pt idx="75">
                  <c:v>0.61</c:v>
                </c:pt>
                <c:pt idx="76">
                  <c:v>0.24</c:v>
                </c:pt>
                <c:pt idx="77">
                  <c:v>0.17</c:v>
                </c:pt>
                <c:pt idx="78">
                  <c:v>1.1299999999999999</c:v>
                </c:pt>
                <c:pt idx="79">
                  <c:v>1.31</c:v>
                </c:pt>
                <c:pt idx="80">
                  <c:v>1.53</c:v>
                </c:pt>
                <c:pt idx="81">
                  <c:v>1.22</c:v>
                </c:pt>
                <c:pt idx="82">
                  <c:v>1.25</c:v>
                </c:pt>
                <c:pt idx="83">
                  <c:v>1.26</c:v>
                </c:pt>
                <c:pt idx="84">
                  <c:v>1.25</c:v>
                </c:pt>
                <c:pt idx="85">
                  <c:v>0.87</c:v>
                </c:pt>
                <c:pt idx="86">
                  <c:v>0.55000000000000004</c:v>
                </c:pt>
                <c:pt idx="87">
                  <c:v>0.52</c:v>
                </c:pt>
                <c:pt idx="88">
                  <c:v>0.16</c:v>
                </c:pt>
                <c:pt idx="89">
                  <c:v>0.69</c:v>
                </c:pt>
                <c:pt idx="90">
                  <c:v>0.99</c:v>
                </c:pt>
                <c:pt idx="91">
                  <c:v>0.97</c:v>
                </c:pt>
                <c:pt idx="92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15-45B2-946C-109FF740DC67}"/>
            </c:ext>
          </c:extLst>
        </c:ser>
        <c:ser>
          <c:idx val="3"/>
          <c:order val="3"/>
          <c:tx>
            <c:v>Model C2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PAA_Oct_data!$A$3:$A$95</c:f>
              <c:numCache>
                <c:formatCode>m/d/yyyy\ h:mm</c:formatCode>
                <c:ptCount val="93"/>
                <c:pt idx="0">
                  <c:v>43381.023611111108</c:v>
                </c:pt>
                <c:pt idx="1">
                  <c:v>43381.100694444445</c:v>
                </c:pt>
                <c:pt idx="2">
                  <c:v>43381.188194444447</c:v>
                </c:pt>
                <c:pt idx="3">
                  <c:v>43381.271527777775</c:v>
                </c:pt>
                <c:pt idx="4">
                  <c:v>43381.350694444445</c:v>
                </c:pt>
                <c:pt idx="5">
                  <c:v>43381.439583333333</c:v>
                </c:pt>
                <c:pt idx="6">
                  <c:v>43381.527777777781</c:v>
                </c:pt>
                <c:pt idx="7">
                  <c:v>43381.603472222225</c:v>
                </c:pt>
                <c:pt idx="8">
                  <c:v>43381.688888888886</c:v>
                </c:pt>
                <c:pt idx="9">
                  <c:v>43381.770844907405</c:v>
                </c:pt>
                <c:pt idx="10">
                  <c:v>43381.861111111109</c:v>
                </c:pt>
                <c:pt idx="11">
                  <c:v>43381.940972222219</c:v>
                </c:pt>
                <c:pt idx="12">
                  <c:v>43382.011805555558</c:v>
                </c:pt>
                <c:pt idx="13">
                  <c:v>43382.097222222219</c:v>
                </c:pt>
                <c:pt idx="14">
                  <c:v>43382.181250000001</c:v>
                </c:pt>
                <c:pt idx="15">
                  <c:v>43382.270138888889</c:v>
                </c:pt>
                <c:pt idx="16">
                  <c:v>43382.361111111109</c:v>
                </c:pt>
                <c:pt idx="17">
                  <c:v>43382.434027777781</c:v>
                </c:pt>
                <c:pt idx="18">
                  <c:v>43382.521527777775</c:v>
                </c:pt>
                <c:pt idx="19">
                  <c:v>43382.604861111111</c:v>
                </c:pt>
                <c:pt idx="20">
                  <c:v>43382.7</c:v>
                </c:pt>
                <c:pt idx="21">
                  <c:v>43382.767361111109</c:v>
                </c:pt>
                <c:pt idx="22">
                  <c:v>43382.864583333336</c:v>
                </c:pt>
                <c:pt idx="23">
                  <c:v>43382.927083333336</c:v>
                </c:pt>
                <c:pt idx="24">
                  <c:v>43383.017361111109</c:v>
                </c:pt>
                <c:pt idx="25">
                  <c:v>43383.097222222219</c:v>
                </c:pt>
                <c:pt idx="26">
                  <c:v>43383.178472222222</c:v>
                </c:pt>
                <c:pt idx="27">
                  <c:v>43383.267361111109</c:v>
                </c:pt>
                <c:pt idx="28">
                  <c:v>43383.34375</c:v>
                </c:pt>
                <c:pt idx="29">
                  <c:v>43383.449305555558</c:v>
                </c:pt>
                <c:pt idx="30">
                  <c:v>43383.522916666669</c:v>
                </c:pt>
                <c:pt idx="31">
                  <c:v>43383.600694444445</c:v>
                </c:pt>
                <c:pt idx="32">
                  <c:v>43383.696527777778</c:v>
                </c:pt>
                <c:pt idx="33">
                  <c:v>43383.775694444441</c:v>
                </c:pt>
                <c:pt idx="34">
                  <c:v>43383.856249999997</c:v>
                </c:pt>
                <c:pt idx="35">
                  <c:v>43383.938194444447</c:v>
                </c:pt>
                <c:pt idx="36">
                  <c:v>43384.018750000003</c:v>
                </c:pt>
                <c:pt idx="37">
                  <c:v>43384.101388888892</c:v>
                </c:pt>
                <c:pt idx="38">
                  <c:v>43384.184027777781</c:v>
                </c:pt>
                <c:pt idx="39">
                  <c:v>43384.270138888889</c:v>
                </c:pt>
                <c:pt idx="40">
                  <c:v>43384.359722222223</c:v>
                </c:pt>
                <c:pt idx="41">
                  <c:v>43384.438888888886</c:v>
                </c:pt>
                <c:pt idx="42">
                  <c:v>43384.526388888888</c:v>
                </c:pt>
                <c:pt idx="43">
                  <c:v>43384.60833333333</c:v>
                </c:pt>
                <c:pt idx="44">
                  <c:v>43384.688888888886</c:v>
                </c:pt>
                <c:pt idx="45">
                  <c:v>43384.765277777777</c:v>
                </c:pt>
                <c:pt idx="46">
                  <c:v>43384.849305555559</c:v>
                </c:pt>
                <c:pt idx="47">
                  <c:v>43384.934027777781</c:v>
                </c:pt>
                <c:pt idx="48">
                  <c:v>43385.017361111109</c:v>
                </c:pt>
                <c:pt idx="49">
                  <c:v>43385.097928240742</c:v>
                </c:pt>
                <c:pt idx="50">
                  <c:v>43385.186122685183</c:v>
                </c:pt>
                <c:pt idx="51">
                  <c:v>43385.274305555555</c:v>
                </c:pt>
                <c:pt idx="52">
                  <c:v>43385.354178240741</c:v>
                </c:pt>
                <c:pt idx="53">
                  <c:v>43385.440972222219</c:v>
                </c:pt>
                <c:pt idx="54">
                  <c:v>43385.520844907405</c:v>
                </c:pt>
                <c:pt idx="55">
                  <c:v>43385.618055555555</c:v>
                </c:pt>
                <c:pt idx="56">
                  <c:v>43385.687511574077</c:v>
                </c:pt>
                <c:pt idx="57">
                  <c:v>43385.770844907405</c:v>
                </c:pt>
                <c:pt idx="58">
                  <c:v>43385.854178240741</c:v>
                </c:pt>
                <c:pt idx="59">
                  <c:v>43385.937511574077</c:v>
                </c:pt>
                <c:pt idx="60">
                  <c:v>43386.020844907405</c:v>
                </c:pt>
                <c:pt idx="61">
                  <c:v>43386.104178240741</c:v>
                </c:pt>
                <c:pt idx="62">
                  <c:v>43386.187511574077</c:v>
                </c:pt>
                <c:pt idx="63">
                  <c:v>43386.270844907405</c:v>
                </c:pt>
                <c:pt idx="64">
                  <c:v>43386.361111111109</c:v>
                </c:pt>
                <c:pt idx="65">
                  <c:v>43386.437511574077</c:v>
                </c:pt>
                <c:pt idx="66">
                  <c:v>43386.520844907405</c:v>
                </c:pt>
                <c:pt idx="67">
                  <c:v>43386.604178240741</c:v>
                </c:pt>
                <c:pt idx="68">
                  <c:v>43386.687511574077</c:v>
                </c:pt>
                <c:pt idx="69">
                  <c:v>43386.769444444442</c:v>
                </c:pt>
                <c:pt idx="70">
                  <c:v>43386.854861111111</c:v>
                </c:pt>
                <c:pt idx="71">
                  <c:v>43386.937511574077</c:v>
                </c:pt>
                <c:pt idx="72">
                  <c:v>43387.018750000003</c:v>
                </c:pt>
                <c:pt idx="73">
                  <c:v>43387.105555555558</c:v>
                </c:pt>
                <c:pt idx="74">
                  <c:v>43387.186111111114</c:v>
                </c:pt>
                <c:pt idx="75">
                  <c:v>43387.270844907405</c:v>
                </c:pt>
                <c:pt idx="76">
                  <c:v>43387.354178240741</c:v>
                </c:pt>
                <c:pt idx="77">
                  <c:v>43387.437615740739</c:v>
                </c:pt>
                <c:pt idx="78">
                  <c:v>43387.520949074074</c:v>
                </c:pt>
                <c:pt idx="79">
                  <c:v>43387.602777777778</c:v>
                </c:pt>
                <c:pt idx="80">
                  <c:v>43387.687511574077</c:v>
                </c:pt>
                <c:pt idx="81">
                  <c:v>43387.772916666669</c:v>
                </c:pt>
                <c:pt idx="82">
                  <c:v>43387.85833333333</c:v>
                </c:pt>
                <c:pt idx="83">
                  <c:v>43387.936111111114</c:v>
                </c:pt>
                <c:pt idx="84">
                  <c:v>43388.020138888889</c:v>
                </c:pt>
                <c:pt idx="85">
                  <c:v>43388.102083333331</c:v>
                </c:pt>
                <c:pt idx="86">
                  <c:v>43388.19027777778</c:v>
                </c:pt>
                <c:pt idx="87">
                  <c:v>43388.270844907405</c:v>
                </c:pt>
                <c:pt idx="88">
                  <c:v>43388.357638888891</c:v>
                </c:pt>
                <c:pt idx="89">
                  <c:v>43388.438194444447</c:v>
                </c:pt>
                <c:pt idx="90">
                  <c:v>43388.533333333333</c:v>
                </c:pt>
                <c:pt idx="91">
                  <c:v>43388.607638888891</c:v>
                </c:pt>
                <c:pt idx="92">
                  <c:v>43388.686805555553</c:v>
                </c:pt>
              </c:numCache>
            </c:numRef>
          </c:xVal>
          <c:yVal>
            <c:numRef>
              <c:f>PAA_Oct_data!$I$3:$I$95</c:f>
              <c:numCache>
                <c:formatCode>General</c:formatCode>
                <c:ptCount val="93"/>
                <c:pt idx="0">
                  <c:v>0.94553170238471074</c:v>
                </c:pt>
                <c:pt idx="1">
                  <c:v>0.83144919490257652</c:v>
                </c:pt>
                <c:pt idx="2">
                  <c:v>0.79461670105623783</c:v>
                </c:pt>
                <c:pt idx="3">
                  <c:v>0.56246623056255363</c:v>
                </c:pt>
                <c:pt idx="4">
                  <c:v>0.84720653983894478</c:v>
                </c:pt>
                <c:pt idx="5">
                  <c:v>0.83787919946337197</c:v>
                </c:pt>
                <c:pt idx="6">
                  <c:v>0.87275148787223189</c:v>
                </c:pt>
                <c:pt idx="7">
                  <c:v>0.90916913541198274</c:v>
                </c:pt>
                <c:pt idx="8">
                  <c:v>0.80868970593347644</c:v>
                </c:pt>
                <c:pt idx="9">
                  <c:v>0.75604896842816738</c:v>
                </c:pt>
                <c:pt idx="10">
                  <c:v>0.79494654118963737</c:v>
                </c:pt>
                <c:pt idx="11">
                  <c:v>0.86884548272409545</c:v>
                </c:pt>
                <c:pt idx="12">
                  <c:v>0.78787287330024269</c:v>
                </c:pt>
                <c:pt idx="13">
                  <c:v>0.65022224692792563</c:v>
                </c:pt>
                <c:pt idx="14">
                  <c:v>0.45654165206374259</c:v>
                </c:pt>
                <c:pt idx="15">
                  <c:v>0.38233944625421667</c:v>
                </c:pt>
                <c:pt idx="16">
                  <c:v>0.62166976127358131</c:v>
                </c:pt>
                <c:pt idx="17">
                  <c:v>0.75563027256249726</c:v>
                </c:pt>
                <c:pt idx="18">
                  <c:v>0.82370897927543418</c:v>
                </c:pt>
                <c:pt idx="19">
                  <c:v>0.80076144817634098</c:v>
                </c:pt>
                <c:pt idx="20">
                  <c:v>0.76860119826329965</c:v>
                </c:pt>
                <c:pt idx="21">
                  <c:v>0.74236866322564821</c:v>
                </c:pt>
                <c:pt idx="22">
                  <c:v>0.7827343290693648</c:v>
                </c:pt>
                <c:pt idx="23">
                  <c:v>0.83122080496724571</c:v>
                </c:pt>
                <c:pt idx="24">
                  <c:v>0.8092649294677543</c:v>
                </c:pt>
                <c:pt idx="25">
                  <c:v>0.55440642647140659</c:v>
                </c:pt>
                <c:pt idx="26">
                  <c:v>0.43986266202104435</c:v>
                </c:pt>
                <c:pt idx="27">
                  <c:v>0.39726830711748173</c:v>
                </c:pt>
                <c:pt idx="28">
                  <c:v>0.66764131257948112</c:v>
                </c:pt>
                <c:pt idx="29">
                  <c:v>0.82039867043899584</c:v>
                </c:pt>
                <c:pt idx="30">
                  <c:v>0.7967932900290966</c:v>
                </c:pt>
                <c:pt idx="31">
                  <c:v>0.78741959696204811</c:v>
                </c:pt>
                <c:pt idx="32">
                  <c:v>0.83088405158888134</c:v>
                </c:pt>
                <c:pt idx="33">
                  <c:v>0.81343945307120158</c:v>
                </c:pt>
                <c:pt idx="34">
                  <c:v>0.91920310821401841</c:v>
                </c:pt>
                <c:pt idx="35">
                  <c:v>0.98055170234229727</c:v>
                </c:pt>
                <c:pt idx="36">
                  <c:v>0.91712380909048785</c:v>
                </c:pt>
                <c:pt idx="37">
                  <c:v>0.75290465901108528</c:v>
                </c:pt>
                <c:pt idx="38">
                  <c:v>0.62197996769273645</c:v>
                </c:pt>
                <c:pt idx="39">
                  <c:v>0.45068956163292445</c:v>
                </c:pt>
                <c:pt idx="40">
                  <c:v>0.74988052907645675</c:v>
                </c:pt>
                <c:pt idx="41">
                  <c:v>0.8590939569222823</c:v>
                </c:pt>
                <c:pt idx="42">
                  <c:v>0.88495672173816153</c:v>
                </c:pt>
                <c:pt idx="43">
                  <c:v>0.76009963897167532</c:v>
                </c:pt>
                <c:pt idx="44">
                  <c:v>0.91888964685273222</c:v>
                </c:pt>
                <c:pt idx="45">
                  <c:v>0.85353503632566496</c:v>
                </c:pt>
                <c:pt idx="46">
                  <c:v>0.95337689885770172</c:v>
                </c:pt>
                <c:pt idx="47">
                  <c:v>1.0905327446362856</c:v>
                </c:pt>
                <c:pt idx="48">
                  <c:v>1.0560257931446033</c:v>
                </c:pt>
                <c:pt idx="49">
                  <c:v>0.88773961316992811</c:v>
                </c:pt>
                <c:pt idx="50">
                  <c:v>0.66849202537422048</c:v>
                </c:pt>
                <c:pt idx="51">
                  <c:v>0.55173232873272671</c:v>
                </c:pt>
                <c:pt idx="52">
                  <c:v>0.79876337304387068</c:v>
                </c:pt>
                <c:pt idx="53">
                  <c:v>1.0311750693272856</c:v>
                </c:pt>
                <c:pt idx="54">
                  <c:v>1.0822862649880882</c:v>
                </c:pt>
                <c:pt idx="55">
                  <c:v>1.0135427472898351</c:v>
                </c:pt>
                <c:pt idx="56">
                  <c:v>1.0423887616023695</c:v>
                </c:pt>
                <c:pt idx="57">
                  <c:v>0.9810239554797533</c:v>
                </c:pt>
                <c:pt idx="58">
                  <c:v>1.056340193787026</c:v>
                </c:pt>
                <c:pt idx="59">
                  <c:v>1.0543563561244951</c:v>
                </c:pt>
                <c:pt idx="60">
                  <c:v>0.95803332157960763</c:v>
                </c:pt>
                <c:pt idx="61">
                  <c:v>0.6860783288047928</c:v>
                </c:pt>
                <c:pt idx="62">
                  <c:v>0.54991477478881345</c:v>
                </c:pt>
                <c:pt idx="63">
                  <c:v>0.61229581882063888</c:v>
                </c:pt>
                <c:pt idx="64">
                  <c:v>0.65483389194956088</c:v>
                </c:pt>
                <c:pt idx="65">
                  <c:v>0.83439644532395563</c:v>
                </c:pt>
                <c:pt idx="66">
                  <c:v>1.1389410762117869</c:v>
                </c:pt>
                <c:pt idx="67">
                  <c:v>1.2848626540505039</c:v>
                </c:pt>
                <c:pt idx="68">
                  <c:v>1.0748143575430564</c:v>
                </c:pt>
                <c:pt idx="69">
                  <c:v>1.0913594135211868</c:v>
                </c:pt>
                <c:pt idx="70">
                  <c:v>1.0580398607720316</c:v>
                </c:pt>
                <c:pt idx="71">
                  <c:v>0.98701944180401013</c:v>
                </c:pt>
                <c:pt idx="72">
                  <c:v>1.0269997139305389</c:v>
                </c:pt>
                <c:pt idx="73">
                  <c:v>0.93439791361588931</c:v>
                </c:pt>
                <c:pt idx="74">
                  <c:v>0.88217966578814688</c:v>
                </c:pt>
                <c:pt idx="75">
                  <c:v>0.51851187422862777</c:v>
                </c:pt>
                <c:pt idx="76">
                  <c:v>0.54244876730852287</c:v>
                </c:pt>
                <c:pt idx="77">
                  <c:v>0.51410030179128241</c:v>
                </c:pt>
                <c:pt idx="78">
                  <c:v>1.0610167551450074</c:v>
                </c:pt>
                <c:pt idx="79">
                  <c:v>1.1042436105186486</c:v>
                </c:pt>
                <c:pt idx="80">
                  <c:v>1.2556349572595054</c:v>
                </c:pt>
                <c:pt idx="81">
                  <c:v>1.0346323348162032</c:v>
                </c:pt>
                <c:pt idx="82">
                  <c:v>1.0323577576764773</c:v>
                </c:pt>
                <c:pt idx="83">
                  <c:v>1.045098340811603</c:v>
                </c:pt>
                <c:pt idx="84">
                  <c:v>0.94411186992644403</c:v>
                </c:pt>
                <c:pt idx="85">
                  <c:v>0.70321239631296384</c:v>
                </c:pt>
                <c:pt idx="86">
                  <c:v>0.63986529516878077</c:v>
                </c:pt>
                <c:pt idx="87">
                  <c:v>0.49815936184866749</c:v>
                </c:pt>
                <c:pt idx="88">
                  <c:v>0.45987323610631403</c:v>
                </c:pt>
                <c:pt idx="89">
                  <c:v>0.69935728078998882</c:v>
                </c:pt>
                <c:pt idx="90">
                  <c:v>0.86481387359818518</c:v>
                </c:pt>
                <c:pt idx="91">
                  <c:v>0.95853950784274111</c:v>
                </c:pt>
                <c:pt idx="92">
                  <c:v>0.90605786462207161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15-45B2-946C-109FF740D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786816"/>
        <c:axId val="1612787232"/>
      </c:scatterChart>
      <c:valAx>
        <c:axId val="1612786816"/>
        <c:scaling>
          <c:orientation val="minMax"/>
          <c:max val="43388.75"/>
          <c:min val="43381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787232"/>
        <c:crosses val="autoZero"/>
        <c:crossBetween val="midCat"/>
      </c:valAx>
      <c:valAx>
        <c:axId val="1612787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78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51328802207803"/>
          <c:y val="0.16533568340453794"/>
          <c:w val="0.11011430732129961"/>
          <c:h val="0.21897963484491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2811234762303768E-2"/>
                  <c:y val="0.33695264178934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PAA_Oct_data!$C$3:$C$95</c:f>
              <c:numCache>
                <c:formatCode>General</c:formatCode>
                <c:ptCount val="93"/>
                <c:pt idx="0">
                  <c:v>1.57</c:v>
                </c:pt>
                <c:pt idx="1">
                  <c:v>1.62</c:v>
                </c:pt>
                <c:pt idx="2">
                  <c:v>1.35</c:v>
                </c:pt>
                <c:pt idx="3">
                  <c:v>1.21</c:v>
                </c:pt>
                <c:pt idx="4">
                  <c:v>1.28</c:v>
                </c:pt>
                <c:pt idx="5">
                  <c:v>1.3</c:v>
                </c:pt>
                <c:pt idx="6">
                  <c:v>1.34</c:v>
                </c:pt>
                <c:pt idx="7">
                  <c:v>1.3</c:v>
                </c:pt>
                <c:pt idx="8">
                  <c:v>1.31</c:v>
                </c:pt>
                <c:pt idx="9">
                  <c:v>1.1200000000000001</c:v>
                </c:pt>
                <c:pt idx="10">
                  <c:v>1.21</c:v>
                </c:pt>
                <c:pt idx="11">
                  <c:v>1.22</c:v>
                </c:pt>
                <c:pt idx="12">
                  <c:v>1.26</c:v>
                </c:pt>
                <c:pt idx="13">
                  <c:v>1.06</c:v>
                </c:pt>
                <c:pt idx="14">
                  <c:v>0.9</c:v>
                </c:pt>
                <c:pt idx="15">
                  <c:v>0.99</c:v>
                </c:pt>
                <c:pt idx="16">
                  <c:v>1.1399999999999999</c:v>
                </c:pt>
                <c:pt idx="17">
                  <c:v>1.5</c:v>
                </c:pt>
                <c:pt idx="18">
                  <c:v>1.24</c:v>
                </c:pt>
                <c:pt idx="19">
                  <c:v>1.34</c:v>
                </c:pt>
                <c:pt idx="20">
                  <c:v>1.1100000000000001</c:v>
                </c:pt>
                <c:pt idx="21">
                  <c:v>1.1399999999999999</c:v>
                </c:pt>
                <c:pt idx="22">
                  <c:v>1.36</c:v>
                </c:pt>
                <c:pt idx="23">
                  <c:v>1.2</c:v>
                </c:pt>
                <c:pt idx="24">
                  <c:v>1.42</c:v>
                </c:pt>
                <c:pt idx="25">
                  <c:v>0.99</c:v>
                </c:pt>
                <c:pt idx="26">
                  <c:v>1.18</c:v>
                </c:pt>
                <c:pt idx="27">
                  <c:v>1.08</c:v>
                </c:pt>
                <c:pt idx="28">
                  <c:v>1.18</c:v>
                </c:pt>
                <c:pt idx="29">
                  <c:v>1.36</c:v>
                </c:pt>
                <c:pt idx="30">
                  <c:v>1.24</c:v>
                </c:pt>
                <c:pt idx="31">
                  <c:v>1.19</c:v>
                </c:pt>
                <c:pt idx="32">
                  <c:v>1.55</c:v>
                </c:pt>
                <c:pt idx="33">
                  <c:v>1.62</c:v>
                </c:pt>
                <c:pt idx="34">
                  <c:v>1.43</c:v>
                </c:pt>
                <c:pt idx="35">
                  <c:v>1.51</c:v>
                </c:pt>
                <c:pt idx="36">
                  <c:v>1.66</c:v>
                </c:pt>
                <c:pt idx="37">
                  <c:v>1.58</c:v>
                </c:pt>
                <c:pt idx="38">
                  <c:v>1.6</c:v>
                </c:pt>
                <c:pt idx="39">
                  <c:v>1.34</c:v>
                </c:pt>
                <c:pt idx="40">
                  <c:v>1.36</c:v>
                </c:pt>
                <c:pt idx="41">
                  <c:v>1.7</c:v>
                </c:pt>
                <c:pt idx="42">
                  <c:v>1.51</c:v>
                </c:pt>
                <c:pt idx="43">
                  <c:v>1.38</c:v>
                </c:pt>
                <c:pt idx="44">
                  <c:v>1.82</c:v>
                </c:pt>
                <c:pt idx="45">
                  <c:v>1.86</c:v>
                </c:pt>
                <c:pt idx="46">
                  <c:v>1.94</c:v>
                </c:pt>
                <c:pt idx="47">
                  <c:v>1.94</c:v>
                </c:pt>
                <c:pt idx="48">
                  <c:v>2.11</c:v>
                </c:pt>
                <c:pt idx="49">
                  <c:v>1.89</c:v>
                </c:pt>
                <c:pt idx="50">
                  <c:v>1.84</c:v>
                </c:pt>
                <c:pt idx="51">
                  <c:v>1.75</c:v>
                </c:pt>
                <c:pt idx="52">
                  <c:v>1.75</c:v>
                </c:pt>
                <c:pt idx="53">
                  <c:v>1.92</c:v>
                </c:pt>
                <c:pt idx="54">
                  <c:v>1.91</c:v>
                </c:pt>
                <c:pt idx="55">
                  <c:v>1.88</c:v>
                </c:pt>
                <c:pt idx="56">
                  <c:v>2.2000000000000002</c:v>
                </c:pt>
                <c:pt idx="57">
                  <c:v>2.1</c:v>
                </c:pt>
                <c:pt idx="58">
                  <c:v>2.0099999999999998</c:v>
                </c:pt>
                <c:pt idx="59">
                  <c:v>2.35</c:v>
                </c:pt>
                <c:pt idx="60">
                  <c:v>1.93</c:v>
                </c:pt>
                <c:pt idx="61">
                  <c:v>2.04</c:v>
                </c:pt>
                <c:pt idx="62">
                  <c:v>1.77</c:v>
                </c:pt>
                <c:pt idx="63">
                  <c:v>1.86</c:v>
                </c:pt>
                <c:pt idx="64">
                  <c:v>2</c:v>
                </c:pt>
                <c:pt idx="65">
                  <c:v>2.1</c:v>
                </c:pt>
                <c:pt idx="66">
                  <c:v>2.13</c:v>
                </c:pt>
                <c:pt idx="67">
                  <c:v>2.13</c:v>
                </c:pt>
                <c:pt idx="68">
                  <c:v>1.95</c:v>
                </c:pt>
                <c:pt idx="69">
                  <c:v>2.2599999999999998</c:v>
                </c:pt>
                <c:pt idx="70">
                  <c:v>1.94</c:v>
                </c:pt>
                <c:pt idx="71">
                  <c:v>2.08</c:v>
                </c:pt>
                <c:pt idx="72">
                  <c:v>2.2599999999999998</c:v>
                </c:pt>
                <c:pt idx="73">
                  <c:v>2.06</c:v>
                </c:pt>
                <c:pt idx="74">
                  <c:v>2.0299999999999998</c:v>
                </c:pt>
                <c:pt idx="75">
                  <c:v>1.74</c:v>
                </c:pt>
                <c:pt idx="76">
                  <c:v>1.32</c:v>
                </c:pt>
                <c:pt idx="77">
                  <c:v>1.84</c:v>
                </c:pt>
                <c:pt idx="78">
                  <c:v>1.94</c:v>
                </c:pt>
                <c:pt idx="79">
                  <c:v>1.89</c:v>
                </c:pt>
                <c:pt idx="80">
                  <c:v>2.0299999999999998</c:v>
                </c:pt>
                <c:pt idx="81">
                  <c:v>1.75</c:v>
                </c:pt>
                <c:pt idx="82">
                  <c:v>1.87</c:v>
                </c:pt>
                <c:pt idx="83">
                  <c:v>1.83</c:v>
                </c:pt>
                <c:pt idx="84">
                  <c:v>1.85</c:v>
                </c:pt>
                <c:pt idx="85">
                  <c:v>1.83</c:v>
                </c:pt>
                <c:pt idx="86">
                  <c:v>1.68</c:v>
                </c:pt>
                <c:pt idx="87">
                  <c:v>1.5</c:v>
                </c:pt>
                <c:pt idx="88">
                  <c:v>1.41</c:v>
                </c:pt>
                <c:pt idx="89">
                  <c:v>1.67</c:v>
                </c:pt>
                <c:pt idx="90">
                  <c:v>1.61</c:v>
                </c:pt>
                <c:pt idx="91">
                  <c:v>1.56</c:v>
                </c:pt>
                <c:pt idx="92">
                  <c:v>1.55</c:v>
                </c:pt>
              </c:numCache>
            </c:numRef>
          </c:xVal>
          <c:yVal>
            <c:numRef>
              <c:f>PAA_Oct_data!$H$3:$H$95</c:f>
              <c:numCache>
                <c:formatCode>General</c:formatCode>
                <c:ptCount val="93"/>
                <c:pt idx="0">
                  <c:v>1.568982991355599</c:v>
                </c:pt>
                <c:pt idx="1">
                  <c:v>1.5300202591933636</c:v>
                </c:pt>
                <c:pt idx="2">
                  <c:v>1.6281550446912088</c:v>
                </c:pt>
                <c:pt idx="3">
                  <c:v>1.3297641803830098</c:v>
                </c:pt>
                <c:pt idx="4">
                  <c:v>1.6443082054399565</c:v>
                </c:pt>
                <c:pt idx="5">
                  <c:v>1.4092167315314841</c:v>
                </c:pt>
                <c:pt idx="6">
                  <c:v>1.4345957013938775</c:v>
                </c:pt>
                <c:pt idx="7">
                  <c:v>1.5173634483394518</c:v>
                </c:pt>
                <c:pt idx="8">
                  <c:v>1.4168228521760233</c:v>
                </c:pt>
                <c:pt idx="9">
                  <c:v>1.3971893377435198</c:v>
                </c:pt>
                <c:pt idx="10">
                  <c:v>1.4057246861768287</c:v>
                </c:pt>
                <c:pt idx="11">
                  <c:v>1.4518193108963033</c:v>
                </c:pt>
                <c:pt idx="12">
                  <c:v>1.3788255655791579</c:v>
                </c:pt>
                <c:pt idx="13">
                  <c:v>1.3417049655299604</c:v>
                </c:pt>
                <c:pt idx="14">
                  <c:v>1.1780195358955716</c:v>
                </c:pt>
                <c:pt idx="15">
                  <c:v>1.2310538941349187</c:v>
                </c:pt>
                <c:pt idx="16">
                  <c:v>1.4759193970323174</c:v>
                </c:pt>
                <c:pt idx="17">
                  <c:v>1.3651698775233108</c:v>
                </c:pt>
                <c:pt idx="18">
                  <c:v>1.4129265167557972</c:v>
                </c:pt>
                <c:pt idx="19">
                  <c:v>1.424064863108321</c:v>
                </c:pt>
                <c:pt idx="20">
                  <c:v>1.4711722424557456</c:v>
                </c:pt>
                <c:pt idx="21">
                  <c:v>1.4248770049468495</c:v>
                </c:pt>
                <c:pt idx="22">
                  <c:v>1.3798071934740475</c:v>
                </c:pt>
                <c:pt idx="23">
                  <c:v>1.4022462506950242</c:v>
                </c:pt>
                <c:pt idx="24">
                  <c:v>1.4091393011407911</c:v>
                </c:pt>
                <c:pt idx="25">
                  <c:v>1.2797552268070571</c:v>
                </c:pt>
                <c:pt idx="26">
                  <c:v>1.1793381641473162</c:v>
                </c:pt>
                <c:pt idx="27">
                  <c:v>1.1889378036790252</c:v>
                </c:pt>
                <c:pt idx="28">
                  <c:v>1.4008900358457377</c:v>
                </c:pt>
                <c:pt idx="29">
                  <c:v>1.4221874190992245</c:v>
                </c:pt>
                <c:pt idx="30">
                  <c:v>1.3785254632558483</c:v>
                </c:pt>
                <c:pt idx="31">
                  <c:v>1.4135494199504743</c:v>
                </c:pt>
                <c:pt idx="32">
                  <c:v>1.5673226595443404</c:v>
                </c:pt>
                <c:pt idx="33">
                  <c:v>1.5709900713506406</c:v>
                </c:pt>
                <c:pt idx="34">
                  <c:v>1.6231451235942171</c:v>
                </c:pt>
                <c:pt idx="35">
                  <c:v>1.6563038205693519</c:v>
                </c:pt>
                <c:pt idx="36">
                  <c:v>1.6047693142777006</c:v>
                </c:pt>
                <c:pt idx="37">
                  <c:v>1.5083163718225381</c:v>
                </c:pt>
                <c:pt idx="38">
                  <c:v>1.40190211481099</c:v>
                </c:pt>
                <c:pt idx="39">
                  <c:v>1.371366627088981</c:v>
                </c:pt>
                <c:pt idx="40">
                  <c:v>1.6515951362715622</c:v>
                </c:pt>
                <c:pt idx="41">
                  <c:v>1.6038175124876788</c:v>
                </c:pt>
                <c:pt idx="42">
                  <c:v>1.6317440394415463</c:v>
                </c:pt>
                <c:pt idx="43">
                  <c:v>1.550767243826157</c:v>
                </c:pt>
                <c:pt idx="44">
                  <c:v>1.7491107591362769</c:v>
                </c:pt>
                <c:pt idx="45">
                  <c:v>1.6635984902381824</c:v>
                </c:pt>
                <c:pt idx="46">
                  <c:v>1.7206190270733634</c:v>
                </c:pt>
                <c:pt idx="47">
                  <c:v>1.8377371000566147</c:v>
                </c:pt>
                <c:pt idx="48">
                  <c:v>1.8321163762562624</c:v>
                </c:pt>
                <c:pt idx="49">
                  <c:v>1.7496585211062878</c:v>
                </c:pt>
                <c:pt idx="50">
                  <c:v>1.675070197332035</c:v>
                </c:pt>
                <c:pt idx="51">
                  <c:v>1.6124566973279775</c:v>
                </c:pt>
                <c:pt idx="52">
                  <c:v>1.8230148450527139</c:v>
                </c:pt>
                <c:pt idx="53">
                  <c:v>1.8207029887825927</c:v>
                </c:pt>
                <c:pt idx="54">
                  <c:v>1.8553312704586231</c:v>
                </c:pt>
                <c:pt idx="55">
                  <c:v>1.7984527324044914</c:v>
                </c:pt>
                <c:pt idx="56">
                  <c:v>1.917937132957575</c:v>
                </c:pt>
                <c:pt idx="57">
                  <c:v>1.9056614830321033</c:v>
                </c:pt>
                <c:pt idx="58">
                  <c:v>1.9387406281552986</c:v>
                </c:pt>
                <c:pt idx="59">
                  <c:v>1.90960668088901</c:v>
                </c:pt>
                <c:pt idx="60">
                  <c:v>1.9347068172029243</c:v>
                </c:pt>
                <c:pt idx="61">
                  <c:v>1.7278748007062481</c:v>
                </c:pt>
                <c:pt idx="62">
                  <c:v>1.6516235486437423</c:v>
                </c:pt>
                <c:pt idx="63">
                  <c:v>1.7296398988225414</c:v>
                </c:pt>
                <c:pt idx="64">
                  <c:v>1.788288574412872</c:v>
                </c:pt>
                <c:pt idx="65">
                  <c:v>1.8184645336245369</c:v>
                </c:pt>
                <c:pt idx="66">
                  <c:v>1.9468712140049194</c:v>
                </c:pt>
                <c:pt idx="67">
                  <c:v>2.0822337549493439</c:v>
                </c:pt>
                <c:pt idx="68">
                  <c:v>1.8299140004999745</c:v>
                </c:pt>
                <c:pt idx="69">
                  <c:v>1.9104623182772886</c:v>
                </c:pt>
                <c:pt idx="70">
                  <c:v>1.8558614713776993</c:v>
                </c:pt>
                <c:pt idx="71">
                  <c:v>1.7437265007364309</c:v>
                </c:pt>
                <c:pt idx="72">
                  <c:v>1.8323540557110991</c:v>
                </c:pt>
                <c:pt idx="73">
                  <c:v>1.7511040954009585</c:v>
                </c:pt>
                <c:pt idx="74">
                  <c:v>1.750988778503235</c:v>
                </c:pt>
                <c:pt idx="75">
                  <c:v>1.5442997546712445</c:v>
                </c:pt>
                <c:pt idx="76">
                  <c:v>1.5340021440447289</c:v>
                </c:pt>
                <c:pt idx="77">
                  <c:v>1.5447279062724351</c:v>
                </c:pt>
                <c:pt idx="78">
                  <c:v>1.9047102003655756</c:v>
                </c:pt>
                <c:pt idx="79">
                  <c:v>1.8316587202997867</c:v>
                </c:pt>
                <c:pt idx="80">
                  <c:v>2.004712843639175</c:v>
                </c:pt>
                <c:pt idx="81">
                  <c:v>1.7228063296653586</c:v>
                </c:pt>
                <c:pt idx="82">
                  <c:v>1.7249376458863475</c:v>
                </c:pt>
                <c:pt idx="83">
                  <c:v>1.7258324467225012</c:v>
                </c:pt>
                <c:pt idx="84">
                  <c:v>1.6571993886045215</c:v>
                </c:pt>
                <c:pt idx="85">
                  <c:v>1.5740526674459931</c:v>
                </c:pt>
                <c:pt idx="86">
                  <c:v>1.5169159092670053</c:v>
                </c:pt>
                <c:pt idx="87">
                  <c:v>1.5006542706928607</c:v>
                </c:pt>
                <c:pt idx="88">
                  <c:v>1.3685808527629337</c:v>
                </c:pt>
                <c:pt idx="89">
                  <c:v>1.5038425232281045</c:v>
                </c:pt>
                <c:pt idx="90">
                  <c:v>1.598144373333656</c:v>
                </c:pt>
                <c:pt idx="91">
                  <c:v>1.6761149989621773</c:v>
                </c:pt>
                <c:pt idx="92">
                  <c:v>1.5886541496902522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1-414D-A616-17E69961E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586352"/>
        <c:axId val="1719587600"/>
      </c:scatterChart>
      <c:valAx>
        <c:axId val="1719586352"/>
        <c:scaling>
          <c:orientation val="minMax"/>
          <c:min val="0.7500000000000001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87600"/>
        <c:crosses val="autoZero"/>
        <c:crossBetween val="midCat"/>
        <c:majorUnit val="0.25"/>
      </c:valAx>
      <c:valAx>
        <c:axId val="1719587600"/>
        <c:scaling>
          <c:orientation val="minMax"/>
          <c:max val="2.5"/>
          <c:min val="0.7500000000000001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86352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3008461912561468E-2"/>
                  <c:y val="0.28078603218076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PAA_Oct_data!$D$5:$D$97</c:f>
              <c:numCache>
                <c:formatCode>General</c:formatCode>
                <c:ptCount val="93"/>
                <c:pt idx="0">
                  <c:v>0.61</c:v>
                </c:pt>
                <c:pt idx="1">
                  <c:v>0.39</c:v>
                </c:pt>
                <c:pt idx="2">
                  <c:v>0.46</c:v>
                </c:pt>
                <c:pt idx="3">
                  <c:v>0.76</c:v>
                </c:pt>
                <c:pt idx="4">
                  <c:v>0.87</c:v>
                </c:pt>
                <c:pt idx="5">
                  <c:v>0.8</c:v>
                </c:pt>
                <c:pt idx="6">
                  <c:v>0.76</c:v>
                </c:pt>
                <c:pt idx="7">
                  <c:v>0.66</c:v>
                </c:pt>
                <c:pt idx="8">
                  <c:v>0.78</c:v>
                </c:pt>
                <c:pt idx="9">
                  <c:v>0.51</c:v>
                </c:pt>
                <c:pt idx="10">
                  <c:v>0.88</c:v>
                </c:pt>
                <c:pt idx="11">
                  <c:v>0.71</c:v>
                </c:pt>
                <c:pt idx="12">
                  <c:v>0.45</c:v>
                </c:pt>
                <c:pt idx="13">
                  <c:v>0.38</c:v>
                </c:pt>
                <c:pt idx="14">
                  <c:v>0.42</c:v>
                </c:pt>
                <c:pt idx="15">
                  <c:v>0.73</c:v>
                </c:pt>
                <c:pt idx="16">
                  <c:v>0.83</c:v>
                </c:pt>
                <c:pt idx="17">
                  <c:v>0.76</c:v>
                </c:pt>
                <c:pt idx="18">
                  <c:v>0.55000000000000004</c:v>
                </c:pt>
                <c:pt idx="19">
                  <c:v>0.63</c:v>
                </c:pt>
                <c:pt idx="20">
                  <c:v>0.78</c:v>
                </c:pt>
                <c:pt idx="21">
                  <c:v>0.88</c:v>
                </c:pt>
                <c:pt idx="22">
                  <c:v>0.71</c:v>
                </c:pt>
                <c:pt idx="23">
                  <c:v>0.42</c:v>
                </c:pt>
                <c:pt idx="24">
                  <c:v>0.22</c:v>
                </c:pt>
                <c:pt idx="25">
                  <c:v>0.24</c:v>
                </c:pt>
                <c:pt idx="26">
                  <c:v>0.34</c:v>
                </c:pt>
                <c:pt idx="27">
                  <c:v>0.78</c:v>
                </c:pt>
                <c:pt idx="28">
                  <c:v>0.73</c:v>
                </c:pt>
                <c:pt idx="29">
                  <c:v>0.69</c:v>
                </c:pt>
                <c:pt idx="30">
                  <c:v>0.86</c:v>
                </c:pt>
                <c:pt idx="31">
                  <c:v>0.82</c:v>
                </c:pt>
                <c:pt idx="32">
                  <c:v>0.77</c:v>
                </c:pt>
                <c:pt idx="33">
                  <c:v>1.1499999999999999</c:v>
                </c:pt>
                <c:pt idx="34">
                  <c:v>1.06</c:v>
                </c:pt>
                <c:pt idx="35">
                  <c:v>0.81</c:v>
                </c:pt>
                <c:pt idx="36">
                  <c:v>0.46</c:v>
                </c:pt>
                <c:pt idx="37">
                  <c:v>0.28000000000000003</c:v>
                </c:pt>
                <c:pt idx="38">
                  <c:v>0.33</c:v>
                </c:pt>
                <c:pt idx="39">
                  <c:v>0.97</c:v>
                </c:pt>
                <c:pt idx="40">
                  <c:v>0.86</c:v>
                </c:pt>
                <c:pt idx="41">
                  <c:v>0.7</c:v>
                </c:pt>
                <c:pt idx="42">
                  <c:v>0.92</c:v>
                </c:pt>
                <c:pt idx="43">
                  <c:v>1.06</c:v>
                </c:pt>
                <c:pt idx="44">
                  <c:v>1.1499999999999999</c:v>
                </c:pt>
                <c:pt idx="45">
                  <c:v>1.31</c:v>
                </c:pt>
                <c:pt idx="46">
                  <c:v>1.28</c:v>
                </c:pt>
                <c:pt idx="47">
                  <c:v>1.07</c:v>
                </c:pt>
                <c:pt idx="48">
                  <c:v>0.76</c:v>
                </c:pt>
                <c:pt idx="49">
                  <c:v>0.46</c:v>
                </c:pt>
                <c:pt idx="50">
                  <c:v>0.67</c:v>
                </c:pt>
                <c:pt idx="51">
                  <c:v>1.06</c:v>
                </c:pt>
                <c:pt idx="52">
                  <c:v>1.34</c:v>
                </c:pt>
                <c:pt idx="53">
                  <c:v>1.1499999999999999</c:v>
                </c:pt>
                <c:pt idx="54">
                  <c:v>1.54</c:v>
                </c:pt>
                <c:pt idx="55">
                  <c:v>1.22</c:v>
                </c:pt>
                <c:pt idx="56">
                  <c:v>1.29</c:v>
                </c:pt>
                <c:pt idx="57">
                  <c:v>1.33</c:v>
                </c:pt>
                <c:pt idx="58">
                  <c:v>1.1100000000000001</c:v>
                </c:pt>
                <c:pt idx="59">
                  <c:v>0.66</c:v>
                </c:pt>
                <c:pt idx="60">
                  <c:v>0.48</c:v>
                </c:pt>
                <c:pt idx="61">
                  <c:v>0.55000000000000004</c:v>
                </c:pt>
                <c:pt idx="62">
                  <c:v>0.25</c:v>
                </c:pt>
                <c:pt idx="63">
                  <c:v>0.74</c:v>
                </c:pt>
                <c:pt idx="64">
                  <c:v>1.32</c:v>
                </c:pt>
                <c:pt idx="65">
                  <c:v>1.44</c:v>
                </c:pt>
                <c:pt idx="66">
                  <c:v>1.1499999999999999</c:v>
                </c:pt>
                <c:pt idx="67">
                  <c:v>1.3</c:v>
                </c:pt>
                <c:pt idx="68">
                  <c:v>1.25</c:v>
                </c:pt>
                <c:pt idx="69">
                  <c:v>1.2</c:v>
                </c:pt>
                <c:pt idx="70">
                  <c:v>1.25</c:v>
                </c:pt>
                <c:pt idx="71">
                  <c:v>1.1599999999999999</c:v>
                </c:pt>
                <c:pt idx="72">
                  <c:v>0.89</c:v>
                </c:pt>
                <c:pt idx="73">
                  <c:v>0.61</c:v>
                </c:pt>
                <c:pt idx="74">
                  <c:v>0.24</c:v>
                </c:pt>
                <c:pt idx="75">
                  <c:v>0.17</c:v>
                </c:pt>
                <c:pt idx="76">
                  <c:v>1.1299999999999999</c:v>
                </c:pt>
                <c:pt idx="77">
                  <c:v>1.31</c:v>
                </c:pt>
                <c:pt idx="78">
                  <c:v>1.53</c:v>
                </c:pt>
                <c:pt idx="79">
                  <c:v>1.22</c:v>
                </c:pt>
                <c:pt idx="80">
                  <c:v>1.25</c:v>
                </c:pt>
                <c:pt idx="81">
                  <c:v>1.26</c:v>
                </c:pt>
                <c:pt idx="82">
                  <c:v>1.25</c:v>
                </c:pt>
                <c:pt idx="83">
                  <c:v>0.87</c:v>
                </c:pt>
                <c:pt idx="84">
                  <c:v>0.55000000000000004</c:v>
                </c:pt>
                <c:pt idx="85">
                  <c:v>0.52</c:v>
                </c:pt>
                <c:pt idx="86">
                  <c:v>0.16</c:v>
                </c:pt>
                <c:pt idx="87">
                  <c:v>0.69</c:v>
                </c:pt>
                <c:pt idx="88">
                  <c:v>0.99</c:v>
                </c:pt>
                <c:pt idx="89">
                  <c:v>0.97</c:v>
                </c:pt>
                <c:pt idx="90">
                  <c:v>0.97</c:v>
                </c:pt>
              </c:numCache>
            </c:numRef>
          </c:xVal>
          <c:yVal>
            <c:numRef>
              <c:f>PAA_Oct_data!$I$5:$I$97</c:f>
              <c:numCache>
                <c:formatCode>General</c:formatCode>
                <c:ptCount val="93"/>
                <c:pt idx="0">
                  <c:v>0.79461670105623783</c:v>
                </c:pt>
                <c:pt idx="1">
                  <c:v>0.56246623056255363</c:v>
                </c:pt>
                <c:pt idx="2">
                  <c:v>0.84720653983894478</c:v>
                </c:pt>
                <c:pt idx="3">
                  <c:v>0.83787919946337197</c:v>
                </c:pt>
                <c:pt idx="4">
                  <c:v>0.87275148787223189</c:v>
                </c:pt>
                <c:pt idx="5">
                  <c:v>0.90916913541198274</c:v>
                </c:pt>
                <c:pt idx="6">
                  <c:v>0.80868970593347644</c:v>
                </c:pt>
                <c:pt idx="7">
                  <c:v>0.75604896842816738</c:v>
                </c:pt>
                <c:pt idx="8">
                  <c:v>0.79494654118963737</c:v>
                </c:pt>
                <c:pt idx="9">
                  <c:v>0.86884548272409545</c:v>
                </c:pt>
                <c:pt idx="10">
                  <c:v>0.78787287330024269</c:v>
                </c:pt>
                <c:pt idx="11">
                  <c:v>0.65022224692792563</c:v>
                </c:pt>
                <c:pt idx="12">
                  <c:v>0.45654165206374259</c:v>
                </c:pt>
                <c:pt idx="13">
                  <c:v>0.38233944625421667</c:v>
                </c:pt>
                <c:pt idx="14">
                  <c:v>0.62166976127358131</c:v>
                </c:pt>
                <c:pt idx="15">
                  <c:v>0.75563027256249726</c:v>
                </c:pt>
                <c:pt idx="16">
                  <c:v>0.82370897927543418</c:v>
                </c:pt>
                <c:pt idx="17">
                  <c:v>0.80076144817634098</c:v>
                </c:pt>
                <c:pt idx="18">
                  <c:v>0.76860119826329965</c:v>
                </c:pt>
                <c:pt idx="19">
                  <c:v>0.74236866322564821</c:v>
                </c:pt>
                <c:pt idx="20">
                  <c:v>0.7827343290693648</c:v>
                </c:pt>
                <c:pt idx="21">
                  <c:v>0.83122080496724571</c:v>
                </c:pt>
                <c:pt idx="22">
                  <c:v>0.8092649294677543</c:v>
                </c:pt>
                <c:pt idx="23">
                  <c:v>0.55440642647140659</c:v>
                </c:pt>
                <c:pt idx="24">
                  <c:v>0.43986266202104435</c:v>
                </c:pt>
                <c:pt idx="25">
                  <c:v>0.39726830711748173</c:v>
                </c:pt>
                <c:pt idx="26">
                  <c:v>0.66764131257948112</c:v>
                </c:pt>
                <c:pt idx="27">
                  <c:v>0.82039867043899584</c:v>
                </c:pt>
                <c:pt idx="28">
                  <c:v>0.7967932900290966</c:v>
                </c:pt>
                <c:pt idx="29">
                  <c:v>0.78741959696204811</c:v>
                </c:pt>
                <c:pt idx="30">
                  <c:v>0.83088405158888134</c:v>
                </c:pt>
                <c:pt idx="31">
                  <c:v>0.81343945307120158</c:v>
                </c:pt>
                <c:pt idx="32">
                  <c:v>0.91920310821401841</c:v>
                </c:pt>
                <c:pt idx="33">
                  <c:v>0.98055170234229727</c:v>
                </c:pt>
                <c:pt idx="34">
                  <c:v>0.91712380909048785</c:v>
                </c:pt>
                <c:pt idx="35">
                  <c:v>0.75290465901108528</c:v>
                </c:pt>
                <c:pt idx="36">
                  <c:v>0.62197996769273645</c:v>
                </c:pt>
                <c:pt idx="37">
                  <c:v>0.45068956163292445</c:v>
                </c:pt>
                <c:pt idx="38">
                  <c:v>0.74988052907645675</c:v>
                </c:pt>
                <c:pt idx="39">
                  <c:v>0.8590939569222823</c:v>
                </c:pt>
                <c:pt idx="40">
                  <c:v>0.88495672173816153</c:v>
                </c:pt>
                <c:pt idx="41">
                  <c:v>0.76009963897167532</c:v>
                </c:pt>
                <c:pt idx="42">
                  <c:v>0.91888964685273222</c:v>
                </c:pt>
                <c:pt idx="43">
                  <c:v>0.85353503632566496</c:v>
                </c:pt>
                <c:pt idx="44">
                  <c:v>0.95337689885770172</c:v>
                </c:pt>
                <c:pt idx="45">
                  <c:v>1.0905327446362856</c:v>
                </c:pt>
                <c:pt idx="46">
                  <c:v>1.0560257931446033</c:v>
                </c:pt>
                <c:pt idx="47">
                  <c:v>0.88773961316992811</c:v>
                </c:pt>
                <c:pt idx="48">
                  <c:v>0.66849202537422048</c:v>
                </c:pt>
                <c:pt idx="49">
                  <c:v>0.55173232873272671</c:v>
                </c:pt>
                <c:pt idx="50">
                  <c:v>0.79876337304387068</c:v>
                </c:pt>
                <c:pt idx="51">
                  <c:v>1.0311750693272856</c:v>
                </c:pt>
                <c:pt idx="52">
                  <c:v>1.0822862649880882</c:v>
                </c:pt>
                <c:pt idx="53">
                  <c:v>1.0135427472898351</c:v>
                </c:pt>
                <c:pt idx="54">
                  <c:v>1.0423887616023695</c:v>
                </c:pt>
                <c:pt idx="55">
                  <c:v>0.9810239554797533</c:v>
                </c:pt>
                <c:pt idx="56">
                  <c:v>1.056340193787026</c:v>
                </c:pt>
                <c:pt idx="57">
                  <c:v>1.0543563561244951</c:v>
                </c:pt>
                <c:pt idx="58">
                  <c:v>0.95803332157960763</c:v>
                </c:pt>
                <c:pt idx="59">
                  <c:v>0.6860783288047928</c:v>
                </c:pt>
                <c:pt idx="60">
                  <c:v>0.54991477478881345</c:v>
                </c:pt>
                <c:pt idx="61">
                  <c:v>0.61229581882063888</c:v>
                </c:pt>
                <c:pt idx="62">
                  <c:v>0.65483389194956088</c:v>
                </c:pt>
                <c:pt idx="63">
                  <c:v>0.83439644532395563</c:v>
                </c:pt>
                <c:pt idx="64">
                  <c:v>1.1389410762117869</c:v>
                </c:pt>
                <c:pt idx="65">
                  <c:v>1.2848626540505039</c:v>
                </c:pt>
                <c:pt idx="66">
                  <c:v>1.0748143575430564</c:v>
                </c:pt>
                <c:pt idx="67">
                  <c:v>1.0913594135211868</c:v>
                </c:pt>
                <c:pt idx="68">
                  <c:v>1.0580398607720316</c:v>
                </c:pt>
                <c:pt idx="69">
                  <c:v>0.98701944180401013</c:v>
                </c:pt>
                <c:pt idx="70">
                  <c:v>1.0269997139305389</c:v>
                </c:pt>
                <c:pt idx="71">
                  <c:v>0.93439791361588931</c:v>
                </c:pt>
                <c:pt idx="72">
                  <c:v>0.88217966578814688</c:v>
                </c:pt>
                <c:pt idx="73">
                  <c:v>0.51851187422862777</c:v>
                </c:pt>
                <c:pt idx="74">
                  <c:v>0.54244876730852287</c:v>
                </c:pt>
                <c:pt idx="75">
                  <c:v>0.51410030179128241</c:v>
                </c:pt>
                <c:pt idx="76">
                  <c:v>1.0610167551450074</c:v>
                </c:pt>
                <c:pt idx="77">
                  <c:v>1.1042436105186486</c:v>
                </c:pt>
                <c:pt idx="78">
                  <c:v>1.2556349572595054</c:v>
                </c:pt>
                <c:pt idx="79">
                  <c:v>1.0346323348162032</c:v>
                </c:pt>
                <c:pt idx="80">
                  <c:v>1.0323577576764773</c:v>
                </c:pt>
                <c:pt idx="81">
                  <c:v>1.045098340811603</c:v>
                </c:pt>
                <c:pt idx="82">
                  <c:v>0.94411186992644403</c:v>
                </c:pt>
                <c:pt idx="83">
                  <c:v>0.70321239631296384</c:v>
                </c:pt>
                <c:pt idx="84">
                  <c:v>0.63986529516878077</c:v>
                </c:pt>
                <c:pt idx="85">
                  <c:v>0.49815936184866749</c:v>
                </c:pt>
                <c:pt idx="86">
                  <c:v>0.45987323610631403</c:v>
                </c:pt>
                <c:pt idx="87">
                  <c:v>0.69935728078998882</c:v>
                </c:pt>
                <c:pt idx="88">
                  <c:v>0.86481387359818518</c:v>
                </c:pt>
                <c:pt idx="89">
                  <c:v>0.95853950784274111</c:v>
                </c:pt>
                <c:pt idx="90">
                  <c:v>0.90605786462207161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1-414D-A616-17E69961E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586352"/>
        <c:axId val="1719587600"/>
      </c:scatterChart>
      <c:valAx>
        <c:axId val="1719586352"/>
        <c:scaling>
          <c:orientation val="minMax"/>
          <c:max val="1.6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87600"/>
        <c:crosses val="autoZero"/>
        <c:crossBetween val="midCat"/>
        <c:majorUnit val="0.25"/>
      </c:valAx>
      <c:valAx>
        <c:axId val="1719587600"/>
        <c:scaling>
          <c:orientation val="minMax"/>
          <c:max val="1.6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86352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</a:t>
            </a:r>
            <a:r>
              <a:rPr lang="en-US" baseline="0"/>
              <a:t> vs Time when C0 = 2.09 mg/L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Plot!$A$7:$A$247</c:f>
              <c:numCache>
                <c:formatCode>General</c:formatCode>
                <c:ptCount val="2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</c:numCache>
            </c:numRef>
          </c:xVal>
          <c:yVal>
            <c:numRef>
              <c:f>Plot!$B$7:$B$247</c:f>
              <c:numCache>
                <c:formatCode>General</c:formatCode>
                <c:ptCount val="241"/>
                <c:pt idx="0">
                  <c:v>2.0871724093777999</c:v>
                </c:pt>
                <c:pt idx="1">
                  <c:v>2.0310248527988422</c:v>
                </c:pt>
                <c:pt idx="2">
                  <c:v>1.9793887348853434</c:v>
                </c:pt>
                <c:pt idx="3">
                  <c:v>1.9318351957791164</c:v>
                </c:pt>
                <c:pt idx="4">
                  <c:v>1.8879766346707343</c:v>
                </c:pt>
                <c:pt idx="5">
                  <c:v>1.8474627373410479</c:v>
                </c:pt>
                <c:pt idx="6">
                  <c:v>1.8099768861936127</c:v>
                </c:pt>
                <c:pt idx="7">
                  <c:v>1.7752329159495046</c:v>
                </c:pt>
                <c:pt idx="8">
                  <c:v>1.7429721817220769</c:v>
                </c:pt>
                <c:pt idx="9">
                  <c:v>1.7129609093938472</c:v>
                </c:pt>
                <c:pt idx="10">
                  <c:v>1.6849878011137711</c:v>
                </c:pt>
                <c:pt idx="11">
                  <c:v>1.6588618713503887</c:v>
                </c:pt>
                <c:pt idx="12">
                  <c:v>1.6344104913015394</c:v>
                </c:pt>
                <c:pt idx="13">
                  <c:v>1.6114776215988329</c:v>
                </c:pt>
                <c:pt idx="14">
                  <c:v>1.589922215176728</c:v>
                </c:pt>
                <c:pt idx="15">
                  <c:v>1.5696167739217568</c:v>
                </c:pt>
                <c:pt idx="16">
                  <c:v>1.5504460442950234</c:v>
                </c:pt>
                <c:pt idx="17">
                  <c:v>1.5323058385468</c:v>
                </c:pt>
                <c:pt idx="18">
                  <c:v>1.515101969430467</c:v>
                </c:pt>
                <c:pt idx="19">
                  <c:v>1.4987492874874029</c:v>
                </c:pt>
                <c:pt idx="20">
                  <c:v>1.4831708110266826</c:v>
                </c:pt>
                <c:pt idx="21">
                  <c:v>1.4682969398743817</c:v>
                </c:pt>
                <c:pt idx="22">
                  <c:v>1.4540647448266453</c:v>
                </c:pt>
                <c:pt idx="23">
                  <c:v>1.4404173255173207</c:v>
                </c:pt>
                <c:pt idx="24">
                  <c:v>1.4273032301127917</c:v>
                </c:pt>
                <c:pt idx="25">
                  <c:v>1.4146759308809294</c:v>
                </c:pt>
                <c:pt idx="26">
                  <c:v>1.4024933502542654</c:v>
                </c:pt>
                <c:pt idx="27">
                  <c:v>1.3907174325255143</c:v>
                </c:pt>
                <c:pt idx="28">
                  <c:v>1.3793137567816889</c:v>
                </c:pt>
                <c:pt idx="29">
                  <c:v>1.3682511871061176</c:v>
                </c:pt>
                <c:pt idx="30">
                  <c:v>1.3575015564599946</c:v>
                </c:pt>
                <c:pt idx="31">
                  <c:v>1.3470393810005983</c:v>
                </c:pt>
                <c:pt idx="32">
                  <c:v>1.3368416019055622</c:v>
                </c:pt>
                <c:pt idx="33">
                  <c:v>1.3268873520547564</c:v>
                </c:pt>
                <c:pt idx="34">
                  <c:v>1.317157745176343</c:v>
                </c:pt>
                <c:pt idx="35">
                  <c:v>1.3076356852940327</c:v>
                </c:pt>
                <c:pt idx="36">
                  <c:v>1.2983056945208191</c:v>
                </c:pt>
                <c:pt idx="37">
                  <c:v>1.2891537574326968</c:v>
                </c:pt>
                <c:pt idx="38">
                  <c:v>1.2801671804259416</c:v>
                </c:pt>
                <c:pt idx="39">
                  <c:v>1.2713344646152587</c:v>
                </c:pt>
                <c:pt idx="40">
                  <c:v>1.2626451909690026</c:v>
                </c:pt>
                <c:pt idx="41">
                  <c:v>1.2540899165032222</c:v>
                </c:pt>
                <c:pt idx="42">
                  <c:v>1.2456600804697233</c:v>
                </c:pt>
                <c:pt idx="43">
                  <c:v>1.2373479195758725</c:v>
                </c:pt>
                <c:pt idx="44">
                  <c:v>1.2291463913665193</c:v>
                </c:pt>
                <c:pt idx="45">
                  <c:v>1.2210491049821419</c:v>
                </c:pt>
                <c:pt idx="46">
                  <c:v>1.2130502585829985</c:v>
                </c:pt>
                <c:pt idx="47">
                  <c:v>1.2051445827974478</c:v>
                </c:pt>
                <c:pt idx="48">
                  <c:v>1.1973272896143987</c:v>
                </c:pt>
                <c:pt idx="49">
                  <c:v>1.1895940261957036</c:v>
                </c:pt>
                <c:pt idx="50">
                  <c:v>1.1819408331347812</c:v>
                </c:pt>
                <c:pt idx="51">
                  <c:v>1.1743641067333617</c:v>
                </c:pt>
                <c:pt idx="52">
                  <c:v>1.1668605649094745</c:v>
                </c:pt>
                <c:pt idx="53">
                  <c:v>1.1594272163870463</c:v>
                </c:pt>
                <c:pt idx="54">
                  <c:v>1.1520613328511389</c:v>
                </c:pt>
                <c:pt idx="55">
                  <c:v>1.1447604237832889</c:v>
                </c:pt>
                <c:pt idx="56">
                  <c:v>1.1375222137188945</c:v>
                </c:pt>
                <c:pt idx="57">
                  <c:v>1.1303446216934459</c:v>
                </c:pt>
                <c:pt idx="58">
                  <c:v>1.1232257426668539</c:v>
                </c:pt>
                <c:pt idx="59">
                  <c:v>1.116163830735416</c:v>
                </c:pt>
                <c:pt idx="60">
                  <c:v>1.1091572839593018</c:v>
                </c:pt>
                <c:pt idx="61">
                  <c:v>1.102204630650012</c:v>
                </c:pt>
                <c:pt idx="62">
                  <c:v>1.0953045169772444</c:v>
                </c:pt>
                <c:pt idx="63">
                  <c:v>1.0884556957681233</c:v>
                </c:pt>
                <c:pt idx="64">
                  <c:v>1.0816570163840049</c:v>
                </c:pt>
                <c:pt idx="65">
                  <c:v>1.0749074155710918</c:v>
                </c:pt>
                <c:pt idx="66">
                  <c:v>1.0682059091911107</c:v>
                </c:pt>
                <c:pt idx="67">
                  <c:v>1.0615515847473174</c:v>
                </c:pt>
                <c:pt idx="68">
                  <c:v>1.0549435946292514</c:v>
                </c:pt>
                <c:pt idx="69">
                  <c:v>1.0483811500070472</c:v>
                </c:pt>
                <c:pt idx="70">
                  <c:v>1.0418635153127589</c:v>
                </c:pt>
                <c:pt idx="71">
                  <c:v>1.0353900032521854</c:v>
                </c:pt>
                <c:pt idx="72">
                  <c:v>1.0289599702961199</c:v>
                </c:pt>
                <c:pt idx="73">
                  <c:v>1.022572812604869</c:v>
                </c:pt>
                <c:pt idx="74">
                  <c:v>1.0162279623443276</c:v>
                </c:pt>
                <c:pt idx="75">
                  <c:v>1.009924884355915</c:v>
                </c:pt>
                <c:pt idx="76">
                  <c:v>1.0036630731463025</c:v>
                </c:pt>
                <c:pt idx="77">
                  <c:v>0.99744205016614862</c:v>
                </c:pt>
                <c:pt idx="78">
                  <c:v>0.99126136135002318</c:v>
                </c:pt>
                <c:pt idx="79">
                  <c:v>0.9851205748923666</c:v>
                </c:pt>
                <c:pt idx="80">
                  <c:v>0.97901927923677456</c:v>
                </c:pt>
                <c:pt idx="81">
                  <c:v>0.97295708125806279</c:v>
                </c:pt>
                <c:pt idx="82">
                  <c:v>0.96693360461856281</c:v>
                </c:pt>
                <c:pt idx="83">
                  <c:v>0.96094848828187174</c:v>
                </c:pt>
                <c:pt idx="84">
                  <c:v>0.95500138516890498</c:v>
                </c:pt>
                <c:pt idx="85">
                  <c:v>0.94909196094255066</c:v>
                </c:pt>
                <c:pt idx="86">
                  <c:v>0.94321989290855368</c:v>
                </c:pt>
                <c:pt idx="87">
                  <c:v>0.93738486902143681</c:v>
                </c:pt>
                <c:pt idx="88">
                  <c:v>0.93158658698535568</c:v>
                </c:pt>
                <c:pt idx="89">
                  <c:v>0.92582475344074677</c:v>
                </c:pt>
                <c:pt idx="90">
                  <c:v>0.92009908322851841</c:v>
                </c:pt>
                <c:pt idx="91">
                  <c:v>0.91440929872431553</c:v>
                </c:pt>
                <c:pt idx="92">
                  <c:v>0.90875512923612456</c:v>
                </c:pt>
                <c:pt idx="93">
                  <c:v>0.90313631045911591</c:v>
                </c:pt>
                <c:pt idx="94">
                  <c:v>0.89755258398222526</c:v>
                </c:pt>
                <c:pt idx="95">
                  <c:v>0.89200369684149006</c:v>
                </c:pt>
                <c:pt idx="96">
                  <c:v>0.88648940111564956</c:v>
                </c:pt>
                <c:pt idx="97">
                  <c:v>0.88100945355993787</c:v>
                </c:pt>
                <c:pt idx="98">
                  <c:v>0.87556361527440341</c:v>
                </c:pt>
                <c:pt idx="99">
                  <c:v>0.87015165140343043</c:v>
                </c:pt>
                <c:pt idx="100">
                  <c:v>0.8647733308634632</c:v>
                </c:pt>
                <c:pt idx="101">
                  <c:v>0.85942842609622438</c:v>
                </c:pt>
                <c:pt idx="102">
                  <c:v>0.85411671284497459</c:v>
                </c:pt>
                <c:pt idx="103">
                  <c:v>0.84883796995160155</c:v>
                </c:pt>
                <c:pt idx="104">
                  <c:v>0.84359197917253437</c:v>
                </c:pt>
                <c:pt idx="105">
                  <c:v>0.83837852501167831</c:v>
                </c:pt>
                <c:pt idx="106">
                  <c:v>0.83319739456873321</c:v>
                </c:pt>
                <c:pt idx="107">
                  <c:v>0.82804837740141912</c:v>
                </c:pt>
                <c:pt idx="108">
                  <c:v>0.82293126540027595</c:v>
                </c:pt>
                <c:pt idx="109">
                  <c:v>0.81784585267482757</c:v>
                </c:pt>
                <c:pt idx="110">
                  <c:v>0.81279193545002304</c:v>
                </c:pt>
                <c:pt idx="111">
                  <c:v>0.80776931197196988</c:v>
                </c:pt>
                <c:pt idx="112">
                  <c:v>0.8027777824220661</c:v>
                </c:pt>
                <c:pt idx="113">
                  <c:v>0.79781714883872956</c:v>
                </c:pt>
                <c:pt idx="114">
                  <c:v>0.79288721504599458</c:v>
                </c:pt>
                <c:pt idx="115">
                  <c:v>0.78798778658832236</c:v>
                </c:pt>
                <c:pt idx="116">
                  <c:v>0.78311867067102547</c:v>
                </c:pt>
                <c:pt idx="117">
                  <c:v>0.77827967610577686</c:v>
                </c:pt>
                <c:pt idx="118">
                  <c:v>0.77347061326071109</c:v>
                </c:pt>
                <c:pt idx="119">
                  <c:v>0.76869129401468506</c:v>
                </c:pt>
                <c:pt idx="120">
                  <c:v>0.76394153171529744</c:v>
                </c:pt>
                <c:pt idx="121">
                  <c:v>0.75922114114031269</c:v>
                </c:pt>
                <c:pt idx="122">
                  <c:v>0.75452993846216254</c:v>
                </c:pt>
                <c:pt idx="123">
                  <c:v>0.74986774121523514</c:v>
                </c:pt>
                <c:pt idx="124">
                  <c:v>0.74523436826568501</c:v>
                </c:pt>
                <c:pt idx="125">
                  <c:v>0.74062963978352758</c:v>
                </c:pt>
                <c:pt idx="126">
                  <c:v>0.73605337721679909</c:v>
                </c:pt>
                <c:pt idx="127">
                  <c:v>0.73150540326758962</c:v>
                </c:pt>
                <c:pt idx="128">
                  <c:v>0.72698554186977193</c:v>
                </c:pt>
                <c:pt idx="129">
                  <c:v>0.72249361816826474</c:v>
                </c:pt>
                <c:pt idx="130">
                  <c:v>0.71802945849968935</c:v>
                </c:pt>
                <c:pt idx="131">
                  <c:v>0.71359289037428719</c:v>
                </c:pt>
                <c:pt idx="132">
                  <c:v>0.70918374245898108</c:v>
                </c:pt>
                <c:pt idx="133">
                  <c:v>0.70480184456147454</c:v>
                </c:pt>
                <c:pt idx="134">
                  <c:v>0.70044702761529187</c:v>
                </c:pt>
                <c:pt idx="135">
                  <c:v>0.69611912366567197</c:v>
                </c:pt>
                <c:pt idx="136">
                  <c:v>0.69181796585623812</c:v>
                </c:pt>
                <c:pt idx="137">
                  <c:v>0.68754338841637297</c:v>
                </c:pt>
                <c:pt idx="138">
                  <c:v>0.68329522664923248</c:v>
                </c:pt>
                <c:pt idx="139">
                  <c:v>0.67907331692034267</c:v>
                </c:pt>
                <c:pt idx="140">
                  <c:v>0.67487749664672592</c:v>
                </c:pt>
                <c:pt idx="141">
                  <c:v>0.67070760428651</c:v>
                </c:pt>
                <c:pt idx="142">
                  <c:v>0.66656347932897486</c:v>
                </c:pt>
                <c:pt idx="143">
                  <c:v>0.66244496228500138</c:v>
                </c:pt>
                <c:pt idx="144">
                  <c:v>0.6583518946778838</c:v>
                </c:pt>
                <c:pt idx="145">
                  <c:v>0.65428411903447792</c:v>
                </c:pt>
                <c:pt idx="146">
                  <c:v>0.65024147887665162</c:v>
                </c:pt>
                <c:pt idx="147">
                  <c:v>0.64622381871301604</c:v>
                </c:pt>
                <c:pt idx="148">
                  <c:v>0.64223098403091139</c:v>
                </c:pt>
                <c:pt idx="149">
                  <c:v>0.63826282128862666</c:v>
                </c:pt>
                <c:pt idx="150">
                  <c:v>0.63431917790783499</c:v>
                </c:pt>
                <c:pt idx="151">
                  <c:v>0.63039990226622622</c:v>
                </c:pt>
                <c:pt idx="152">
                  <c:v>0.62650484369032045</c:v>
                </c:pt>
                <c:pt idx="153">
                  <c:v>0.62263385244845049</c:v>
                </c:pt>
                <c:pt idx="154">
                  <c:v>0.6187867797438984</c:v>
                </c:pt>
                <c:pt idx="155">
                  <c:v>0.61496347770817394</c:v>
                </c:pt>
                <c:pt idx="156">
                  <c:v>0.61116379939442711</c:v>
                </c:pt>
                <c:pt idx="157">
                  <c:v>0.60738759877098258</c:v>
                </c:pt>
                <c:pt idx="158">
                  <c:v>0.60363473071498885</c:v>
                </c:pt>
                <c:pt idx="159">
                  <c:v>0.59990505100617264</c:v>
                </c:pt>
                <c:pt idx="160">
                  <c:v>0.59619841632069348</c:v>
                </c:pt>
                <c:pt idx="161">
                  <c:v>0.59251468422509113</c:v>
                </c:pt>
                <c:pt idx="162">
                  <c:v>0.5888537131703192</c:v>
                </c:pt>
                <c:pt idx="163">
                  <c:v>0.58521536248586081</c:v>
                </c:pt>
                <c:pt idx="164">
                  <c:v>0.58159949237392083</c:v>
                </c:pt>
                <c:pt idx="165">
                  <c:v>0.57800596390369074</c:v>
                </c:pt>
                <c:pt idx="166">
                  <c:v>0.57443463900568226</c:v>
                </c:pt>
                <c:pt idx="167">
                  <c:v>0.57088538046612458</c:v>
                </c:pt>
                <c:pt idx="168">
                  <c:v>0.56735805192142486</c:v>
                </c:pt>
                <c:pt idx="169">
                  <c:v>0.56385251785268609</c:v>
                </c:pt>
                <c:pt idx="170">
                  <c:v>0.56036864358028116</c:v>
                </c:pt>
                <c:pt idx="171">
                  <c:v>0.5569062952584809</c:v>
                </c:pt>
                <c:pt idx="172">
                  <c:v>0.55346533987013247</c:v>
                </c:pt>
                <c:pt idx="173">
                  <c:v>0.55004564522138732</c:v>
                </c:pt>
                <c:pt idx="174">
                  <c:v>0.54664707993647677</c:v>
                </c:pt>
                <c:pt idx="175">
                  <c:v>0.54326951345253172</c:v>
                </c:pt>
                <c:pt idx="176">
                  <c:v>0.53991281601444874</c:v>
                </c:pt>
                <c:pt idx="177">
                  <c:v>0.53657685866979643</c:v>
                </c:pt>
                <c:pt idx="178">
                  <c:v>0.53326151326376425</c:v>
                </c:pt>
                <c:pt idx="179">
                  <c:v>0.52996665243415142</c:v>
                </c:pt>
                <c:pt idx="180">
                  <c:v>0.52669214960639399</c:v>
                </c:pt>
                <c:pt idx="181">
                  <c:v>0.52343787898863059</c:v>
                </c:pt>
                <c:pt idx="182">
                  <c:v>0.52020371556680556</c:v>
                </c:pt>
                <c:pt idx="183">
                  <c:v>0.51698953509980672</c:v>
                </c:pt>
                <c:pt idx="184">
                  <c:v>0.51379521411464057</c:v>
                </c:pt>
                <c:pt idx="185">
                  <c:v>0.51062062990163981</c:v>
                </c:pt>
                <c:pt idx="186">
                  <c:v>0.50746566050970709</c:v>
                </c:pt>
                <c:pt idx="187">
                  <c:v>0.50433018474159064</c:v>
                </c:pt>
                <c:pt idx="188">
                  <c:v>0.5012140821491935</c:v>
                </c:pt>
                <c:pt idx="189">
                  <c:v>0.49811723302891359</c:v>
                </c:pt>
                <c:pt idx="190">
                  <c:v>0.49503951841701738</c:v>
                </c:pt>
                <c:pt idx="191">
                  <c:v>0.49198082008504318</c:v>
                </c:pt>
                <c:pt idx="192">
                  <c:v>0.48894102053523625</c:v>
                </c:pt>
                <c:pt idx="193">
                  <c:v>0.48592000299601362</c:v>
                </c:pt>
                <c:pt idx="194">
                  <c:v>0.48291765141745918</c:v>
                </c:pt>
                <c:pt idx="195">
                  <c:v>0.47993385046684822</c:v>
                </c:pt>
                <c:pt idx="196">
                  <c:v>0.47696848552420096</c:v>
                </c:pt>
                <c:pt idx="197">
                  <c:v>0.47402144267786611</c:v>
                </c:pt>
                <c:pt idx="198">
                  <c:v>0.4710926087201312</c:v>
                </c:pt>
                <c:pt idx="199">
                  <c:v>0.46818187114286297</c:v>
                </c:pt>
                <c:pt idx="200">
                  <c:v>0.46528911813317464</c:v>
                </c:pt>
                <c:pt idx="201">
                  <c:v>0.46241423856912095</c:v>
                </c:pt>
                <c:pt idx="202">
                  <c:v>0.45955712201542159</c:v>
                </c:pt>
                <c:pt idx="203">
                  <c:v>0.45671765871921055</c:v>
                </c:pt>
                <c:pt idx="204">
                  <c:v>0.45389573960581364</c:v>
                </c:pt>
                <c:pt idx="205">
                  <c:v>0.45109125627455154</c:v>
                </c:pt>
                <c:pt idx="206">
                  <c:v>0.4483041009945708</c:v>
                </c:pt>
                <c:pt idx="207">
                  <c:v>0.4455341667006994</c:v>
                </c:pt>
                <c:pt idx="208">
                  <c:v>0.44278134698932997</c:v>
                </c:pt>
                <c:pt idx="209">
                  <c:v>0.44004553611432801</c:v>
                </c:pt>
                <c:pt idx="210">
                  <c:v>0.43732662898296598</c:v>
                </c:pt>
                <c:pt idx="211">
                  <c:v>0.4346245211518826</c:v>
                </c:pt>
                <c:pt idx="212">
                  <c:v>0.43193910882306807</c:v>
                </c:pt>
                <c:pt idx="213">
                  <c:v>0.4292702888398735</c:v>
                </c:pt>
                <c:pt idx="214">
                  <c:v>0.42661795868304647</c:v>
                </c:pt>
                <c:pt idx="215">
                  <c:v>0.42398201646678951</c:v>
                </c:pt>
                <c:pt idx="216">
                  <c:v>0.42136236093484547</c:v>
                </c:pt>
                <c:pt idx="217">
                  <c:v>0.41875889145660478</c:v>
                </c:pt>
                <c:pt idx="218">
                  <c:v>0.41617150802323938</c:v>
                </c:pt>
                <c:pt idx="219">
                  <c:v>0.41360011124385815</c:v>
                </c:pt>
                <c:pt idx="220">
                  <c:v>0.41104460234168866</c:v>
                </c:pt>
                <c:pt idx="221">
                  <c:v>0.40850488315028105</c:v>
                </c:pt>
                <c:pt idx="222">
                  <c:v>0.40598085610973605</c:v>
                </c:pt>
                <c:pt idx="223">
                  <c:v>0.40347242426295621</c:v>
                </c:pt>
                <c:pt idx="224">
                  <c:v>0.40097949125192078</c:v>
                </c:pt>
                <c:pt idx="225">
                  <c:v>0.39850196131398302</c:v>
                </c:pt>
                <c:pt idx="226">
                  <c:v>0.39603973927819114</c:v>
                </c:pt>
                <c:pt idx="227">
                  <c:v>0.39359273056163174</c:v>
                </c:pt>
                <c:pt idx="228">
                  <c:v>0.39116084116579569</c:v>
                </c:pt>
                <c:pt idx="229">
                  <c:v>0.3887439776729672</c:v>
                </c:pt>
                <c:pt idx="230">
                  <c:v>0.3863420472426341</c:v>
                </c:pt>
                <c:pt idx="231">
                  <c:v>0.3839549576079217</c:v>
                </c:pt>
                <c:pt idx="232">
                  <c:v>0.38158261707204788</c:v>
                </c:pt>
                <c:pt idx="233">
                  <c:v>0.37922493450480005</c:v>
                </c:pt>
                <c:pt idx="234">
                  <c:v>0.37688181933903458</c:v>
                </c:pt>
                <c:pt idx="235">
                  <c:v>0.37455318156719714</c:v>
                </c:pt>
                <c:pt idx="236">
                  <c:v>0.37223893173786504</c:v>
                </c:pt>
                <c:pt idx="237">
                  <c:v>0.36993898095231098</c:v>
                </c:pt>
                <c:pt idx="238">
                  <c:v>0.36765324086108758</c:v>
                </c:pt>
                <c:pt idx="239">
                  <c:v>0.36538162366063365</c:v>
                </c:pt>
                <c:pt idx="240">
                  <c:v>0.36312404208990107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8-4CD9-B479-C1F2DEC0CA89}"/>
            </c:ext>
          </c:extLst>
        </c:ser>
        <c:ser>
          <c:idx val="1"/>
          <c:order val="1"/>
          <c:tx>
            <c:v>C1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PAA_Oct_data!$E$3</c:f>
              <c:numCache>
                <c:formatCode>General</c:formatCode>
                <c:ptCount val="1"/>
                <c:pt idx="0">
                  <c:v>3.75804226529453</c:v>
                </c:pt>
              </c:numCache>
            </c:numRef>
          </c:xVal>
          <c:yVal>
            <c:numRef>
              <c:f>PAA_Oct_data!$C$3</c:f>
              <c:numCache>
                <c:formatCode>General</c:formatCode>
                <c:ptCount val="1"/>
                <c:pt idx="0">
                  <c:v>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C8-4CD9-B479-C1F2DEC0CA89}"/>
            </c:ext>
          </c:extLst>
        </c:ser>
        <c:ser>
          <c:idx val="2"/>
          <c:order val="2"/>
          <c:tx>
            <c:v>C2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PAA_Oct_data!$F$3</c:f>
              <c:numCache>
                <c:formatCode>General</c:formatCode>
                <c:ptCount val="1"/>
                <c:pt idx="0">
                  <c:v>21.401386924694801</c:v>
                </c:pt>
              </c:numCache>
            </c:numRef>
          </c:xVal>
          <c:yVal>
            <c:numRef>
              <c:f>PAA_Oct_data!$D$3</c:f>
              <c:numCache>
                <c:formatCode>General</c:formatCode>
                <c:ptCount val="1"/>
                <c:pt idx="0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C8-4CD9-B479-C1F2DEC0C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717600"/>
        <c:axId val="1488714272"/>
      </c:scatterChart>
      <c:valAx>
        <c:axId val="1488717600"/>
        <c:scaling>
          <c:orientation val="minMax"/>
          <c:max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14272"/>
        <c:crosses val="autoZero"/>
        <c:crossBetween val="midCat"/>
      </c:valAx>
      <c:valAx>
        <c:axId val="1488714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1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</a:t>
            </a:r>
            <a:r>
              <a:rPr lang="en-US" baseline="0"/>
              <a:t> vs Time when C0 = 2.09 mg/L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Plot!$A$7:$A$247</c:f>
              <c:numCache>
                <c:formatCode>General</c:formatCode>
                <c:ptCount val="2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</c:numCache>
            </c:numRef>
          </c:xVal>
          <c:yVal>
            <c:numRef>
              <c:f>Plot!$B$7:$B$247</c:f>
              <c:numCache>
                <c:formatCode>General</c:formatCode>
                <c:ptCount val="241"/>
                <c:pt idx="0">
                  <c:v>2.0871724093777999</c:v>
                </c:pt>
                <c:pt idx="1">
                  <c:v>2.0310248527988422</c:v>
                </c:pt>
                <c:pt idx="2">
                  <c:v>1.9793887348853434</c:v>
                </c:pt>
                <c:pt idx="3">
                  <c:v>1.9318351957791164</c:v>
                </c:pt>
                <c:pt idx="4">
                  <c:v>1.8879766346707343</c:v>
                </c:pt>
                <c:pt idx="5">
                  <c:v>1.8474627373410479</c:v>
                </c:pt>
                <c:pt idx="6">
                  <c:v>1.8099768861936127</c:v>
                </c:pt>
                <c:pt idx="7">
                  <c:v>1.7752329159495046</c:v>
                </c:pt>
                <c:pt idx="8">
                  <c:v>1.7429721817220769</c:v>
                </c:pt>
                <c:pt idx="9">
                  <c:v>1.7129609093938472</c:v>
                </c:pt>
                <c:pt idx="10">
                  <c:v>1.6849878011137711</c:v>
                </c:pt>
                <c:pt idx="11">
                  <c:v>1.6588618713503887</c:v>
                </c:pt>
                <c:pt idx="12">
                  <c:v>1.6344104913015394</c:v>
                </c:pt>
                <c:pt idx="13">
                  <c:v>1.6114776215988329</c:v>
                </c:pt>
                <c:pt idx="14">
                  <c:v>1.589922215176728</c:v>
                </c:pt>
                <c:pt idx="15">
                  <c:v>1.5696167739217568</c:v>
                </c:pt>
                <c:pt idx="16">
                  <c:v>1.5504460442950234</c:v>
                </c:pt>
                <c:pt idx="17">
                  <c:v>1.5323058385468</c:v>
                </c:pt>
                <c:pt idx="18">
                  <c:v>1.515101969430467</c:v>
                </c:pt>
                <c:pt idx="19">
                  <c:v>1.4987492874874029</c:v>
                </c:pt>
                <c:pt idx="20">
                  <c:v>1.4831708110266826</c:v>
                </c:pt>
                <c:pt idx="21">
                  <c:v>1.4682969398743817</c:v>
                </c:pt>
                <c:pt idx="22">
                  <c:v>1.4540647448266453</c:v>
                </c:pt>
                <c:pt idx="23">
                  <c:v>1.4404173255173207</c:v>
                </c:pt>
                <c:pt idx="24">
                  <c:v>1.4273032301127917</c:v>
                </c:pt>
                <c:pt idx="25">
                  <c:v>1.4146759308809294</c:v>
                </c:pt>
                <c:pt idx="26">
                  <c:v>1.4024933502542654</c:v>
                </c:pt>
                <c:pt idx="27">
                  <c:v>1.3907174325255143</c:v>
                </c:pt>
                <c:pt idx="28">
                  <c:v>1.3793137567816889</c:v>
                </c:pt>
                <c:pt idx="29">
                  <c:v>1.3682511871061176</c:v>
                </c:pt>
                <c:pt idx="30">
                  <c:v>1.3575015564599946</c:v>
                </c:pt>
                <c:pt idx="31">
                  <c:v>1.3470393810005983</c:v>
                </c:pt>
                <c:pt idx="32">
                  <c:v>1.3368416019055622</c:v>
                </c:pt>
                <c:pt idx="33">
                  <c:v>1.3268873520547564</c:v>
                </c:pt>
                <c:pt idx="34">
                  <c:v>1.317157745176343</c:v>
                </c:pt>
                <c:pt idx="35">
                  <c:v>1.3076356852940327</c:v>
                </c:pt>
                <c:pt idx="36">
                  <c:v>1.2983056945208191</c:v>
                </c:pt>
                <c:pt idx="37">
                  <c:v>1.2891537574326968</c:v>
                </c:pt>
                <c:pt idx="38">
                  <c:v>1.2801671804259416</c:v>
                </c:pt>
                <c:pt idx="39">
                  <c:v>1.2713344646152587</c:v>
                </c:pt>
                <c:pt idx="40">
                  <c:v>1.2626451909690026</c:v>
                </c:pt>
                <c:pt idx="41">
                  <c:v>1.2540899165032222</c:v>
                </c:pt>
                <c:pt idx="42">
                  <c:v>1.2456600804697233</c:v>
                </c:pt>
                <c:pt idx="43">
                  <c:v>1.2373479195758725</c:v>
                </c:pt>
                <c:pt idx="44">
                  <c:v>1.2291463913665193</c:v>
                </c:pt>
                <c:pt idx="45">
                  <c:v>1.2210491049821419</c:v>
                </c:pt>
                <c:pt idx="46">
                  <c:v>1.2130502585829985</c:v>
                </c:pt>
                <c:pt idx="47">
                  <c:v>1.2051445827974478</c:v>
                </c:pt>
                <c:pt idx="48">
                  <c:v>1.1973272896143987</c:v>
                </c:pt>
                <c:pt idx="49">
                  <c:v>1.1895940261957036</c:v>
                </c:pt>
                <c:pt idx="50">
                  <c:v>1.1819408331347812</c:v>
                </c:pt>
                <c:pt idx="51">
                  <c:v>1.1743641067333617</c:v>
                </c:pt>
                <c:pt idx="52">
                  <c:v>1.1668605649094745</c:v>
                </c:pt>
                <c:pt idx="53">
                  <c:v>1.1594272163870463</c:v>
                </c:pt>
                <c:pt idx="54">
                  <c:v>1.1520613328511389</c:v>
                </c:pt>
                <c:pt idx="55">
                  <c:v>1.1447604237832889</c:v>
                </c:pt>
                <c:pt idx="56">
                  <c:v>1.1375222137188945</c:v>
                </c:pt>
                <c:pt idx="57">
                  <c:v>1.1303446216934459</c:v>
                </c:pt>
                <c:pt idx="58">
                  <c:v>1.1232257426668539</c:v>
                </c:pt>
                <c:pt idx="59">
                  <c:v>1.116163830735416</c:v>
                </c:pt>
                <c:pt idx="60">
                  <c:v>1.1091572839593018</c:v>
                </c:pt>
                <c:pt idx="61">
                  <c:v>1.102204630650012</c:v>
                </c:pt>
                <c:pt idx="62">
                  <c:v>1.0953045169772444</c:v>
                </c:pt>
                <c:pt idx="63">
                  <c:v>1.0884556957681233</c:v>
                </c:pt>
                <c:pt idx="64">
                  <c:v>1.0816570163840049</c:v>
                </c:pt>
                <c:pt idx="65">
                  <c:v>1.0749074155710918</c:v>
                </c:pt>
                <c:pt idx="66">
                  <c:v>1.0682059091911107</c:v>
                </c:pt>
                <c:pt idx="67">
                  <c:v>1.0615515847473174</c:v>
                </c:pt>
                <c:pt idx="68">
                  <c:v>1.0549435946292514</c:v>
                </c:pt>
                <c:pt idx="69">
                  <c:v>1.0483811500070472</c:v>
                </c:pt>
                <c:pt idx="70">
                  <c:v>1.0418635153127589</c:v>
                </c:pt>
                <c:pt idx="71">
                  <c:v>1.0353900032521854</c:v>
                </c:pt>
                <c:pt idx="72">
                  <c:v>1.0289599702961199</c:v>
                </c:pt>
                <c:pt idx="73">
                  <c:v>1.022572812604869</c:v>
                </c:pt>
                <c:pt idx="74">
                  <c:v>1.0162279623443276</c:v>
                </c:pt>
                <c:pt idx="75">
                  <c:v>1.009924884355915</c:v>
                </c:pt>
                <c:pt idx="76">
                  <c:v>1.0036630731463025</c:v>
                </c:pt>
                <c:pt idx="77">
                  <c:v>0.99744205016614862</c:v>
                </c:pt>
                <c:pt idx="78">
                  <c:v>0.99126136135002318</c:v>
                </c:pt>
                <c:pt idx="79">
                  <c:v>0.9851205748923666</c:v>
                </c:pt>
                <c:pt idx="80">
                  <c:v>0.97901927923677456</c:v>
                </c:pt>
                <c:pt idx="81">
                  <c:v>0.97295708125806279</c:v>
                </c:pt>
                <c:pt idx="82">
                  <c:v>0.96693360461856281</c:v>
                </c:pt>
                <c:pt idx="83">
                  <c:v>0.96094848828187174</c:v>
                </c:pt>
                <c:pt idx="84">
                  <c:v>0.95500138516890498</c:v>
                </c:pt>
                <c:pt idx="85">
                  <c:v>0.94909196094255066</c:v>
                </c:pt>
                <c:pt idx="86">
                  <c:v>0.94321989290855368</c:v>
                </c:pt>
                <c:pt idx="87">
                  <c:v>0.93738486902143681</c:v>
                </c:pt>
                <c:pt idx="88">
                  <c:v>0.93158658698535568</c:v>
                </c:pt>
                <c:pt idx="89">
                  <c:v>0.92582475344074677</c:v>
                </c:pt>
                <c:pt idx="90">
                  <c:v>0.92009908322851841</c:v>
                </c:pt>
                <c:pt idx="91">
                  <c:v>0.91440929872431553</c:v>
                </c:pt>
                <c:pt idx="92">
                  <c:v>0.90875512923612456</c:v>
                </c:pt>
                <c:pt idx="93">
                  <c:v>0.90313631045911591</c:v>
                </c:pt>
                <c:pt idx="94">
                  <c:v>0.89755258398222526</c:v>
                </c:pt>
                <c:pt idx="95">
                  <c:v>0.89200369684149006</c:v>
                </c:pt>
                <c:pt idx="96">
                  <c:v>0.88648940111564956</c:v>
                </c:pt>
                <c:pt idx="97">
                  <c:v>0.88100945355993787</c:v>
                </c:pt>
                <c:pt idx="98">
                  <c:v>0.87556361527440341</c:v>
                </c:pt>
                <c:pt idx="99">
                  <c:v>0.87015165140343043</c:v>
                </c:pt>
                <c:pt idx="100">
                  <c:v>0.8647733308634632</c:v>
                </c:pt>
                <c:pt idx="101">
                  <c:v>0.85942842609622438</c:v>
                </c:pt>
                <c:pt idx="102">
                  <c:v>0.85411671284497459</c:v>
                </c:pt>
                <c:pt idx="103">
                  <c:v>0.84883796995160155</c:v>
                </c:pt>
                <c:pt idx="104">
                  <c:v>0.84359197917253437</c:v>
                </c:pt>
                <c:pt idx="105">
                  <c:v>0.83837852501167831</c:v>
                </c:pt>
                <c:pt idx="106">
                  <c:v>0.83319739456873321</c:v>
                </c:pt>
                <c:pt idx="107">
                  <c:v>0.82804837740141912</c:v>
                </c:pt>
                <c:pt idx="108">
                  <c:v>0.82293126540027595</c:v>
                </c:pt>
                <c:pt idx="109">
                  <c:v>0.81784585267482757</c:v>
                </c:pt>
                <c:pt idx="110">
                  <c:v>0.81279193545002304</c:v>
                </c:pt>
                <c:pt idx="111">
                  <c:v>0.80776931197196988</c:v>
                </c:pt>
                <c:pt idx="112">
                  <c:v>0.8027777824220661</c:v>
                </c:pt>
                <c:pt idx="113">
                  <c:v>0.79781714883872956</c:v>
                </c:pt>
                <c:pt idx="114">
                  <c:v>0.79288721504599458</c:v>
                </c:pt>
                <c:pt idx="115">
                  <c:v>0.78798778658832236</c:v>
                </c:pt>
                <c:pt idx="116">
                  <c:v>0.78311867067102547</c:v>
                </c:pt>
                <c:pt idx="117">
                  <c:v>0.77827967610577686</c:v>
                </c:pt>
                <c:pt idx="118">
                  <c:v>0.77347061326071109</c:v>
                </c:pt>
                <c:pt idx="119">
                  <c:v>0.76869129401468506</c:v>
                </c:pt>
                <c:pt idx="120">
                  <c:v>0.76394153171529744</c:v>
                </c:pt>
                <c:pt idx="121">
                  <c:v>0.75922114114031269</c:v>
                </c:pt>
                <c:pt idx="122">
                  <c:v>0.75452993846216254</c:v>
                </c:pt>
                <c:pt idx="123">
                  <c:v>0.74986774121523514</c:v>
                </c:pt>
                <c:pt idx="124">
                  <c:v>0.74523436826568501</c:v>
                </c:pt>
                <c:pt idx="125">
                  <c:v>0.74062963978352758</c:v>
                </c:pt>
                <c:pt idx="126">
                  <c:v>0.73605337721679909</c:v>
                </c:pt>
                <c:pt idx="127">
                  <c:v>0.73150540326758962</c:v>
                </c:pt>
                <c:pt idx="128">
                  <c:v>0.72698554186977193</c:v>
                </c:pt>
                <c:pt idx="129">
                  <c:v>0.72249361816826474</c:v>
                </c:pt>
                <c:pt idx="130">
                  <c:v>0.71802945849968935</c:v>
                </c:pt>
                <c:pt idx="131">
                  <c:v>0.71359289037428719</c:v>
                </c:pt>
                <c:pt idx="132">
                  <c:v>0.70918374245898108</c:v>
                </c:pt>
                <c:pt idx="133">
                  <c:v>0.70480184456147454</c:v>
                </c:pt>
                <c:pt idx="134">
                  <c:v>0.70044702761529187</c:v>
                </c:pt>
                <c:pt idx="135">
                  <c:v>0.69611912366567197</c:v>
                </c:pt>
                <c:pt idx="136">
                  <c:v>0.69181796585623812</c:v>
                </c:pt>
                <c:pt idx="137">
                  <c:v>0.68754338841637297</c:v>
                </c:pt>
                <c:pt idx="138">
                  <c:v>0.68329522664923248</c:v>
                </c:pt>
                <c:pt idx="139">
                  <c:v>0.67907331692034267</c:v>
                </c:pt>
                <c:pt idx="140">
                  <c:v>0.67487749664672592</c:v>
                </c:pt>
                <c:pt idx="141">
                  <c:v>0.67070760428651</c:v>
                </c:pt>
                <c:pt idx="142">
                  <c:v>0.66656347932897486</c:v>
                </c:pt>
                <c:pt idx="143">
                  <c:v>0.66244496228500138</c:v>
                </c:pt>
                <c:pt idx="144">
                  <c:v>0.6583518946778838</c:v>
                </c:pt>
                <c:pt idx="145">
                  <c:v>0.65428411903447792</c:v>
                </c:pt>
                <c:pt idx="146">
                  <c:v>0.65024147887665162</c:v>
                </c:pt>
                <c:pt idx="147">
                  <c:v>0.64622381871301604</c:v>
                </c:pt>
                <c:pt idx="148">
                  <c:v>0.64223098403091139</c:v>
                </c:pt>
                <c:pt idx="149">
                  <c:v>0.63826282128862666</c:v>
                </c:pt>
                <c:pt idx="150">
                  <c:v>0.63431917790783499</c:v>
                </c:pt>
                <c:pt idx="151">
                  <c:v>0.63039990226622622</c:v>
                </c:pt>
                <c:pt idx="152">
                  <c:v>0.62650484369032045</c:v>
                </c:pt>
                <c:pt idx="153">
                  <c:v>0.62263385244845049</c:v>
                </c:pt>
                <c:pt idx="154">
                  <c:v>0.6187867797438984</c:v>
                </c:pt>
                <c:pt idx="155">
                  <c:v>0.61496347770817394</c:v>
                </c:pt>
                <c:pt idx="156">
                  <c:v>0.61116379939442711</c:v>
                </c:pt>
                <c:pt idx="157">
                  <c:v>0.60738759877098258</c:v>
                </c:pt>
                <c:pt idx="158">
                  <c:v>0.60363473071498885</c:v>
                </c:pt>
                <c:pt idx="159">
                  <c:v>0.59990505100617264</c:v>
                </c:pt>
                <c:pt idx="160">
                  <c:v>0.59619841632069348</c:v>
                </c:pt>
                <c:pt idx="161">
                  <c:v>0.59251468422509113</c:v>
                </c:pt>
                <c:pt idx="162">
                  <c:v>0.5888537131703192</c:v>
                </c:pt>
                <c:pt idx="163">
                  <c:v>0.58521536248586081</c:v>
                </c:pt>
                <c:pt idx="164">
                  <c:v>0.58159949237392083</c:v>
                </c:pt>
                <c:pt idx="165">
                  <c:v>0.57800596390369074</c:v>
                </c:pt>
                <c:pt idx="166">
                  <c:v>0.57443463900568226</c:v>
                </c:pt>
                <c:pt idx="167">
                  <c:v>0.57088538046612458</c:v>
                </c:pt>
                <c:pt idx="168">
                  <c:v>0.56735805192142486</c:v>
                </c:pt>
                <c:pt idx="169">
                  <c:v>0.56385251785268609</c:v>
                </c:pt>
                <c:pt idx="170">
                  <c:v>0.56036864358028116</c:v>
                </c:pt>
                <c:pt idx="171">
                  <c:v>0.5569062952584809</c:v>
                </c:pt>
                <c:pt idx="172">
                  <c:v>0.55346533987013247</c:v>
                </c:pt>
                <c:pt idx="173">
                  <c:v>0.55004564522138732</c:v>
                </c:pt>
                <c:pt idx="174">
                  <c:v>0.54664707993647677</c:v>
                </c:pt>
                <c:pt idx="175">
                  <c:v>0.54326951345253172</c:v>
                </c:pt>
                <c:pt idx="176">
                  <c:v>0.53991281601444874</c:v>
                </c:pt>
                <c:pt idx="177">
                  <c:v>0.53657685866979643</c:v>
                </c:pt>
                <c:pt idx="178">
                  <c:v>0.53326151326376425</c:v>
                </c:pt>
                <c:pt idx="179">
                  <c:v>0.52996665243415142</c:v>
                </c:pt>
                <c:pt idx="180">
                  <c:v>0.52669214960639399</c:v>
                </c:pt>
                <c:pt idx="181">
                  <c:v>0.52343787898863059</c:v>
                </c:pt>
                <c:pt idx="182">
                  <c:v>0.52020371556680556</c:v>
                </c:pt>
                <c:pt idx="183">
                  <c:v>0.51698953509980672</c:v>
                </c:pt>
                <c:pt idx="184">
                  <c:v>0.51379521411464057</c:v>
                </c:pt>
                <c:pt idx="185">
                  <c:v>0.51062062990163981</c:v>
                </c:pt>
                <c:pt idx="186">
                  <c:v>0.50746566050970709</c:v>
                </c:pt>
                <c:pt idx="187">
                  <c:v>0.50433018474159064</c:v>
                </c:pt>
                <c:pt idx="188">
                  <c:v>0.5012140821491935</c:v>
                </c:pt>
                <c:pt idx="189">
                  <c:v>0.49811723302891359</c:v>
                </c:pt>
                <c:pt idx="190">
                  <c:v>0.49503951841701738</c:v>
                </c:pt>
                <c:pt idx="191">
                  <c:v>0.49198082008504318</c:v>
                </c:pt>
                <c:pt idx="192">
                  <c:v>0.48894102053523625</c:v>
                </c:pt>
                <c:pt idx="193">
                  <c:v>0.48592000299601362</c:v>
                </c:pt>
                <c:pt idx="194">
                  <c:v>0.48291765141745918</c:v>
                </c:pt>
                <c:pt idx="195">
                  <c:v>0.47993385046684822</c:v>
                </c:pt>
                <c:pt idx="196">
                  <c:v>0.47696848552420096</c:v>
                </c:pt>
                <c:pt idx="197">
                  <c:v>0.47402144267786611</c:v>
                </c:pt>
                <c:pt idx="198">
                  <c:v>0.4710926087201312</c:v>
                </c:pt>
                <c:pt idx="199">
                  <c:v>0.46818187114286297</c:v>
                </c:pt>
                <c:pt idx="200">
                  <c:v>0.46528911813317464</c:v>
                </c:pt>
                <c:pt idx="201">
                  <c:v>0.46241423856912095</c:v>
                </c:pt>
                <c:pt idx="202">
                  <c:v>0.45955712201542159</c:v>
                </c:pt>
                <c:pt idx="203">
                  <c:v>0.45671765871921055</c:v>
                </c:pt>
                <c:pt idx="204">
                  <c:v>0.45389573960581364</c:v>
                </c:pt>
                <c:pt idx="205">
                  <c:v>0.45109125627455154</c:v>
                </c:pt>
                <c:pt idx="206">
                  <c:v>0.4483041009945708</c:v>
                </c:pt>
                <c:pt idx="207">
                  <c:v>0.4455341667006994</c:v>
                </c:pt>
                <c:pt idx="208">
                  <c:v>0.44278134698932997</c:v>
                </c:pt>
                <c:pt idx="209">
                  <c:v>0.44004553611432801</c:v>
                </c:pt>
                <c:pt idx="210">
                  <c:v>0.43732662898296598</c:v>
                </c:pt>
                <c:pt idx="211">
                  <c:v>0.4346245211518826</c:v>
                </c:pt>
                <c:pt idx="212">
                  <c:v>0.43193910882306807</c:v>
                </c:pt>
                <c:pt idx="213">
                  <c:v>0.4292702888398735</c:v>
                </c:pt>
                <c:pt idx="214">
                  <c:v>0.42661795868304647</c:v>
                </c:pt>
                <c:pt idx="215">
                  <c:v>0.42398201646678951</c:v>
                </c:pt>
                <c:pt idx="216">
                  <c:v>0.42136236093484547</c:v>
                </c:pt>
                <c:pt idx="217">
                  <c:v>0.41875889145660478</c:v>
                </c:pt>
                <c:pt idx="218">
                  <c:v>0.41617150802323938</c:v>
                </c:pt>
                <c:pt idx="219">
                  <c:v>0.41360011124385815</c:v>
                </c:pt>
                <c:pt idx="220">
                  <c:v>0.41104460234168866</c:v>
                </c:pt>
                <c:pt idx="221">
                  <c:v>0.40850488315028105</c:v>
                </c:pt>
                <c:pt idx="222">
                  <c:v>0.40598085610973605</c:v>
                </c:pt>
                <c:pt idx="223">
                  <c:v>0.40347242426295621</c:v>
                </c:pt>
                <c:pt idx="224">
                  <c:v>0.40097949125192078</c:v>
                </c:pt>
                <c:pt idx="225">
                  <c:v>0.39850196131398302</c:v>
                </c:pt>
                <c:pt idx="226">
                  <c:v>0.39603973927819114</c:v>
                </c:pt>
                <c:pt idx="227">
                  <c:v>0.39359273056163174</c:v>
                </c:pt>
                <c:pt idx="228">
                  <c:v>0.39116084116579569</c:v>
                </c:pt>
                <c:pt idx="229">
                  <c:v>0.3887439776729672</c:v>
                </c:pt>
                <c:pt idx="230">
                  <c:v>0.3863420472426341</c:v>
                </c:pt>
                <c:pt idx="231">
                  <c:v>0.3839549576079217</c:v>
                </c:pt>
                <c:pt idx="232">
                  <c:v>0.38158261707204788</c:v>
                </c:pt>
                <c:pt idx="233">
                  <c:v>0.37922493450480005</c:v>
                </c:pt>
                <c:pt idx="234">
                  <c:v>0.37688181933903458</c:v>
                </c:pt>
                <c:pt idx="235">
                  <c:v>0.37455318156719714</c:v>
                </c:pt>
                <c:pt idx="236">
                  <c:v>0.37223893173786504</c:v>
                </c:pt>
                <c:pt idx="237">
                  <c:v>0.36993898095231098</c:v>
                </c:pt>
                <c:pt idx="238">
                  <c:v>0.36765324086108758</c:v>
                </c:pt>
                <c:pt idx="239">
                  <c:v>0.36538162366063365</c:v>
                </c:pt>
                <c:pt idx="240">
                  <c:v>0.36312404208990107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9-4479-8E02-42670A987449}"/>
            </c:ext>
          </c:extLst>
        </c:ser>
        <c:ser>
          <c:idx val="1"/>
          <c:order val="1"/>
          <c:tx>
            <c:v>C1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PAA_Oct_data!$E$3</c:f>
              <c:numCache>
                <c:formatCode>General</c:formatCode>
                <c:ptCount val="1"/>
                <c:pt idx="0">
                  <c:v>3.75804226529453</c:v>
                </c:pt>
              </c:numCache>
            </c:numRef>
          </c:xVal>
          <c:yVal>
            <c:numRef>
              <c:f>PAA_Oct_data!$C$3</c:f>
              <c:numCache>
                <c:formatCode>General</c:formatCode>
                <c:ptCount val="1"/>
                <c:pt idx="0">
                  <c:v>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29-4479-8E02-42670A987449}"/>
            </c:ext>
          </c:extLst>
        </c:ser>
        <c:ser>
          <c:idx val="2"/>
          <c:order val="2"/>
          <c:tx>
            <c:v>C2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PAA_Oct_data!$F$3</c:f>
              <c:numCache>
                <c:formatCode>General</c:formatCode>
                <c:ptCount val="1"/>
                <c:pt idx="0">
                  <c:v>21.401386924694801</c:v>
                </c:pt>
              </c:numCache>
            </c:numRef>
          </c:xVal>
          <c:yVal>
            <c:numRef>
              <c:f>PAA_Oct_data!$D$3</c:f>
              <c:numCache>
                <c:formatCode>General</c:formatCode>
                <c:ptCount val="1"/>
                <c:pt idx="0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29-4479-8E02-42670A987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717600"/>
        <c:axId val="1488714272"/>
      </c:scatterChart>
      <c:valAx>
        <c:axId val="148871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14272"/>
        <c:crosses val="autoZero"/>
        <c:crossBetween val="midCat"/>
      </c:valAx>
      <c:valAx>
        <c:axId val="1488714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1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61912</xdr:colOff>
      <xdr:row>1</xdr:row>
      <xdr:rowOff>142875</xdr:rowOff>
    </xdr:from>
    <xdr:ext cx="2058705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167187" y="333375"/>
              <a:ext cx="205870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→−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167187" y="333375"/>
              <a:ext cx="205870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𝐶_2=𝐶_1 𝑒^(−𝑘∙Δ𝑡)→−1/Δ𝑡  ln⁡(𝐶_2/𝐶_1 )=𝑘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16</xdr:col>
      <xdr:colOff>4763</xdr:colOff>
      <xdr:row>2</xdr:row>
      <xdr:rowOff>19050</xdr:rowOff>
    </xdr:from>
    <xdr:to>
      <xdr:col>19</xdr:col>
      <xdr:colOff>390526</xdr:colOff>
      <xdr:row>14</xdr:row>
      <xdr:rowOff>85725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4762</xdr:colOff>
      <xdr:row>17</xdr:row>
      <xdr:rowOff>0</xdr:rowOff>
    </xdr:from>
    <xdr:to>
      <xdr:col>22</xdr:col>
      <xdr:colOff>300037</xdr:colOff>
      <xdr:row>31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</xdr:colOff>
      <xdr:row>33</xdr:row>
      <xdr:rowOff>9525</xdr:rowOff>
    </xdr:from>
    <xdr:to>
      <xdr:col>22</xdr:col>
      <xdr:colOff>300037</xdr:colOff>
      <xdr:row>47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9525</xdr:colOff>
      <xdr:row>48</xdr:row>
      <xdr:rowOff>142875</xdr:rowOff>
    </xdr:from>
    <xdr:to>
      <xdr:col>22</xdr:col>
      <xdr:colOff>304800</xdr:colOff>
      <xdr:row>63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</xdr:colOff>
      <xdr:row>18</xdr:row>
      <xdr:rowOff>76199</xdr:rowOff>
    </xdr:from>
    <xdr:to>
      <xdr:col>23</xdr:col>
      <xdr:colOff>409575</xdr:colOff>
      <xdr:row>38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23813</xdr:colOff>
      <xdr:row>38</xdr:row>
      <xdr:rowOff>180975</xdr:rowOff>
    </xdr:from>
    <xdr:to>
      <xdr:col>18</xdr:col>
      <xdr:colOff>581025</xdr:colOff>
      <xdr:row>51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590551</xdr:colOff>
      <xdr:row>38</xdr:row>
      <xdr:rowOff>171450</xdr:rowOff>
    </xdr:from>
    <xdr:to>
      <xdr:col>23</xdr:col>
      <xdr:colOff>400051</xdr:colOff>
      <xdr:row>52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4</xdr:row>
      <xdr:rowOff>0</xdr:rowOff>
    </xdr:from>
    <xdr:to>
      <xdr:col>21</xdr:col>
      <xdr:colOff>314325</xdr:colOff>
      <xdr:row>18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5</xdr:row>
      <xdr:rowOff>47625</xdr:rowOff>
    </xdr:from>
    <xdr:to>
      <xdr:col>9</xdr:col>
      <xdr:colOff>428625</xdr:colOff>
      <xdr:row>19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tabSelected="1" topLeftCell="F31" workbookViewId="0">
      <selection activeCell="V9" sqref="V9"/>
    </sheetView>
  </sheetViews>
  <sheetFormatPr defaultRowHeight="15" x14ac:dyDescent="0.25"/>
  <cols>
    <col min="1" max="1" width="15.85546875" bestFit="1" customWidth="1"/>
    <col min="2" max="2" width="9.140625" style="6"/>
    <col min="6" max="6" width="9.140625" style="7"/>
    <col min="7" max="7" width="15.7109375" customWidth="1"/>
    <col min="8" max="8" width="16" customWidth="1"/>
    <col min="11" max="11" width="15.42578125" bestFit="1" customWidth="1"/>
    <col min="14" max="14" width="18.5703125" bestFit="1" customWidth="1"/>
    <col min="17" max="17" width="18.42578125" customWidth="1"/>
  </cols>
  <sheetData>
    <row r="1" spans="1:18" x14ac:dyDescent="0.25">
      <c r="A1" s="9" t="s">
        <v>22</v>
      </c>
      <c r="B1" s="8"/>
      <c r="F1" s="8"/>
      <c r="Q1" t="s">
        <v>28</v>
      </c>
      <c r="R1" s="11">
        <f>_xlfn.PERCENTILE.INC(G7:G99,0.025)</f>
        <v>1.6071148574093492E-2</v>
      </c>
    </row>
    <row r="2" spans="1:18" x14ac:dyDescent="0.25">
      <c r="A2" t="s">
        <v>23</v>
      </c>
      <c r="B2" s="8"/>
      <c r="F2" s="8"/>
      <c r="Q2" t="s">
        <v>29</v>
      </c>
      <c r="R2" s="11">
        <f>_xlfn.PERCENTILE.INC(G7:G99,0.975)</f>
        <v>4.9519700550305988E-2</v>
      </c>
    </row>
    <row r="3" spans="1:18" x14ac:dyDescent="0.25">
      <c r="A3" s="3" t="s">
        <v>26</v>
      </c>
      <c r="B3" s="16">
        <f>AVERAGE(J7:J99)</f>
        <v>1.866637224078489</v>
      </c>
      <c r="F3" s="8"/>
    </row>
    <row r="4" spans="1:18" x14ac:dyDescent="0.25">
      <c r="A4" s="3" t="s">
        <v>24</v>
      </c>
      <c r="B4" s="15">
        <f>AVERAGE(I7:I99)</f>
        <v>2.6966768241181282E-2</v>
      </c>
      <c r="F4" s="8"/>
    </row>
    <row r="5" spans="1:18" x14ac:dyDescent="0.25">
      <c r="B5" s="24" t="s">
        <v>19</v>
      </c>
      <c r="C5" s="24"/>
      <c r="D5" s="24"/>
      <c r="E5" s="24"/>
      <c r="F5" s="24"/>
      <c r="G5" s="24" t="s">
        <v>27</v>
      </c>
      <c r="H5" s="24"/>
      <c r="I5" s="24" t="s">
        <v>30</v>
      </c>
      <c r="J5" s="24"/>
      <c r="K5" s="24" t="s">
        <v>34</v>
      </c>
      <c r="L5" s="24"/>
    </row>
    <row r="6" spans="1:18" x14ac:dyDescent="0.25">
      <c r="B6" s="6" t="s">
        <v>0</v>
      </c>
      <c r="C6" t="s">
        <v>1</v>
      </c>
      <c r="D6" t="s">
        <v>4</v>
      </c>
      <c r="E6" t="s">
        <v>2</v>
      </c>
      <c r="F6" s="7" t="s">
        <v>3</v>
      </c>
      <c r="G6" s="10" t="s">
        <v>6</v>
      </c>
      <c r="H6" s="13" t="s">
        <v>25</v>
      </c>
      <c r="I6" s="10" t="s">
        <v>6</v>
      </c>
      <c r="J6" s="13" t="s">
        <v>25</v>
      </c>
      <c r="K6" s="10" t="s">
        <v>31</v>
      </c>
      <c r="L6" s="10" t="s">
        <v>32</v>
      </c>
      <c r="M6" s="10" t="s">
        <v>35</v>
      </c>
      <c r="N6" s="10" t="s">
        <v>36</v>
      </c>
      <c r="O6" s="10" t="s">
        <v>37</v>
      </c>
      <c r="P6" s="10"/>
    </row>
    <row r="7" spans="1:18" x14ac:dyDescent="0.25">
      <c r="A7" s="1">
        <v>43381.023611111108</v>
      </c>
      <c r="B7" s="6">
        <v>2.0871724093777999</v>
      </c>
      <c r="C7">
        <v>1.57</v>
      </c>
      <c r="D7">
        <v>0.96</v>
      </c>
      <c r="E7">
        <v>3.75804226529453</v>
      </c>
      <c r="F7" s="7">
        <v>21.401386924694801</v>
      </c>
      <c r="G7" s="11">
        <f>-1/(F7-E7)*LN(D7/C7)</f>
        <v>2.7880066017890302E-2</v>
      </c>
      <c r="H7" s="14">
        <f>C7/EXP(-G7*(E7))</f>
        <v>1.7434224136768253</v>
      </c>
      <c r="I7" s="11">
        <f t="shared" ref="I7:I38" si="0">IF(G7&gt;$R$1,IF(G7&lt;$R$2,G7,""), "")</f>
        <v>2.7880066017890302E-2</v>
      </c>
      <c r="J7" s="14">
        <f>IF(I7&lt;&gt;"",H7,"")</f>
        <v>1.7434224136768253</v>
      </c>
      <c r="K7" s="12">
        <f>IF(J7&lt;&gt;"",B7-J7,"")</f>
        <v>0.34374999570097464</v>
      </c>
      <c r="L7" s="11">
        <f>$B$4</f>
        <v>2.6966768241181282E-2</v>
      </c>
      <c r="M7">
        <f>H7/G7-H7/G7*EXP(-G7*F7)</f>
        <v>28.099733091525415</v>
      </c>
      <c r="N7">
        <f>J7/L7-J7/L7*EXP(-L7*F7)</f>
        <v>28.348737288907273</v>
      </c>
      <c r="O7" s="12">
        <f>RSQ(N7:N99,M7:M99)</f>
        <v>0.8994638163708859</v>
      </c>
    </row>
    <row r="8" spans="1:18" x14ac:dyDescent="0.25">
      <c r="A8" s="1">
        <v>43381.100694444445</v>
      </c>
      <c r="B8" s="6">
        <v>2.12707912339856</v>
      </c>
      <c r="C8">
        <v>1.62</v>
      </c>
      <c r="D8">
        <v>0.88</v>
      </c>
      <c r="E8">
        <v>4.7099479378444196</v>
      </c>
      <c r="F8" s="7">
        <v>27.3485351821321</v>
      </c>
      <c r="G8" s="11">
        <f t="shared" ref="G8:G71" si="1">-1/(F8-E8)*LN(D8/C8)</f>
        <v>2.6956607944171183E-2</v>
      </c>
      <c r="H8" s="14">
        <f t="shared" ref="H8:H71" si="2">C8/EXP(-G8*(E8))</f>
        <v>1.8393097571217261</v>
      </c>
      <c r="I8" s="11">
        <f t="shared" si="0"/>
        <v>2.6956607944171183E-2</v>
      </c>
      <c r="J8" s="14">
        <f t="shared" ref="J8:J71" si="3">IF(I8&lt;&gt;"",H8,"")</f>
        <v>1.8393097571217261</v>
      </c>
      <c r="K8" s="12">
        <f t="shared" ref="K8:K71" si="4">IF(J8&lt;&gt;"",B8-J8,"")</f>
        <v>0.28776936627683392</v>
      </c>
      <c r="L8" s="11">
        <f t="shared" ref="L8:L71" si="5">$B$4</f>
        <v>2.6966768241181282E-2</v>
      </c>
      <c r="M8">
        <f t="shared" ref="M8:M71" si="6">H8/G8-H8/G8*EXP(-G8*F8)</f>
        <v>35.587183636328298</v>
      </c>
      <c r="N8">
        <f t="shared" ref="N8:N70" si="7">J8/L8-J8/L8*EXP(-L8*F8)</f>
        <v>35.582841796295028</v>
      </c>
    </row>
    <row r="9" spans="1:18" x14ac:dyDescent="0.25">
      <c r="A9" s="1">
        <v>43381.188194444447</v>
      </c>
      <c r="B9" s="6">
        <v>2.3502471529749398</v>
      </c>
      <c r="C9">
        <v>1.35</v>
      </c>
      <c r="D9">
        <v>0.61</v>
      </c>
      <c r="E9">
        <v>5.6481955981173098</v>
      </c>
      <c r="F9" s="7">
        <v>33.200269430696601</v>
      </c>
      <c r="G9" s="11">
        <f t="shared" si="1"/>
        <v>2.8832708531935227E-2</v>
      </c>
      <c r="H9" s="14">
        <f t="shared" si="2"/>
        <v>1.5887656116754698</v>
      </c>
      <c r="I9" s="11">
        <f t="shared" si="0"/>
        <v>2.8832708531935227E-2</v>
      </c>
      <c r="J9" s="14">
        <f t="shared" si="3"/>
        <v>1.5887656116754698</v>
      </c>
      <c r="K9" s="12">
        <f t="shared" si="4"/>
        <v>0.76148154129946999</v>
      </c>
      <c r="L9" s="11">
        <f t="shared" si="5"/>
        <v>2.6966768241181282E-2</v>
      </c>
      <c r="M9">
        <f t="shared" si="6"/>
        <v>33.946363748358394</v>
      </c>
      <c r="N9">
        <f t="shared" si="7"/>
        <v>34.849604687002383</v>
      </c>
    </row>
    <row r="10" spans="1:18" x14ac:dyDescent="0.25">
      <c r="A10" s="1">
        <v>43381.271527777775</v>
      </c>
      <c r="B10" s="6">
        <v>2.00218391236788</v>
      </c>
      <c r="C10">
        <v>1.21</v>
      </c>
      <c r="D10">
        <v>0.39</v>
      </c>
      <c r="E10">
        <v>6.8478852763959797</v>
      </c>
      <c r="F10" s="7">
        <v>40.6724381587198</v>
      </c>
      <c r="G10" s="11">
        <f t="shared" si="1"/>
        <v>3.347358066804719E-2</v>
      </c>
      <c r="H10" s="14">
        <f t="shared" si="2"/>
        <v>1.5217235391610711</v>
      </c>
      <c r="I10" s="11">
        <f t="shared" si="0"/>
        <v>3.347358066804719E-2</v>
      </c>
      <c r="J10" s="14">
        <f t="shared" si="3"/>
        <v>1.5217235391610711</v>
      </c>
      <c r="K10" s="12">
        <f t="shared" si="4"/>
        <v>0.4804603732068089</v>
      </c>
      <c r="L10" s="11">
        <f t="shared" si="5"/>
        <v>2.6966768241181282E-2</v>
      </c>
      <c r="M10">
        <f t="shared" si="6"/>
        <v>33.809455593777514</v>
      </c>
      <c r="N10">
        <f t="shared" si="7"/>
        <v>37.585682890898177</v>
      </c>
    </row>
    <row r="11" spans="1:18" x14ac:dyDescent="0.25">
      <c r="A11" s="1">
        <v>43381.350694444445</v>
      </c>
      <c r="B11" s="6">
        <v>2.3308699957983401</v>
      </c>
      <c r="C11">
        <v>1.28</v>
      </c>
      <c r="D11">
        <v>0.46</v>
      </c>
      <c r="E11">
        <v>5.1800371526706899</v>
      </c>
      <c r="F11" s="7">
        <v>30.281458218629101</v>
      </c>
      <c r="G11" s="11">
        <f t="shared" si="1"/>
        <v>4.077015658760464E-2</v>
      </c>
      <c r="H11" s="14">
        <f t="shared" si="2"/>
        <v>1.5809896374456403</v>
      </c>
      <c r="I11" s="11">
        <f t="shared" si="0"/>
        <v>4.077015658760464E-2</v>
      </c>
      <c r="J11" s="14">
        <f t="shared" si="3"/>
        <v>1.5809896374456403</v>
      </c>
      <c r="K11" s="12">
        <f t="shared" si="4"/>
        <v>0.74988035835269984</v>
      </c>
      <c r="L11" s="11">
        <f t="shared" si="5"/>
        <v>2.6966768241181282E-2</v>
      </c>
      <c r="M11">
        <f t="shared" si="6"/>
        <v>27.495347854181531</v>
      </c>
      <c r="N11">
        <f t="shared" si="7"/>
        <v>32.717876788907034</v>
      </c>
    </row>
    <row r="12" spans="1:18" x14ac:dyDescent="0.25">
      <c r="A12" s="1">
        <v>43381.439583333333</v>
      </c>
      <c r="B12" s="6">
        <v>1.8865504009607099</v>
      </c>
      <c r="C12">
        <v>1.3</v>
      </c>
      <c r="D12">
        <v>0.76</v>
      </c>
      <c r="E12">
        <v>3.8856934076624601</v>
      </c>
      <c r="F12" s="7">
        <v>22.199659782868501</v>
      </c>
      <c r="G12" s="11">
        <f t="shared" si="1"/>
        <v>2.9311024120694439E-2</v>
      </c>
      <c r="H12" s="14">
        <f t="shared" si="2"/>
        <v>1.4568228256618878</v>
      </c>
      <c r="I12" s="11">
        <f t="shared" si="0"/>
        <v>2.9311024120694439E-2</v>
      </c>
      <c r="J12" s="14">
        <f t="shared" si="3"/>
        <v>1.4568228256618878</v>
      </c>
      <c r="K12" s="12">
        <f t="shared" si="4"/>
        <v>0.42972757529882211</v>
      </c>
      <c r="L12" s="11">
        <f t="shared" si="5"/>
        <v>2.6966768241181282E-2</v>
      </c>
      <c r="M12">
        <f t="shared" si="6"/>
        <v>23.773404258840291</v>
      </c>
      <c r="N12">
        <f t="shared" si="7"/>
        <v>24.334539639213023</v>
      </c>
    </row>
    <row r="13" spans="1:18" x14ac:dyDescent="0.25">
      <c r="A13" s="1">
        <v>43381.527777777781</v>
      </c>
      <c r="B13" s="6">
        <v>1.89970994295131</v>
      </c>
      <c r="C13">
        <v>1.34</v>
      </c>
      <c r="D13">
        <v>0.87</v>
      </c>
      <c r="E13">
        <v>3.66782088553256</v>
      </c>
      <c r="F13" s="7">
        <v>20.837017423881299</v>
      </c>
      <c r="G13" s="11">
        <f t="shared" si="1"/>
        <v>2.5157361343704967E-2</v>
      </c>
      <c r="H13" s="14">
        <f t="shared" si="2"/>
        <v>1.4695295408432509</v>
      </c>
      <c r="I13" s="11">
        <f t="shared" si="0"/>
        <v>2.5157361343704967E-2</v>
      </c>
      <c r="J13" s="14">
        <f t="shared" si="3"/>
        <v>1.4695295408432509</v>
      </c>
      <c r="K13" s="12">
        <f t="shared" si="4"/>
        <v>0.43018040210805908</v>
      </c>
      <c r="L13" s="11">
        <f t="shared" si="5"/>
        <v>2.6966768241181282E-2</v>
      </c>
      <c r="M13">
        <f t="shared" si="6"/>
        <v>23.831177389884289</v>
      </c>
      <c r="N13">
        <f t="shared" si="7"/>
        <v>23.425876813308459</v>
      </c>
    </row>
    <row r="14" spans="1:18" x14ac:dyDescent="0.25">
      <c r="A14" s="1">
        <v>43381.603472222225</v>
      </c>
      <c r="B14" s="6">
        <v>2.02402799774053</v>
      </c>
      <c r="C14">
        <v>1.3</v>
      </c>
      <c r="D14">
        <v>0.8</v>
      </c>
      <c r="E14">
        <v>3.8127664649973099</v>
      </c>
      <c r="F14" s="7">
        <v>21.7436402768741</v>
      </c>
      <c r="G14" s="11">
        <f t="shared" si="1"/>
        <v>2.7076640038597406E-2</v>
      </c>
      <c r="H14" s="14">
        <f t="shared" si="2"/>
        <v>1.4413802617235514</v>
      </c>
      <c r="I14" s="11">
        <f t="shared" si="0"/>
        <v>2.7076640038597406E-2</v>
      </c>
      <c r="J14" s="14">
        <f t="shared" si="3"/>
        <v>1.4413802617235514</v>
      </c>
      <c r="K14" s="12">
        <f t="shared" si="4"/>
        <v>0.58264773601697861</v>
      </c>
      <c r="L14" s="11">
        <f t="shared" si="5"/>
        <v>2.6966768241181282E-2</v>
      </c>
      <c r="M14">
        <f t="shared" si="6"/>
        <v>23.687586820568278</v>
      </c>
      <c r="N14">
        <f t="shared" si="7"/>
        <v>23.713140594404461</v>
      </c>
    </row>
    <row r="15" spans="1:18" x14ac:dyDescent="0.25">
      <c r="A15" s="1">
        <v>43381.688888888886</v>
      </c>
      <c r="B15" s="6">
        <v>1.9312416100865499</v>
      </c>
      <c r="C15">
        <v>1.31</v>
      </c>
      <c r="D15">
        <v>0.76</v>
      </c>
      <c r="E15">
        <v>4.2654152958435398</v>
      </c>
      <c r="F15" s="7">
        <v>24.572793924416299</v>
      </c>
      <c r="G15" s="11">
        <f t="shared" si="1"/>
        <v>2.6811140564875876E-2</v>
      </c>
      <c r="H15" s="14">
        <f t="shared" si="2"/>
        <v>1.4687148787404403</v>
      </c>
      <c r="I15" s="11">
        <f t="shared" si="0"/>
        <v>2.6811140564875876E-2</v>
      </c>
      <c r="J15" s="14">
        <f t="shared" si="3"/>
        <v>1.4687148787404403</v>
      </c>
      <c r="K15" s="12">
        <f t="shared" si="4"/>
        <v>0.46252673134610967</v>
      </c>
      <c r="L15" s="11">
        <f t="shared" si="5"/>
        <v>2.6966768241181282E-2</v>
      </c>
      <c r="M15">
        <f t="shared" si="6"/>
        <v>26.43359677390589</v>
      </c>
      <c r="N15">
        <f t="shared" si="7"/>
        <v>26.388617253045641</v>
      </c>
    </row>
    <row r="16" spans="1:18" x14ac:dyDescent="0.25">
      <c r="A16" s="1">
        <v>43381.770844907405</v>
      </c>
      <c r="B16" s="6">
        <v>1.9455603384995199</v>
      </c>
      <c r="C16">
        <v>1.1200000000000001</v>
      </c>
      <c r="D16">
        <v>0.66</v>
      </c>
      <c r="E16">
        <v>4.7478429114130902</v>
      </c>
      <c r="F16" s="7">
        <v>27.585050519289901</v>
      </c>
      <c r="G16" s="11">
        <f t="shared" si="1"/>
        <v>2.3157127541559182E-2</v>
      </c>
      <c r="H16" s="14">
        <f t="shared" si="2"/>
        <v>1.2501644331139439</v>
      </c>
      <c r="I16" s="11">
        <f t="shared" si="0"/>
        <v>2.3157127541559182E-2</v>
      </c>
      <c r="J16" s="14">
        <f t="shared" si="3"/>
        <v>1.2501644331139439</v>
      </c>
      <c r="K16" s="12">
        <f t="shared" si="4"/>
        <v>0.69539590538557605</v>
      </c>
      <c r="L16" s="11">
        <f t="shared" si="5"/>
        <v>2.6966768241181282E-2</v>
      </c>
      <c r="M16">
        <f t="shared" si="6"/>
        <v>25.48521754499987</v>
      </c>
      <c r="N16">
        <f t="shared" si="7"/>
        <v>24.326356164703672</v>
      </c>
      <c r="Q16" t="s">
        <v>33</v>
      </c>
    </row>
    <row r="17" spans="1:14" x14ac:dyDescent="0.25">
      <c r="A17" s="1">
        <v>43381.861111111109</v>
      </c>
      <c r="B17" s="6">
        <v>1.9235558501835099</v>
      </c>
      <c r="C17">
        <v>1.21</v>
      </c>
      <c r="D17">
        <v>0.78</v>
      </c>
      <c r="E17">
        <v>4.3503191047476104</v>
      </c>
      <c r="F17" s="7">
        <v>25.103138213943598</v>
      </c>
      <c r="G17" s="11">
        <f t="shared" si="1"/>
        <v>2.1157690268334837E-2</v>
      </c>
      <c r="H17" s="14">
        <f t="shared" si="2"/>
        <v>1.3266580873627367</v>
      </c>
      <c r="I17" s="11">
        <f t="shared" si="0"/>
        <v>2.1157690268334837E-2</v>
      </c>
      <c r="J17" s="14">
        <f t="shared" si="3"/>
        <v>1.3266580873627367</v>
      </c>
      <c r="K17" s="12">
        <f t="shared" si="4"/>
        <v>0.59689776282077323</v>
      </c>
      <c r="L17" s="11">
        <f t="shared" si="5"/>
        <v>2.6966768241181282E-2</v>
      </c>
      <c r="M17">
        <f t="shared" si="6"/>
        <v>25.837323471025556</v>
      </c>
      <c r="N17">
        <f t="shared" si="7"/>
        <v>24.196367847061538</v>
      </c>
    </row>
    <row r="18" spans="1:14" x14ac:dyDescent="0.25">
      <c r="A18" s="1">
        <v>43381.940972222219</v>
      </c>
      <c r="B18" s="6">
        <v>1.9376992429472299</v>
      </c>
      <c r="C18">
        <v>1.22</v>
      </c>
      <c r="D18">
        <v>0.51</v>
      </c>
      <c r="E18">
        <v>3.8242187335956999</v>
      </c>
      <c r="F18" s="7">
        <v>21.8152581891507</v>
      </c>
      <c r="G18" s="11">
        <f t="shared" si="1"/>
        <v>4.8479434118500996E-2</v>
      </c>
      <c r="H18" s="14">
        <f t="shared" si="2"/>
        <v>1.4685078524410511</v>
      </c>
      <c r="I18" s="11">
        <f t="shared" si="0"/>
        <v>4.8479434118500996E-2</v>
      </c>
      <c r="J18" s="14">
        <f t="shared" si="3"/>
        <v>1.4685078524410511</v>
      </c>
      <c r="K18" s="12">
        <f t="shared" si="4"/>
        <v>0.46919139050617886</v>
      </c>
      <c r="L18" s="11">
        <f t="shared" si="5"/>
        <v>2.6966768241181282E-2</v>
      </c>
      <c r="M18">
        <f t="shared" si="6"/>
        <v>19.771432358267973</v>
      </c>
      <c r="N18">
        <f t="shared" si="7"/>
        <v>24.217891090280791</v>
      </c>
    </row>
    <row r="19" spans="1:14" x14ac:dyDescent="0.25">
      <c r="A19" s="1">
        <v>43382.011805555558</v>
      </c>
      <c r="B19" s="6">
        <v>1.8785701395454799</v>
      </c>
      <c r="C19">
        <v>1.26</v>
      </c>
      <c r="D19">
        <v>0.88</v>
      </c>
      <c r="E19">
        <v>4.2552585214643797</v>
      </c>
      <c r="F19" s="7">
        <v>24.509344123587901</v>
      </c>
      <c r="G19" s="11">
        <f t="shared" si="1"/>
        <v>1.7722107999565199E-2</v>
      </c>
      <c r="H19" s="14">
        <f t="shared" si="2"/>
        <v>1.3586939018945889</v>
      </c>
      <c r="I19" s="11">
        <f t="shared" si="0"/>
        <v>1.7722107999565199E-2</v>
      </c>
      <c r="J19" s="14">
        <f t="shared" si="3"/>
        <v>1.3586939018945889</v>
      </c>
      <c r="K19" s="12">
        <f t="shared" si="4"/>
        <v>0.51987623765089097</v>
      </c>
      <c r="L19" s="11">
        <f t="shared" si="5"/>
        <v>2.6966768241181282E-2</v>
      </c>
      <c r="M19">
        <f t="shared" si="6"/>
        <v>27.011115263846342</v>
      </c>
      <c r="N19">
        <f t="shared" si="7"/>
        <v>24.367376769882728</v>
      </c>
    </row>
    <row r="20" spans="1:14" x14ac:dyDescent="0.25">
      <c r="A20" s="1">
        <v>43382.097222222219</v>
      </c>
      <c r="B20" s="6">
        <v>1.9411243141949599</v>
      </c>
      <c r="C20">
        <v>1.06</v>
      </c>
      <c r="D20">
        <v>0.71</v>
      </c>
      <c r="E20">
        <v>5.70833586419187</v>
      </c>
      <c r="F20" s="7">
        <v>33.575090707432103</v>
      </c>
      <c r="G20" s="11">
        <f t="shared" si="1"/>
        <v>1.4381266111721859E-2</v>
      </c>
      <c r="H20" s="14">
        <f t="shared" si="2"/>
        <v>1.1506902793816727</v>
      </c>
      <c r="I20" s="11" t="str">
        <f t="shared" si="0"/>
        <v/>
      </c>
      <c r="J20" s="14" t="str">
        <f t="shared" si="3"/>
        <v/>
      </c>
      <c r="K20" s="12" t="str">
        <f t="shared" si="4"/>
        <v/>
      </c>
      <c r="L20" s="11">
        <f t="shared" si="5"/>
        <v>2.6966768241181282E-2</v>
      </c>
      <c r="M20">
        <f t="shared" si="6"/>
        <v>30.643357542940926</v>
      </c>
    </row>
    <row r="21" spans="1:14" x14ac:dyDescent="0.25">
      <c r="A21" s="1">
        <v>43382.181250000001</v>
      </c>
      <c r="B21" s="6">
        <v>1.8148014169261799</v>
      </c>
      <c r="C21">
        <v>0.9</v>
      </c>
      <c r="D21">
        <v>0.45</v>
      </c>
      <c r="E21">
        <v>7.5634416611602298</v>
      </c>
      <c r="F21" s="7">
        <v>45.125127693120497</v>
      </c>
      <c r="G21" s="11">
        <f t="shared" si="1"/>
        <v>1.84535694156584E-2</v>
      </c>
      <c r="H21" s="14">
        <f t="shared" si="2"/>
        <v>1.0348039412791776</v>
      </c>
      <c r="I21" s="11">
        <f t="shared" si="0"/>
        <v>1.84535694156584E-2</v>
      </c>
      <c r="J21" s="14">
        <f t="shared" si="3"/>
        <v>1.0348039412791776</v>
      </c>
      <c r="K21" s="12">
        <f t="shared" si="4"/>
        <v>0.77999747564700228</v>
      </c>
      <c r="L21" s="11">
        <f t="shared" si="5"/>
        <v>2.6966768241181282E-2</v>
      </c>
      <c r="M21">
        <f t="shared" si="6"/>
        <v>31.690559593471068</v>
      </c>
      <c r="N21">
        <f t="shared" si="7"/>
        <v>27.00893114171248</v>
      </c>
    </row>
    <row r="22" spans="1:14" x14ac:dyDescent="0.25">
      <c r="A22" s="1">
        <v>43382.270138888889</v>
      </c>
      <c r="B22" s="6">
        <v>1.99805758795971</v>
      </c>
      <c r="C22">
        <v>0.99</v>
      </c>
      <c r="D22">
        <v>0.38</v>
      </c>
      <c r="E22">
        <v>9.3383453338421898</v>
      </c>
      <c r="F22" s="7">
        <v>56.160004046643898</v>
      </c>
      <c r="G22" s="11">
        <f t="shared" si="1"/>
        <v>2.0450657168760253E-2</v>
      </c>
      <c r="H22" s="14">
        <f t="shared" si="2"/>
        <v>1.1983252572978977</v>
      </c>
      <c r="I22" s="11">
        <f t="shared" si="0"/>
        <v>2.0450657168760253E-2</v>
      </c>
      <c r="J22" s="14">
        <f t="shared" si="3"/>
        <v>1.1983252572978977</v>
      </c>
      <c r="K22" s="12">
        <f t="shared" si="4"/>
        <v>0.79973233066181226</v>
      </c>
      <c r="L22" s="11">
        <f t="shared" si="5"/>
        <v>2.6966768241181282E-2</v>
      </c>
      <c r="M22">
        <f t="shared" si="6"/>
        <v>40.014619116883168</v>
      </c>
      <c r="N22">
        <f t="shared" si="7"/>
        <v>34.664133408134781</v>
      </c>
    </row>
    <row r="23" spans="1:14" x14ac:dyDescent="0.25">
      <c r="A23" s="1">
        <v>43382.361111111109</v>
      </c>
      <c r="B23" s="6">
        <v>2.2247827158173199</v>
      </c>
      <c r="C23">
        <v>1.1399999999999999</v>
      </c>
      <c r="D23">
        <v>0.42</v>
      </c>
      <c r="E23">
        <v>6.8825079524375603</v>
      </c>
      <c r="F23" s="7">
        <v>40.887947390420301</v>
      </c>
      <c r="G23" s="11">
        <f t="shared" si="1"/>
        <v>2.9363797281084666E-2</v>
      </c>
      <c r="H23" s="14">
        <f t="shared" si="2"/>
        <v>1.3953214665643037</v>
      </c>
      <c r="I23" s="11">
        <f t="shared" si="0"/>
        <v>2.9363797281084666E-2</v>
      </c>
      <c r="J23" s="14">
        <f t="shared" si="3"/>
        <v>1.3953214665643037</v>
      </c>
      <c r="K23" s="12">
        <f t="shared" si="4"/>
        <v>0.82946124925301623</v>
      </c>
      <c r="L23" s="11">
        <f t="shared" si="5"/>
        <v>2.6966768241181282E-2</v>
      </c>
      <c r="M23">
        <f t="shared" si="6"/>
        <v>33.215100118967868</v>
      </c>
      <c r="N23">
        <f t="shared" si="7"/>
        <v>34.563750560570966</v>
      </c>
    </row>
    <row r="24" spans="1:14" x14ac:dyDescent="0.25">
      <c r="A24" s="1">
        <v>43382.434027777781</v>
      </c>
      <c r="B24" s="6">
        <v>1.88435853021314</v>
      </c>
      <c r="C24">
        <v>1.5</v>
      </c>
      <c r="D24">
        <v>0.73</v>
      </c>
      <c r="E24">
        <v>4.5449191441848003</v>
      </c>
      <c r="F24" s="7">
        <v>26.318344934849399</v>
      </c>
      <c r="G24" s="11">
        <f t="shared" si="1"/>
        <v>3.3075909132160609E-2</v>
      </c>
      <c r="H24" s="14">
        <f t="shared" si="2"/>
        <v>1.7433219168481979</v>
      </c>
      <c r="I24" s="11">
        <f t="shared" si="0"/>
        <v>3.3075909132160609E-2</v>
      </c>
      <c r="J24" s="14">
        <f t="shared" si="3"/>
        <v>1.7433219168481979</v>
      </c>
      <c r="K24" s="12">
        <f t="shared" si="4"/>
        <v>0.14103661336494211</v>
      </c>
      <c r="L24" s="11">
        <f t="shared" si="5"/>
        <v>2.6966768241181282E-2</v>
      </c>
      <c r="M24">
        <f t="shared" si="6"/>
        <v>30.636252893285324</v>
      </c>
      <c r="N24">
        <f t="shared" si="7"/>
        <v>32.854823074858842</v>
      </c>
    </row>
    <row r="25" spans="1:14" x14ac:dyDescent="0.25">
      <c r="A25" s="1">
        <v>43382.521527777775</v>
      </c>
      <c r="B25" s="6">
        <v>1.9084196753161999</v>
      </c>
      <c r="C25">
        <v>1.24</v>
      </c>
      <c r="D25">
        <v>0.83</v>
      </c>
      <c r="E25">
        <v>4.0699783451237597</v>
      </c>
      <c r="F25" s="7">
        <v>23.351641328259301</v>
      </c>
      <c r="G25" s="11">
        <f t="shared" si="1"/>
        <v>2.0819830642178232E-2</v>
      </c>
      <c r="H25" s="14">
        <f t="shared" si="2"/>
        <v>1.3496531580526554</v>
      </c>
      <c r="I25" s="11">
        <f t="shared" si="0"/>
        <v>2.0819830642178232E-2</v>
      </c>
      <c r="J25" s="14">
        <f t="shared" si="3"/>
        <v>1.3496531580526554</v>
      </c>
      <c r="K25" s="12">
        <f t="shared" si="4"/>
        <v>0.55876651726354454</v>
      </c>
      <c r="L25" s="11">
        <f t="shared" si="5"/>
        <v>2.6966768241181282E-2</v>
      </c>
      <c r="M25">
        <f t="shared" si="6"/>
        <v>24.959528585208894</v>
      </c>
      <c r="N25">
        <f t="shared" si="7"/>
        <v>23.385688176120627</v>
      </c>
    </row>
    <row r="26" spans="1:14" x14ac:dyDescent="0.25">
      <c r="A26" s="1">
        <v>43382.604861111111</v>
      </c>
      <c r="B26" s="6">
        <v>1.9532066455193899</v>
      </c>
      <c r="C26">
        <v>1.34</v>
      </c>
      <c r="D26">
        <v>0.76</v>
      </c>
      <c r="E26">
        <v>4.4020273912221004</v>
      </c>
      <c r="F26" s="7">
        <v>25.426083769376302</v>
      </c>
      <c r="G26" s="11">
        <f t="shared" si="1"/>
        <v>2.6974169468735473E-2</v>
      </c>
      <c r="H26" s="14">
        <f t="shared" si="2"/>
        <v>1.5089448727612154</v>
      </c>
      <c r="I26" s="11">
        <f t="shared" si="0"/>
        <v>2.6974169468735473E-2</v>
      </c>
      <c r="J26" s="14">
        <f t="shared" si="3"/>
        <v>1.5089448727612154</v>
      </c>
      <c r="K26" s="12">
        <f t="shared" si="4"/>
        <v>0.44426177275817458</v>
      </c>
      <c r="L26" s="11">
        <f t="shared" si="5"/>
        <v>2.6966768241181282E-2</v>
      </c>
      <c r="M26">
        <f t="shared" si="6"/>
        <v>27.765261637778433</v>
      </c>
      <c r="N26">
        <f t="shared" si="7"/>
        <v>27.767577953358575</v>
      </c>
    </row>
    <row r="27" spans="1:14" x14ac:dyDescent="0.25">
      <c r="A27" s="1">
        <v>43382.7</v>
      </c>
      <c r="B27" s="6">
        <v>2.0752448145011302</v>
      </c>
      <c r="C27">
        <v>1.1100000000000001</v>
      </c>
      <c r="D27">
        <v>0.55000000000000004</v>
      </c>
      <c r="E27">
        <v>5.0585283486044403</v>
      </c>
      <c r="F27" s="7">
        <v>29.523568537919001</v>
      </c>
      <c r="G27" s="11">
        <f t="shared" si="1"/>
        <v>2.8702058555642895E-2</v>
      </c>
      <c r="H27" s="14">
        <f t="shared" si="2"/>
        <v>1.2834479819057767</v>
      </c>
      <c r="I27" s="11">
        <f t="shared" si="0"/>
        <v>2.8702058555642895E-2</v>
      </c>
      <c r="J27" s="14">
        <f t="shared" si="3"/>
        <v>1.2834479819057767</v>
      </c>
      <c r="K27" s="12">
        <f t="shared" si="4"/>
        <v>0.79179683259535349</v>
      </c>
      <c r="L27" s="11">
        <f t="shared" si="5"/>
        <v>2.6966768241181282E-2</v>
      </c>
      <c r="M27">
        <f t="shared" si="6"/>
        <v>25.553845919584013</v>
      </c>
      <c r="N27">
        <f t="shared" si="7"/>
        <v>26.126086522901034</v>
      </c>
    </row>
    <row r="28" spans="1:14" x14ac:dyDescent="0.25">
      <c r="A28" s="1">
        <v>43382.767361111109</v>
      </c>
      <c r="B28" s="6">
        <v>2.0119120633562901</v>
      </c>
      <c r="C28">
        <v>1.1399999999999999</v>
      </c>
      <c r="D28">
        <v>0.63</v>
      </c>
      <c r="E28">
        <v>5.0826641923814702</v>
      </c>
      <c r="F28" s="7">
        <v>29.674122893657401</v>
      </c>
      <c r="G28" s="11">
        <f t="shared" si="1"/>
        <v>2.4116654860014117E-2</v>
      </c>
      <c r="H28" s="14">
        <f t="shared" si="2"/>
        <v>1.2886628372516633</v>
      </c>
      <c r="I28" s="11">
        <f t="shared" si="0"/>
        <v>2.4116654860014117E-2</v>
      </c>
      <c r="J28" s="14">
        <f t="shared" si="3"/>
        <v>1.2886628372516633</v>
      </c>
      <c r="K28" s="12">
        <f t="shared" si="4"/>
        <v>0.72324922610462683</v>
      </c>
      <c r="L28" s="11">
        <f t="shared" si="5"/>
        <v>2.6966768241181282E-2</v>
      </c>
      <c r="M28">
        <f t="shared" si="6"/>
        <v>27.311533920226189</v>
      </c>
      <c r="N28">
        <f t="shared" si="7"/>
        <v>26.319575440587059</v>
      </c>
    </row>
    <row r="29" spans="1:14" x14ac:dyDescent="0.25">
      <c r="A29" s="1">
        <v>43382.864583333336</v>
      </c>
      <c r="B29" s="6">
        <v>1.88564083610902</v>
      </c>
      <c r="C29">
        <v>1.36</v>
      </c>
      <c r="D29">
        <v>0.78</v>
      </c>
      <c r="E29">
        <v>4.3217446048832704</v>
      </c>
      <c r="F29" s="7">
        <v>24.924660625272299</v>
      </c>
      <c r="G29" s="11">
        <f t="shared" si="1"/>
        <v>2.6983853086441054E-2</v>
      </c>
      <c r="H29" s="14">
        <f t="shared" si="2"/>
        <v>1.528217496480176</v>
      </c>
      <c r="I29" s="11">
        <f t="shared" si="0"/>
        <v>2.6983853086441054E-2</v>
      </c>
      <c r="J29" s="14">
        <f t="shared" si="3"/>
        <v>1.528217496480176</v>
      </c>
      <c r="K29" s="12">
        <f t="shared" si="4"/>
        <v>0.35742333962884398</v>
      </c>
      <c r="L29" s="11">
        <f t="shared" si="5"/>
        <v>2.6966768241181282E-2</v>
      </c>
      <c r="M29">
        <f t="shared" si="6"/>
        <v>27.728341615384167</v>
      </c>
      <c r="N29">
        <f t="shared" si="7"/>
        <v>27.733589303852888</v>
      </c>
    </row>
    <row r="30" spans="1:14" x14ac:dyDescent="0.25">
      <c r="A30" s="1">
        <v>43382.927083333336</v>
      </c>
      <c r="B30" s="6">
        <v>1.8798322384342501</v>
      </c>
      <c r="C30">
        <v>1.2</v>
      </c>
      <c r="D30">
        <v>0.88</v>
      </c>
      <c r="E30">
        <v>3.9141238481545999</v>
      </c>
      <c r="F30" s="7">
        <v>22.377415090875299</v>
      </c>
      <c r="G30" s="11">
        <f t="shared" si="1"/>
        <v>1.6798463731439027E-2</v>
      </c>
      <c r="H30" s="14">
        <f t="shared" si="2"/>
        <v>1.2815532570115251</v>
      </c>
      <c r="I30" s="11">
        <f t="shared" si="0"/>
        <v>1.6798463731439027E-2</v>
      </c>
      <c r="J30" s="14">
        <f t="shared" si="3"/>
        <v>1.2815532570115251</v>
      </c>
      <c r="K30" s="12">
        <f t="shared" si="4"/>
        <v>0.59827898142272495</v>
      </c>
      <c r="L30" s="11">
        <f t="shared" si="5"/>
        <v>2.6966768241181282E-2</v>
      </c>
      <c r="M30">
        <f t="shared" si="6"/>
        <v>23.904165489847813</v>
      </c>
      <c r="N30">
        <f t="shared" si="7"/>
        <v>21.531754113678282</v>
      </c>
    </row>
    <row r="31" spans="1:14" x14ac:dyDescent="0.25">
      <c r="A31" s="1">
        <v>43383.017361111109</v>
      </c>
      <c r="B31" s="6">
        <v>1.9157585582537799</v>
      </c>
      <c r="C31">
        <v>1.42</v>
      </c>
      <c r="D31">
        <v>0.71</v>
      </c>
      <c r="E31">
        <v>4.2088767456997402</v>
      </c>
      <c r="F31" s="7">
        <v>24.219577489461798</v>
      </c>
      <c r="G31" s="11">
        <f t="shared" si="1"/>
        <v>3.4638825967952182E-2</v>
      </c>
      <c r="H31" s="14">
        <f t="shared" si="2"/>
        <v>1.6428744494858036</v>
      </c>
      <c r="I31" s="11">
        <f t="shared" si="0"/>
        <v>3.4638825967952182E-2</v>
      </c>
      <c r="J31" s="14">
        <f t="shared" si="3"/>
        <v>1.6428744494858036</v>
      </c>
      <c r="K31" s="12">
        <f t="shared" si="4"/>
        <v>0.27288410876797631</v>
      </c>
      <c r="L31" s="11">
        <f t="shared" si="5"/>
        <v>2.6966768241181282E-2</v>
      </c>
      <c r="M31">
        <f t="shared" si="6"/>
        <v>26.931468472658352</v>
      </c>
      <c r="N31">
        <f t="shared" si="7"/>
        <v>29.217208442469897</v>
      </c>
    </row>
    <row r="32" spans="1:14" x14ac:dyDescent="0.25">
      <c r="A32" s="1">
        <v>43383.097222222219</v>
      </c>
      <c r="B32" s="6">
        <v>1.9142466178644399</v>
      </c>
      <c r="C32">
        <v>0.99</v>
      </c>
      <c r="D32">
        <v>0.42</v>
      </c>
      <c r="E32">
        <v>6.6503794419531497</v>
      </c>
      <c r="F32" s="7">
        <v>39.442928921839702</v>
      </c>
      <c r="G32" s="11">
        <f t="shared" si="1"/>
        <v>2.6147714814828357E-2</v>
      </c>
      <c r="H32" s="14">
        <f t="shared" si="2"/>
        <v>1.1780280414171123</v>
      </c>
      <c r="I32" s="11">
        <f t="shared" si="0"/>
        <v>2.6147714814828357E-2</v>
      </c>
      <c r="J32" s="14">
        <f t="shared" si="3"/>
        <v>1.1780280414171123</v>
      </c>
      <c r="K32" s="12">
        <f t="shared" si="4"/>
        <v>0.73621857644732769</v>
      </c>
      <c r="L32" s="11">
        <f t="shared" si="5"/>
        <v>2.6966768241181282E-2</v>
      </c>
      <c r="M32">
        <f t="shared" si="6"/>
        <v>28.990221393543532</v>
      </c>
      <c r="N32">
        <f t="shared" si="7"/>
        <v>28.604824612636662</v>
      </c>
    </row>
    <row r="33" spans="1:14" x14ac:dyDescent="0.25">
      <c r="A33" s="1">
        <v>43383.178472222222</v>
      </c>
      <c r="B33" s="6">
        <v>1.83425428700945</v>
      </c>
      <c r="C33">
        <v>1.18</v>
      </c>
      <c r="D33">
        <v>0.22</v>
      </c>
      <c r="E33">
        <v>7.8739291779199299</v>
      </c>
      <c r="F33" s="7">
        <v>47.056412718690602</v>
      </c>
      <c r="G33" s="11">
        <f t="shared" si="1"/>
        <v>4.2867169697388512E-2</v>
      </c>
      <c r="H33" s="14">
        <f t="shared" si="2"/>
        <v>1.6537534072009157</v>
      </c>
      <c r="I33" s="11">
        <f t="shared" si="0"/>
        <v>4.2867169697388512E-2</v>
      </c>
      <c r="J33" s="14">
        <f t="shared" si="3"/>
        <v>1.6537534072009157</v>
      </c>
      <c r="K33" s="12">
        <f t="shared" si="4"/>
        <v>0.18050087980853435</v>
      </c>
      <c r="L33" s="11">
        <f t="shared" si="5"/>
        <v>2.6966768241181282E-2</v>
      </c>
      <c r="M33">
        <f t="shared" si="6"/>
        <v>33.446421056537829</v>
      </c>
      <c r="N33">
        <f t="shared" si="7"/>
        <v>44.085505558924922</v>
      </c>
    </row>
    <row r="34" spans="1:14" x14ac:dyDescent="0.25">
      <c r="A34" s="1">
        <v>43383.267361111109</v>
      </c>
      <c r="B34" s="6">
        <v>1.8980722503359899</v>
      </c>
      <c r="C34">
        <v>1.08</v>
      </c>
      <c r="D34">
        <v>0.24</v>
      </c>
      <c r="E34">
        <v>8.7565545166917005</v>
      </c>
      <c r="F34" s="7">
        <v>52.5442488027563</v>
      </c>
      <c r="G34" s="11">
        <f t="shared" si="1"/>
        <v>3.4349317115218499E-2</v>
      </c>
      <c r="H34" s="14">
        <f t="shared" si="2"/>
        <v>1.4589875103219248</v>
      </c>
      <c r="I34" s="11">
        <f t="shared" si="0"/>
        <v>3.4349317115218499E-2</v>
      </c>
      <c r="J34" s="14">
        <f t="shared" si="3"/>
        <v>1.4589875103219248</v>
      </c>
      <c r="K34" s="12">
        <f t="shared" si="4"/>
        <v>0.43908474001406517</v>
      </c>
      <c r="L34" s="11">
        <f t="shared" si="5"/>
        <v>2.6966768241181282E-2</v>
      </c>
      <c r="M34">
        <f t="shared" si="6"/>
        <v>35.487969272665723</v>
      </c>
      <c r="N34">
        <f t="shared" si="7"/>
        <v>40.985705751419154</v>
      </c>
    </row>
    <row r="35" spans="1:14" x14ac:dyDescent="0.25">
      <c r="A35" s="1">
        <v>43383.34375</v>
      </c>
      <c r="B35" s="6">
        <v>2.037458013043</v>
      </c>
      <c r="C35">
        <v>1.18</v>
      </c>
      <c r="D35">
        <v>0.34</v>
      </c>
      <c r="E35">
        <v>5.8507285243702603</v>
      </c>
      <c r="F35" s="7">
        <v>34.462433642728797</v>
      </c>
      <c r="G35" s="11">
        <f t="shared" si="1"/>
        <v>4.349003649737359E-2</v>
      </c>
      <c r="H35" s="14">
        <f t="shared" si="2"/>
        <v>1.5219049937882916</v>
      </c>
      <c r="I35" s="11">
        <f t="shared" si="0"/>
        <v>4.349003649737359E-2</v>
      </c>
      <c r="J35" s="14">
        <f t="shared" si="3"/>
        <v>1.5219049937882916</v>
      </c>
      <c r="K35" s="12">
        <f t="shared" si="4"/>
        <v>0.51555301925470842</v>
      </c>
      <c r="L35" s="11">
        <f t="shared" si="5"/>
        <v>2.6966768241181282E-2</v>
      </c>
      <c r="M35">
        <f t="shared" si="6"/>
        <v>27.176454401450506</v>
      </c>
      <c r="N35">
        <f t="shared" si="7"/>
        <v>34.154465870624144</v>
      </c>
    </row>
    <row r="36" spans="1:14" x14ac:dyDescent="0.25">
      <c r="A36" s="1">
        <v>43383.449305555558</v>
      </c>
      <c r="B36" s="6">
        <v>1.92980752388173</v>
      </c>
      <c r="C36">
        <v>1.36</v>
      </c>
      <c r="D36">
        <v>0.78</v>
      </c>
      <c r="E36">
        <v>4.1678535733029802</v>
      </c>
      <c r="F36" s="7">
        <v>23.9632637584759</v>
      </c>
      <c r="G36" s="11">
        <f t="shared" si="1"/>
        <v>2.8084594047102542E-2</v>
      </c>
      <c r="H36" s="14">
        <f t="shared" si="2"/>
        <v>1.5288826513911196</v>
      </c>
      <c r="I36" s="11">
        <f t="shared" si="0"/>
        <v>2.8084594047102542E-2</v>
      </c>
      <c r="J36" s="14">
        <f t="shared" si="3"/>
        <v>1.5288826513911196</v>
      </c>
      <c r="K36" s="12">
        <f t="shared" si="4"/>
        <v>0.40092487249061048</v>
      </c>
      <c r="L36" s="11">
        <f t="shared" si="5"/>
        <v>2.6966768241181282E-2</v>
      </c>
      <c r="M36">
        <f t="shared" si="6"/>
        <v>26.665247506697757</v>
      </c>
      <c r="N36">
        <f t="shared" si="7"/>
        <v>26.98531110688047</v>
      </c>
    </row>
    <row r="37" spans="1:14" x14ac:dyDescent="0.25">
      <c r="A37" s="1">
        <v>43383.522916666669</v>
      </c>
      <c r="B37" s="6">
        <v>1.86895445920757</v>
      </c>
      <c r="C37">
        <v>1.24</v>
      </c>
      <c r="D37">
        <v>0.73</v>
      </c>
      <c r="E37">
        <v>4.1494909363037999</v>
      </c>
      <c r="F37" s="7">
        <v>23.848525988952201</v>
      </c>
      <c r="G37" s="11">
        <f t="shared" si="1"/>
        <v>2.6895841498866448E-2</v>
      </c>
      <c r="H37" s="14">
        <f t="shared" si="2"/>
        <v>1.38640689142541</v>
      </c>
      <c r="I37" s="11">
        <f t="shared" si="0"/>
        <v>2.6895841498866448E-2</v>
      </c>
      <c r="J37" s="14">
        <f t="shared" si="3"/>
        <v>1.38640689142541</v>
      </c>
      <c r="K37" s="12">
        <f t="shared" si="4"/>
        <v>0.48254756778216001</v>
      </c>
      <c r="L37" s="11">
        <f t="shared" si="5"/>
        <v>2.6966768241181282E-2</v>
      </c>
      <c r="M37">
        <f t="shared" si="6"/>
        <v>24.40551605173145</v>
      </c>
      <c r="N37">
        <f t="shared" si="7"/>
        <v>24.387076550458964</v>
      </c>
    </row>
    <row r="38" spans="1:14" x14ac:dyDescent="0.25">
      <c r="A38" s="1">
        <v>43383.600694444445</v>
      </c>
      <c r="B38" s="6">
        <v>1.94617503741744</v>
      </c>
      <c r="C38">
        <v>1.19</v>
      </c>
      <c r="D38">
        <v>0.69</v>
      </c>
      <c r="E38">
        <v>4.4872379842774199</v>
      </c>
      <c r="F38" s="7">
        <v>25.958195637027199</v>
      </c>
      <c r="G38" s="11">
        <f t="shared" si="1"/>
        <v>2.5383916140529952E-2</v>
      </c>
      <c r="H38" s="14">
        <f t="shared" si="2"/>
        <v>1.3335665635524547</v>
      </c>
      <c r="I38" s="11">
        <f t="shared" si="0"/>
        <v>2.5383916140529952E-2</v>
      </c>
      <c r="J38" s="14">
        <f t="shared" si="3"/>
        <v>1.3335665635524547</v>
      </c>
      <c r="K38" s="12">
        <f t="shared" si="4"/>
        <v>0.61260847386498529</v>
      </c>
      <c r="L38" s="11">
        <f t="shared" si="5"/>
        <v>2.6966768241181282E-2</v>
      </c>
      <c r="M38">
        <f t="shared" si="6"/>
        <v>25.353320582590722</v>
      </c>
      <c r="N38">
        <f t="shared" si="7"/>
        <v>24.895186767495787</v>
      </c>
    </row>
    <row r="39" spans="1:14" x14ac:dyDescent="0.25">
      <c r="A39" s="1">
        <v>43383.696527777778</v>
      </c>
      <c r="B39" s="6">
        <v>2.1992297318503198</v>
      </c>
      <c r="C39">
        <v>1.55</v>
      </c>
      <c r="D39">
        <v>0.86</v>
      </c>
      <c r="E39">
        <v>4.9299352327425696</v>
      </c>
      <c r="F39" s="7">
        <v>28.7213342333384</v>
      </c>
      <c r="G39" s="11">
        <f t="shared" si="1"/>
        <v>2.4760116908256889E-2</v>
      </c>
      <c r="H39" s="14">
        <f t="shared" si="2"/>
        <v>1.7512340373850719</v>
      </c>
      <c r="I39" s="11">
        <f t="shared" ref="I39:I70" si="8">IF(G39&gt;$R$1,IF(G39&lt;$R$2,G39,""), "")</f>
        <v>2.4760116908256889E-2</v>
      </c>
      <c r="J39" s="14">
        <f t="shared" si="3"/>
        <v>1.7512340373850719</v>
      </c>
      <c r="K39" s="12">
        <f t="shared" si="4"/>
        <v>0.4479956944652479</v>
      </c>
      <c r="L39" s="11">
        <f t="shared" si="5"/>
        <v>2.6966768241181282E-2</v>
      </c>
      <c r="M39">
        <f t="shared" si="6"/>
        <v>35.994742702037378</v>
      </c>
      <c r="N39">
        <f t="shared" si="7"/>
        <v>35.007821174393541</v>
      </c>
    </row>
    <row r="40" spans="1:14" x14ac:dyDescent="0.25">
      <c r="A40" s="1">
        <v>43383.775694444441</v>
      </c>
      <c r="B40" s="6">
        <v>2.2230867903343001</v>
      </c>
      <c r="C40">
        <v>1.62</v>
      </c>
      <c r="D40">
        <v>0.82</v>
      </c>
      <c r="E40">
        <v>5.1368898115549104</v>
      </c>
      <c r="F40" s="7">
        <v>30.012350456932101</v>
      </c>
      <c r="G40" s="11">
        <f t="shared" si="1"/>
        <v>2.7371436359497698E-2</v>
      </c>
      <c r="H40" s="14">
        <f t="shared" si="2"/>
        <v>1.864569512037727</v>
      </c>
      <c r="I40" s="11">
        <f t="shared" si="8"/>
        <v>2.7371436359497698E-2</v>
      </c>
      <c r="J40" s="14">
        <f t="shared" si="3"/>
        <v>1.864569512037727</v>
      </c>
      <c r="K40" s="12">
        <f t="shared" si="4"/>
        <v>0.35851727829657309</v>
      </c>
      <c r="L40" s="11">
        <f t="shared" si="5"/>
        <v>2.6966768241181282E-2</v>
      </c>
      <c r="M40">
        <f t="shared" si="6"/>
        <v>38.162758370379379</v>
      </c>
      <c r="N40">
        <f t="shared" si="7"/>
        <v>38.36387984811897</v>
      </c>
    </row>
    <row r="41" spans="1:14" x14ac:dyDescent="0.25">
      <c r="A41" s="1">
        <v>43383.856249999997</v>
      </c>
      <c r="B41" s="6">
        <v>2.2197618291985699</v>
      </c>
      <c r="C41">
        <v>1.43</v>
      </c>
      <c r="D41">
        <v>0.77</v>
      </c>
      <c r="E41">
        <v>4.3373569142501296</v>
      </c>
      <c r="F41" s="7">
        <v>25.022177112246901</v>
      </c>
      <c r="G41" s="11">
        <f t="shared" si="1"/>
        <v>2.9927222111709454E-2</v>
      </c>
      <c r="H41" s="14">
        <f t="shared" si="2"/>
        <v>1.6282071280547412</v>
      </c>
      <c r="I41" s="11">
        <f t="shared" si="8"/>
        <v>2.9927222111709454E-2</v>
      </c>
      <c r="J41" s="14">
        <f t="shared" si="3"/>
        <v>1.6282071280547412</v>
      </c>
      <c r="K41" s="12">
        <f t="shared" si="4"/>
        <v>0.59155470114382869</v>
      </c>
      <c r="L41" s="11">
        <f t="shared" si="5"/>
        <v>2.6966768241181282E-2</v>
      </c>
      <c r="M41">
        <f t="shared" si="6"/>
        <v>28.676471369487892</v>
      </c>
      <c r="N41">
        <f t="shared" si="7"/>
        <v>29.62913588483217</v>
      </c>
    </row>
    <row r="42" spans="1:14" x14ac:dyDescent="0.25">
      <c r="A42" s="1">
        <v>43383.938194444447</v>
      </c>
      <c r="B42" s="6">
        <v>2.2217348839064499</v>
      </c>
      <c r="C42">
        <v>1.51</v>
      </c>
      <c r="D42">
        <v>1.1499999999999999</v>
      </c>
      <c r="E42">
        <v>3.92628039748835</v>
      </c>
      <c r="F42" s="7">
        <v>22.453417458215601</v>
      </c>
      <c r="G42" s="11">
        <f t="shared" si="1"/>
        <v>1.4699934887888387E-2</v>
      </c>
      <c r="H42" s="14">
        <f t="shared" si="2"/>
        <v>1.5997153657619358</v>
      </c>
      <c r="I42" s="11" t="str">
        <f t="shared" si="8"/>
        <v/>
      </c>
      <c r="J42" s="14" t="str">
        <f t="shared" si="3"/>
        <v/>
      </c>
      <c r="K42" s="12" t="str">
        <f t="shared" si="4"/>
        <v/>
      </c>
      <c r="L42" s="11">
        <f t="shared" si="5"/>
        <v>2.6966768241181282E-2</v>
      </c>
      <c r="M42">
        <f t="shared" si="6"/>
        <v>30.593017533191031</v>
      </c>
    </row>
    <row r="43" spans="1:14" x14ac:dyDescent="0.25">
      <c r="A43" s="1">
        <v>43384.018750000003</v>
      </c>
      <c r="B43" s="6">
        <v>2.1862594861978302</v>
      </c>
      <c r="C43">
        <v>1.66</v>
      </c>
      <c r="D43">
        <v>1.06</v>
      </c>
      <c r="E43">
        <v>4.2538091314411304</v>
      </c>
      <c r="F43" s="7">
        <v>24.500289609694601</v>
      </c>
      <c r="G43" s="11">
        <f t="shared" si="1"/>
        <v>2.2154403315986566E-2</v>
      </c>
      <c r="H43" s="14">
        <f t="shared" si="2"/>
        <v>1.8240479970820087</v>
      </c>
      <c r="I43" s="11">
        <f t="shared" si="8"/>
        <v>2.2154403315986566E-2</v>
      </c>
      <c r="J43" s="14">
        <f t="shared" si="3"/>
        <v>1.8240479970820087</v>
      </c>
      <c r="K43" s="12">
        <f t="shared" si="4"/>
        <v>0.36221148911582146</v>
      </c>
      <c r="L43" s="11">
        <f t="shared" si="5"/>
        <v>2.6966768241181282E-2</v>
      </c>
      <c r="M43">
        <f t="shared" si="6"/>
        <v>34.487410298731596</v>
      </c>
      <c r="N43">
        <f t="shared" si="7"/>
        <v>32.70469973964601</v>
      </c>
    </row>
    <row r="44" spans="1:14" x14ac:dyDescent="0.25">
      <c r="A44" s="1">
        <v>43384.101388888892</v>
      </c>
      <c r="B44" s="6">
        <v>2.16128191140132</v>
      </c>
      <c r="C44">
        <v>1.58</v>
      </c>
      <c r="D44">
        <v>0.81</v>
      </c>
      <c r="E44">
        <v>5.4547329769220898</v>
      </c>
      <c r="F44" s="7">
        <v>31.994323677809302</v>
      </c>
      <c r="G44" s="11">
        <f t="shared" si="1"/>
        <v>2.5175440189896835E-2</v>
      </c>
      <c r="H44" s="14">
        <f t="shared" si="2"/>
        <v>1.8125780173060251</v>
      </c>
      <c r="I44" s="11">
        <f t="shared" si="8"/>
        <v>2.5175440189896835E-2</v>
      </c>
      <c r="J44" s="14">
        <f t="shared" si="3"/>
        <v>1.8125780173060251</v>
      </c>
      <c r="K44" s="12">
        <f t="shared" si="4"/>
        <v>0.3487038940952949</v>
      </c>
      <c r="L44" s="11">
        <f t="shared" si="5"/>
        <v>2.6966768241181282E-2</v>
      </c>
      <c r="M44">
        <f t="shared" si="6"/>
        <v>39.823653916024476</v>
      </c>
      <c r="N44">
        <f t="shared" si="7"/>
        <v>38.851364922337446</v>
      </c>
    </row>
    <row r="45" spans="1:14" x14ac:dyDescent="0.25">
      <c r="A45" s="1">
        <v>43384.184027777781</v>
      </c>
      <c r="B45" s="6">
        <v>2.08288721044176</v>
      </c>
      <c r="C45">
        <v>1.6</v>
      </c>
      <c r="D45">
        <v>0.46</v>
      </c>
      <c r="E45">
        <v>6.4522788643957698</v>
      </c>
      <c r="F45" s="7">
        <v>38.209482919934203</v>
      </c>
      <c r="G45" s="11">
        <f t="shared" si="1"/>
        <v>3.9251957337451363E-2</v>
      </c>
      <c r="H45" s="14">
        <f t="shared" si="2"/>
        <v>2.0611585012236606</v>
      </c>
      <c r="I45" s="11">
        <f t="shared" si="8"/>
        <v>3.9251957337451363E-2</v>
      </c>
      <c r="J45" s="14">
        <f t="shared" si="3"/>
        <v>2.0611585012236606</v>
      </c>
      <c r="K45" s="12">
        <f t="shared" si="4"/>
        <v>2.1728709218099329E-2</v>
      </c>
      <c r="L45" s="11">
        <f t="shared" si="5"/>
        <v>2.6966768241181282E-2</v>
      </c>
      <c r="M45">
        <f t="shared" si="6"/>
        <v>40.791812939630191</v>
      </c>
      <c r="N45">
        <f t="shared" si="7"/>
        <v>49.156604123531238</v>
      </c>
    </row>
    <row r="46" spans="1:14" x14ac:dyDescent="0.25">
      <c r="A46" s="1">
        <v>43384.270138888889</v>
      </c>
      <c r="B46" s="6">
        <v>2.1976399836768898</v>
      </c>
      <c r="C46">
        <v>1.34</v>
      </c>
      <c r="D46">
        <v>0.28000000000000003</v>
      </c>
      <c r="E46">
        <v>8.8888000325973593</v>
      </c>
      <c r="F46" s="7">
        <v>53.366242077895201</v>
      </c>
      <c r="G46" s="11">
        <f t="shared" si="1"/>
        <v>3.5200659430485982E-2</v>
      </c>
      <c r="H46" s="14">
        <f t="shared" si="2"/>
        <v>1.8322802632156323</v>
      </c>
      <c r="I46" s="11">
        <f t="shared" si="8"/>
        <v>3.5200659430485982E-2</v>
      </c>
      <c r="J46" s="14">
        <f t="shared" si="3"/>
        <v>1.8322802632156323</v>
      </c>
      <c r="K46" s="12">
        <f t="shared" si="4"/>
        <v>0.36535972046125753</v>
      </c>
      <c r="L46" s="11">
        <f t="shared" si="5"/>
        <v>2.6966768241181282E-2</v>
      </c>
      <c r="M46">
        <f t="shared" si="6"/>
        <v>44.098044989215737</v>
      </c>
      <c r="N46">
        <f t="shared" si="7"/>
        <v>51.833347836647008</v>
      </c>
    </row>
    <row r="47" spans="1:14" x14ac:dyDescent="0.25">
      <c r="A47" s="1">
        <v>43384.359722222223</v>
      </c>
      <c r="B47" s="6">
        <v>2.4375178665111701</v>
      </c>
      <c r="C47">
        <v>1.36</v>
      </c>
      <c r="D47">
        <v>0.33</v>
      </c>
      <c r="E47">
        <v>6.25938766984323</v>
      </c>
      <c r="F47" s="7">
        <v>37.008234497365301</v>
      </c>
      <c r="G47" s="11">
        <f t="shared" si="1"/>
        <v>4.6055298665770926E-2</v>
      </c>
      <c r="H47" s="14">
        <f t="shared" si="2"/>
        <v>1.8144142136953876</v>
      </c>
      <c r="I47" s="11">
        <f t="shared" si="8"/>
        <v>4.6055298665770926E-2</v>
      </c>
      <c r="J47" s="14">
        <f t="shared" si="3"/>
        <v>1.8144142136953876</v>
      </c>
      <c r="K47" s="12">
        <f t="shared" si="4"/>
        <v>0.6231036528157825</v>
      </c>
      <c r="L47" s="11">
        <f t="shared" si="5"/>
        <v>2.6966768241181282E-2</v>
      </c>
      <c r="M47">
        <f t="shared" si="6"/>
        <v>32.231127724693906</v>
      </c>
      <c r="N47">
        <f t="shared" si="7"/>
        <v>42.481441657208109</v>
      </c>
    </row>
    <row r="48" spans="1:14" x14ac:dyDescent="0.25">
      <c r="A48" s="1">
        <v>43384.438888888886</v>
      </c>
      <c r="B48" s="6">
        <v>2.2418334683971901</v>
      </c>
      <c r="C48">
        <v>1.7</v>
      </c>
      <c r="D48">
        <v>0.97</v>
      </c>
      <c r="E48">
        <v>4.8381399714139102</v>
      </c>
      <c r="F48" s="7">
        <v>28.1485618463526</v>
      </c>
      <c r="G48" s="11">
        <f t="shared" si="1"/>
        <v>2.4070240408223191E-2</v>
      </c>
      <c r="H48" s="14">
        <f t="shared" si="2"/>
        <v>1.9099621847507684</v>
      </c>
      <c r="I48" s="11">
        <f t="shared" si="8"/>
        <v>2.4070240408223191E-2</v>
      </c>
      <c r="J48" s="14">
        <f t="shared" si="3"/>
        <v>1.9099621847507684</v>
      </c>
      <c r="K48" s="12">
        <f t="shared" si="4"/>
        <v>0.33187128364642171</v>
      </c>
      <c r="L48" s="11">
        <f t="shared" si="5"/>
        <v>2.6966768241181282E-2</v>
      </c>
      <c r="M48">
        <f t="shared" si="6"/>
        <v>39.050801687449955</v>
      </c>
      <c r="N48">
        <f t="shared" si="7"/>
        <v>37.672702724055704</v>
      </c>
    </row>
    <row r="49" spans="1:14" x14ac:dyDescent="0.25">
      <c r="A49" s="1">
        <v>43384.526388888888</v>
      </c>
      <c r="B49" s="6">
        <v>2.2702323962616302</v>
      </c>
      <c r="C49">
        <v>1.51</v>
      </c>
      <c r="D49">
        <v>0.86</v>
      </c>
      <c r="E49">
        <v>4.7278078443492104</v>
      </c>
      <c r="F49" s="7">
        <v>27.460006874226799</v>
      </c>
      <c r="G49" s="11">
        <f t="shared" si="1"/>
        <v>2.4763664079376482E-2</v>
      </c>
      <c r="H49" s="14">
        <f t="shared" si="2"/>
        <v>1.6975524801532822</v>
      </c>
      <c r="I49" s="11">
        <f t="shared" si="8"/>
        <v>2.4763664079376482E-2</v>
      </c>
      <c r="J49" s="14">
        <f t="shared" si="3"/>
        <v>1.6975524801532822</v>
      </c>
      <c r="K49" s="12">
        <f t="shared" si="4"/>
        <v>0.57267991610834801</v>
      </c>
      <c r="L49" s="11">
        <f t="shared" si="5"/>
        <v>2.6966768241181282E-2</v>
      </c>
      <c r="M49">
        <f t="shared" si="6"/>
        <v>33.82183175593984</v>
      </c>
      <c r="N49">
        <f t="shared" si="7"/>
        <v>32.930813551190695</v>
      </c>
    </row>
    <row r="50" spans="1:14" x14ac:dyDescent="0.25">
      <c r="A50" s="1">
        <v>43384.60833333333</v>
      </c>
      <c r="B50" s="6">
        <v>2.2354433537332499</v>
      </c>
      <c r="C50">
        <v>1.38</v>
      </c>
      <c r="D50">
        <v>0.7</v>
      </c>
      <c r="E50">
        <v>5.6114983738313997</v>
      </c>
      <c r="F50" s="7">
        <v>32.971541569356297</v>
      </c>
      <c r="G50" s="11">
        <f t="shared" si="1"/>
        <v>2.4808383461136702E-2</v>
      </c>
      <c r="H50" s="14">
        <f t="shared" si="2"/>
        <v>1.5861278040870537</v>
      </c>
      <c r="I50" s="11">
        <f t="shared" si="8"/>
        <v>2.4808383461136702E-2</v>
      </c>
      <c r="J50" s="14">
        <f t="shared" si="3"/>
        <v>1.5861278040870537</v>
      </c>
      <c r="K50" s="12">
        <f t="shared" si="4"/>
        <v>0.6493155496461962</v>
      </c>
      <c r="L50" s="11">
        <f t="shared" si="5"/>
        <v>2.6966768241181282E-2</v>
      </c>
      <c r="M50">
        <f t="shared" si="6"/>
        <v>35.718885330646685</v>
      </c>
      <c r="N50">
        <f t="shared" si="7"/>
        <v>34.64309199060871</v>
      </c>
    </row>
    <row r="51" spans="1:14" x14ac:dyDescent="0.25">
      <c r="A51" s="1">
        <v>43384.688888888886</v>
      </c>
      <c r="B51" s="6">
        <v>2.4624029890586501</v>
      </c>
      <c r="C51">
        <v>1.82</v>
      </c>
      <c r="D51">
        <v>0.92</v>
      </c>
      <c r="E51">
        <v>5.0098079585272099</v>
      </c>
      <c r="F51" s="7">
        <v>29.219643500572001</v>
      </c>
      <c r="G51" s="11">
        <f t="shared" si="1"/>
        <v>2.8179378122703849E-2</v>
      </c>
      <c r="H51" s="14">
        <f t="shared" si="2"/>
        <v>2.0959560000044699</v>
      </c>
      <c r="I51" s="11">
        <f t="shared" si="8"/>
        <v>2.8179378122703849E-2</v>
      </c>
      <c r="J51" s="14">
        <f t="shared" si="3"/>
        <v>2.0959560000044699</v>
      </c>
      <c r="K51" s="12">
        <f t="shared" si="4"/>
        <v>0.36644698905418016</v>
      </c>
      <c r="L51" s="11">
        <f t="shared" si="5"/>
        <v>2.6966768241181282E-2</v>
      </c>
      <c r="M51">
        <f t="shared" si="6"/>
        <v>41.731084159625709</v>
      </c>
      <c r="N51">
        <f t="shared" si="7"/>
        <v>42.377126727303654</v>
      </c>
    </row>
    <row r="52" spans="1:14" x14ac:dyDescent="0.25">
      <c r="A52" s="1">
        <v>43384.765277777777</v>
      </c>
      <c r="B52" s="6">
        <v>2.3616795435207498</v>
      </c>
      <c r="C52">
        <v>1.86</v>
      </c>
      <c r="D52">
        <v>1.06</v>
      </c>
      <c r="E52">
        <v>5.2168328734031801</v>
      </c>
      <c r="F52" s="7">
        <v>30.510937458139399</v>
      </c>
      <c r="G52" s="11">
        <f t="shared" si="1"/>
        <v>2.2230776255288347E-2</v>
      </c>
      <c r="H52" s="14">
        <f t="shared" si="2"/>
        <v>2.0887185252132658</v>
      </c>
      <c r="I52" s="11">
        <f t="shared" si="8"/>
        <v>2.2230776255288347E-2</v>
      </c>
      <c r="J52" s="14">
        <f t="shared" si="3"/>
        <v>2.0887185252132658</v>
      </c>
      <c r="K52" s="12">
        <f t="shared" si="4"/>
        <v>0.27296101830748398</v>
      </c>
      <c r="L52" s="11">
        <f t="shared" si="5"/>
        <v>2.6966768241181282E-2</v>
      </c>
      <c r="M52">
        <f t="shared" si="6"/>
        <v>46.274521114329069</v>
      </c>
      <c r="N52">
        <f t="shared" si="7"/>
        <v>43.436273105296223</v>
      </c>
    </row>
    <row r="53" spans="1:14" x14ac:dyDescent="0.25">
      <c r="A53" s="1">
        <v>43384.849305555559</v>
      </c>
      <c r="B53" s="6">
        <v>2.3739967752996201</v>
      </c>
      <c r="C53">
        <v>1.94</v>
      </c>
      <c r="D53">
        <v>1.1499999999999999</v>
      </c>
      <c r="E53">
        <v>4.5354200100218698</v>
      </c>
      <c r="F53" s="7">
        <v>26.259037042952801</v>
      </c>
      <c r="G53" s="11">
        <f t="shared" si="1"/>
        <v>2.4071775427976474E-2</v>
      </c>
      <c r="H53" s="14">
        <f t="shared" si="2"/>
        <v>2.163794914549519</v>
      </c>
      <c r="I53" s="11">
        <f t="shared" si="8"/>
        <v>2.4071775427976474E-2</v>
      </c>
      <c r="J53" s="14">
        <f t="shared" si="3"/>
        <v>2.163794914549519</v>
      </c>
      <c r="K53" s="12">
        <f t="shared" si="4"/>
        <v>0.21020186075010105</v>
      </c>
      <c r="L53" s="11">
        <f t="shared" si="5"/>
        <v>2.6966768241181282E-2</v>
      </c>
      <c r="M53">
        <f t="shared" si="6"/>
        <v>42.115502347669626</v>
      </c>
      <c r="N53">
        <f t="shared" si="7"/>
        <v>40.715939302395185</v>
      </c>
    </row>
    <row r="54" spans="1:14" x14ac:dyDescent="0.25">
      <c r="A54" s="1">
        <v>43384.934027777781</v>
      </c>
      <c r="B54" s="6">
        <v>2.4624378929976101</v>
      </c>
      <c r="C54">
        <v>1.94</v>
      </c>
      <c r="D54">
        <v>1.31</v>
      </c>
      <c r="E54">
        <v>3.9040892963280398</v>
      </c>
      <c r="F54" s="7">
        <v>22.314677638567201</v>
      </c>
      <c r="G54" s="11">
        <f t="shared" si="1"/>
        <v>2.1327989554863931E-2</v>
      </c>
      <c r="H54" s="14">
        <f t="shared" si="2"/>
        <v>2.1084526744138672</v>
      </c>
      <c r="I54" s="11">
        <f t="shared" si="8"/>
        <v>2.1327989554863931E-2</v>
      </c>
      <c r="J54" s="14">
        <f t="shared" si="3"/>
        <v>2.1084526744138672</v>
      </c>
      <c r="K54" s="12">
        <f t="shared" si="4"/>
        <v>0.35398521858374288</v>
      </c>
      <c r="L54" s="11">
        <f t="shared" si="5"/>
        <v>2.6966768241181282E-2</v>
      </c>
      <c r="M54">
        <f t="shared" si="6"/>
        <v>37.436846654483503</v>
      </c>
      <c r="N54">
        <f t="shared" si="7"/>
        <v>35.352327338906498</v>
      </c>
    </row>
    <row r="55" spans="1:14" x14ac:dyDescent="0.25">
      <c r="A55" s="1">
        <v>43385.017361111109</v>
      </c>
      <c r="B55" s="6">
        <v>2.4869080392548</v>
      </c>
      <c r="C55">
        <v>2.11</v>
      </c>
      <c r="D55">
        <v>1.28</v>
      </c>
      <c r="E55">
        <v>4.17522501941058</v>
      </c>
      <c r="F55" s="7">
        <v>24.009322444053499</v>
      </c>
      <c r="G55" s="11">
        <f t="shared" si="1"/>
        <v>2.5200434325558824E-2</v>
      </c>
      <c r="H55" s="14">
        <f t="shared" si="2"/>
        <v>2.3441091384055324</v>
      </c>
      <c r="I55" s="11">
        <f t="shared" si="8"/>
        <v>2.5200434325558824E-2</v>
      </c>
      <c r="J55" s="14">
        <f t="shared" si="3"/>
        <v>2.3441091384055324</v>
      </c>
      <c r="K55" s="12">
        <f t="shared" si="4"/>
        <v>0.14279890084926761</v>
      </c>
      <c r="L55" s="11">
        <f t="shared" si="5"/>
        <v>2.6966768241181282E-2</v>
      </c>
      <c r="M55">
        <f t="shared" si="6"/>
        <v>42.225825343267594</v>
      </c>
      <c r="N55">
        <f t="shared" si="7"/>
        <v>41.430884740265832</v>
      </c>
    </row>
    <row r="56" spans="1:14" x14ac:dyDescent="0.25">
      <c r="A56" s="1">
        <v>43385.097928240742</v>
      </c>
      <c r="B56" s="6">
        <v>2.4933827829176001</v>
      </c>
      <c r="C56">
        <v>1.89</v>
      </c>
      <c r="D56">
        <v>1.07</v>
      </c>
      <c r="E56">
        <v>5.3136957703135801</v>
      </c>
      <c r="F56" s="7">
        <v>31.1149706300376</v>
      </c>
      <c r="G56" s="11">
        <f t="shared" si="1"/>
        <v>2.2050002710750607E-2</v>
      </c>
      <c r="H56" s="14">
        <f t="shared" si="2"/>
        <v>2.1249405706047542</v>
      </c>
      <c r="I56" s="11">
        <f t="shared" si="8"/>
        <v>2.2050002710750607E-2</v>
      </c>
      <c r="J56" s="14">
        <f t="shared" si="3"/>
        <v>2.1249405706047542</v>
      </c>
      <c r="K56" s="12">
        <f t="shared" si="4"/>
        <v>0.36844221231284591</v>
      </c>
      <c r="L56" s="11">
        <f t="shared" si="5"/>
        <v>2.6966768241181282E-2</v>
      </c>
      <c r="M56">
        <f t="shared" si="6"/>
        <v>47.843103896327953</v>
      </c>
      <c r="N56">
        <f t="shared" si="7"/>
        <v>44.748706935511755</v>
      </c>
    </row>
    <row r="57" spans="1:14" x14ac:dyDescent="0.25">
      <c r="A57" s="1">
        <v>43385.186122685183</v>
      </c>
      <c r="B57" s="6">
        <v>2.5612806363193399</v>
      </c>
      <c r="C57">
        <v>1.84</v>
      </c>
      <c r="D57">
        <v>0.76</v>
      </c>
      <c r="E57">
        <v>7.3247657759951403</v>
      </c>
      <c r="F57" s="7">
        <v>43.6402128646235</v>
      </c>
      <c r="G57" s="11">
        <f t="shared" si="1"/>
        <v>2.4347832347065591E-2</v>
      </c>
      <c r="H57" s="14">
        <f t="shared" si="2"/>
        <v>2.1992309712161906</v>
      </c>
      <c r="I57" s="11">
        <f t="shared" si="8"/>
        <v>2.4347832347065591E-2</v>
      </c>
      <c r="J57" s="14">
        <f t="shared" si="3"/>
        <v>2.1992309712161906</v>
      </c>
      <c r="K57" s="12">
        <f t="shared" si="4"/>
        <v>0.36204966510314929</v>
      </c>
      <c r="L57" s="11">
        <f t="shared" si="5"/>
        <v>2.6966768241181282E-2</v>
      </c>
      <c r="M57">
        <f t="shared" si="6"/>
        <v>59.111256833902388</v>
      </c>
      <c r="N57">
        <f t="shared" si="7"/>
        <v>56.414330404643728</v>
      </c>
    </row>
    <row r="58" spans="1:14" x14ac:dyDescent="0.25">
      <c r="A58" s="1">
        <v>43385.274305555555</v>
      </c>
      <c r="B58" s="6">
        <v>2.5600842630698102</v>
      </c>
      <c r="C58">
        <v>1.75</v>
      </c>
      <c r="D58">
        <v>0.46</v>
      </c>
      <c r="E58">
        <v>8.5667568061259907</v>
      </c>
      <c r="F58" s="7">
        <v>51.3644177429954</v>
      </c>
      <c r="G58" s="11">
        <f t="shared" si="1"/>
        <v>3.1220037454975837E-2</v>
      </c>
      <c r="H58" s="14">
        <f t="shared" si="2"/>
        <v>2.2866097367399338</v>
      </c>
      <c r="I58" s="11">
        <f t="shared" si="8"/>
        <v>3.1220037454975837E-2</v>
      </c>
      <c r="J58" s="14">
        <f t="shared" si="3"/>
        <v>2.2866097367399338</v>
      </c>
      <c r="K58" s="12">
        <f t="shared" si="4"/>
        <v>0.27347452632987634</v>
      </c>
      <c r="L58" s="11">
        <f t="shared" si="5"/>
        <v>2.6966768241181282E-2</v>
      </c>
      <c r="M58">
        <f t="shared" si="6"/>
        <v>58.507608755248611</v>
      </c>
      <c r="N58">
        <f t="shared" si="7"/>
        <v>63.570563374193625</v>
      </c>
    </row>
    <row r="59" spans="1:14" x14ac:dyDescent="0.25">
      <c r="A59" s="1">
        <v>43385.354178240741</v>
      </c>
      <c r="B59" s="6">
        <v>2.7181914981083701</v>
      </c>
      <c r="C59">
        <v>1.75</v>
      </c>
      <c r="D59">
        <v>0.67</v>
      </c>
      <c r="E59">
        <v>6.5562828840538501</v>
      </c>
      <c r="F59" s="7">
        <v>38.857079683098704</v>
      </c>
      <c r="G59" s="11">
        <f t="shared" si="1"/>
        <v>2.9723519221697286E-2</v>
      </c>
      <c r="H59" s="14">
        <f t="shared" si="2"/>
        <v>2.1265300956125195</v>
      </c>
      <c r="I59" s="11">
        <f t="shared" si="8"/>
        <v>2.9723519221697286E-2</v>
      </c>
      <c r="J59" s="14">
        <f t="shared" si="3"/>
        <v>2.1265300956125195</v>
      </c>
      <c r="K59" s="12">
        <f t="shared" si="4"/>
        <v>0.59166140249585064</v>
      </c>
      <c r="L59" s="11">
        <f t="shared" si="5"/>
        <v>2.6966768241181282E-2</v>
      </c>
      <c r="M59">
        <f t="shared" si="6"/>
        <v>49.002612535506756</v>
      </c>
      <c r="N59">
        <f t="shared" si="7"/>
        <v>51.202842516712039</v>
      </c>
    </row>
    <row r="60" spans="1:14" x14ac:dyDescent="0.25">
      <c r="A60" s="1">
        <v>43385.440972222219</v>
      </c>
      <c r="B60" s="6">
        <v>2.4898424942054902</v>
      </c>
      <c r="C60">
        <v>1.92</v>
      </c>
      <c r="D60">
        <v>1.06</v>
      </c>
      <c r="E60">
        <v>4.3365330322475302</v>
      </c>
      <c r="F60" s="7">
        <v>25.0170311187726</v>
      </c>
      <c r="G60" s="11">
        <f t="shared" si="1"/>
        <v>2.8725433760359357E-2</v>
      </c>
      <c r="H60" s="14">
        <f t="shared" si="2"/>
        <v>2.1747070773863428</v>
      </c>
      <c r="I60" s="11">
        <f t="shared" si="8"/>
        <v>2.8725433760359357E-2</v>
      </c>
      <c r="J60" s="14">
        <f t="shared" si="3"/>
        <v>2.1747070773863428</v>
      </c>
      <c r="K60" s="12">
        <f t="shared" si="4"/>
        <v>0.31513541681914736</v>
      </c>
      <c r="L60" s="11">
        <f t="shared" si="5"/>
        <v>2.6966768241181282E-2</v>
      </c>
      <c r="M60">
        <f t="shared" si="6"/>
        <v>38.805578592328196</v>
      </c>
      <c r="N60">
        <f t="shared" si="7"/>
        <v>39.568314186750392</v>
      </c>
    </row>
    <row r="61" spans="1:14" x14ac:dyDescent="0.25">
      <c r="A61" s="1">
        <v>43385.520844907405</v>
      </c>
      <c r="B61" s="6">
        <v>2.5052897168331598</v>
      </c>
      <c r="C61">
        <v>1.91</v>
      </c>
      <c r="D61">
        <v>1.34</v>
      </c>
      <c r="E61">
        <v>4.0642712414559599</v>
      </c>
      <c r="F61" s="7">
        <v>23.315973375555998</v>
      </c>
      <c r="G61" s="11">
        <f t="shared" si="1"/>
        <v>1.8410508620321904E-2</v>
      </c>
      <c r="H61" s="14">
        <f t="shared" si="2"/>
        <v>2.0583990959494618</v>
      </c>
      <c r="I61" s="11">
        <f t="shared" si="8"/>
        <v>1.8410508620321904E-2</v>
      </c>
      <c r="J61" s="14">
        <f t="shared" si="3"/>
        <v>2.0583990959494618</v>
      </c>
      <c r="K61" s="12">
        <f t="shared" si="4"/>
        <v>0.44689062088369802</v>
      </c>
      <c r="L61" s="11">
        <f t="shared" si="5"/>
        <v>2.6966768241181282E-2</v>
      </c>
      <c r="M61">
        <f t="shared" si="6"/>
        <v>39.021143346169055</v>
      </c>
      <c r="N61">
        <f t="shared" si="7"/>
        <v>35.627127098047673</v>
      </c>
    </row>
    <row r="62" spans="1:14" x14ac:dyDescent="0.25">
      <c r="A62" s="1">
        <v>43385.618055555555</v>
      </c>
      <c r="B62" s="6">
        <v>2.4644493862488002</v>
      </c>
      <c r="C62">
        <v>1.88</v>
      </c>
      <c r="D62">
        <v>1.1499999999999999</v>
      </c>
      <c r="E62">
        <v>4.3817008859773399</v>
      </c>
      <c r="F62" s="7">
        <v>25.299138076008902</v>
      </c>
      <c r="G62" s="11">
        <f t="shared" si="1"/>
        <v>2.3497612542177665E-2</v>
      </c>
      <c r="H62" s="14">
        <f t="shared" si="2"/>
        <v>2.0838794704380805</v>
      </c>
      <c r="I62" s="11">
        <f t="shared" si="8"/>
        <v>2.3497612542177665E-2</v>
      </c>
      <c r="J62" s="14">
        <f t="shared" si="3"/>
        <v>2.0838794704380805</v>
      </c>
      <c r="K62" s="12">
        <f t="shared" si="4"/>
        <v>0.38056991581071964</v>
      </c>
      <c r="L62" s="11">
        <f t="shared" si="5"/>
        <v>2.6966768241181282E-2</v>
      </c>
      <c r="M62">
        <f t="shared" si="6"/>
        <v>39.743589641789725</v>
      </c>
      <c r="N62">
        <f t="shared" si="7"/>
        <v>38.21402240636251</v>
      </c>
    </row>
    <row r="63" spans="1:14" x14ac:dyDescent="0.25">
      <c r="A63" s="1">
        <v>43385.687511574077</v>
      </c>
      <c r="B63" s="6">
        <v>2.6662390314398499</v>
      </c>
      <c r="C63">
        <v>2.2000000000000002</v>
      </c>
      <c r="D63">
        <v>1.54</v>
      </c>
      <c r="E63">
        <v>4.7087789811947696</v>
      </c>
      <c r="F63" s="7">
        <v>27.341239075365799</v>
      </c>
      <c r="G63" s="11">
        <f t="shared" si="1"/>
        <v>1.5759442078088264E-2</v>
      </c>
      <c r="H63" s="14">
        <f t="shared" si="2"/>
        <v>2.3694671294610941</v>
      </c>
      <c r="I63" s="11" t="str">
        <f t="shared" si="8"/>
        <v/>
      </c>
      <c r="J63" s="14" t="str">
        <f t="shared" si="3"/>
        <v/>
      </c>
      <c r="K63" s="12" t="str">
        <f t="shared" si="4"/>
        <v/>
      </c>
      <c r="L63" s="11">
        <f t="shared" si="5"/>
        <v>2.6966768241181282E-2</v>
      </c>
      <c r="M63">
        <f t="shared" si="6"/>
        <v>52.633026305821758</v>
      </c>
    </row>
    <row r="64" spans="1:14" x14ac:dyDescent="0.25">
      <c r="A64" s="1">
        <v>43385.770844907405</v>
      </c>
      <c r="B64" s="6">
        <v>2.7021558639604701</v>
      </c>
      <c r="C64">
        <v>2.1</v>
      </c>
      <c r="D64">
        <v>1.22</v>
      </c>
      <c r="E64">
        <v>5.1875131586183496</v>
      </c>
      <c r="F64" s="7">
        <v>30.3280839053525</v>
      </c>
      <c r="G64" s="11">
        <f t="shared" si="1"/>
        <v>2.1601995096104221E-2</v>
      </c>
      <c r="H64" s="14">
        <f t="shared" si="2"/>
        <v>2.3490194330427379</v>
      </c>
      <c r="I64" s="11">
        <f t="shared" si="8"/>
        <v>2.1601995096104221E-2</v>
      </c>
      <c r="J64" s="14">
        <f t="shared" si="3"/>
        <v>2.3490194330427379</v>
      </c>
      <c r="K64" s="12">
        <f t="shared" si="4"/>
        <v>0.35313643091773228</v>
      </c>
      <c r="L64" s="11">
        <f t="shared" si="5"/>
        <v>2.6966768241181282E-2</v>
      </c>
      <c r="M64">
        <f t="shared" si="6"/>
        <v>52.264590748210537</v>
      </c>
      <c r="N64">
        <f t="shared" si="7"/>
        <v>48.660283857724615</v>
      </c>
    </row>
    <row r="65" spans="1:14" x14ac:dyDescent="0.25">
      <c r="A65" s="1">
        <v>43385.854178240741</v>
      </c>
      <c r="B65" s="6">
        <v>2.6925677050655601</v>
      </c>
      <c r="C65">
        <v>2.0099999999999998</v>
      </c>
      <c r="D65">
        <v>1.29</v>
      </c>
      <c r="E65">
        <v>4.6863645227015498</v>
      </c>
      <c r="F65" s="7">
        <v>27.201335053520499</v>
      </c>
      <c r="G65" s="11">
        <f t="shared" si="1"/>
        <v>1.9697671959656441E-2</v>
      </c>
      <c r="H65" s="14">
        <f t="shared" si="2"/>
        <v>2.2043775815767113</v>
      </c>
      <c r="I65" s="11">
        <f t="shared" si="8"/>
        <v>1.9697671959656441E-2</v>
      </c>
      <c r="J65" s="14">
        <f t="shared" si="3"/>
        <v>2.2043775815767113</v>
      </c>
      <c r="K65" s="12">
        <f t="shared" si="4"/>
        <v>0.48819012348884883</v>
      </c>
      <c r="L65" s="11">
        <f t="shared" si="5"/>
        <v>2.6966768241181282E-2</v>
      </c>
      <c r="M65">
        <f t="shared" si="6"/>
        <v>46.420591400317932</v>
      </c>
      <c r="N65">
        <f t="shared" si="7"/>
        <v>42.489843778918342</v>
      </c>
    </row>
    <row r="66" spans="1:14" s="19" customFormat="1" x14ac:dyDescent="0.25">
      <c r="A66" s="17">
        <v>43385.937511574077</v>
      </c>
      <c r="B66" s="18">
        <v>2.6384416982047498</v>
      </c>
      <c r="C66" s="19">
        <v>2.35</v>
      </c>
      <c r="D66" s="19">
        <v>1.33</v>
      </c>
      <c r="E66" s="19">
        <v>4.5673169213958902</v>
      </c>
      <c r="F66" s="20">
        <v>26.458181326407399</v>
      </c>
      <c r="G66" s="21">
        <f t="shared" si="1"/>
        <v>2.6003376357860448E-2</v>
      </c>
      <c r="H66" s="22">
        <f t="shared" si="2"/>
        <v>2.6463490921202864</v>
      </c>
      <c r="I66" s="21">
        <f t="shared" si="8"/>
        <v>2.6003376357860448E-2</v>
      </c>
      <c r="J66" s="22">
        <f t="shared" si="3"/>
        <v>2.6463490921202864</v>
      </c>
      <c r="K66" s="23">
        <f t="shared" si="4"/>
        <v>-7.9073939155365203E-3</v>
      </c>
      <c r="L66" s="11">
        <f t="shared" si="5"/>
        <v>2.6966768241181282E-2</v>
      </c>
      <c r="M66">
        <f t="shared" si="6"/>
        <v>50.622237435807939</v>
      </c>
      <c r="N66">
        <f t="shared" si="7"/>
        <v>50.055009502758296</v>
      </c>
    </row>
    <row r="67" spans="1:14" x14ac:dyDescent="0.25">
      <c r="A67" s="1">
        <v>43386.020844907405</v>
      </c>
      <c r="B67" s="6">
        <v>2.7796131396638599</v>
      </c>
      <c r="C67">
        <v>1.93</v>
      </c>
      <c r="D67">
        <v>1.1100000000000001</v>
      </c>
      <c r="E67">
        <v>5.5237466163556599</v>
      </c>
      <c r="F67" s="7">
        <v>32.424554556075499</v>
      </c>
      <c r="G67" s="11">
        <f t="shared" si="1"/>
        <v>2.056295070512712E-2</v>
      </c>
      <c r="H67" s="14">
        <f t="shared" si="2"/>
        <v>2.1621531032986985</v>
      </c>
      <c r="I67" s="11">
        <f t="shared" si="8"/>
        <v>2.056295070512712E-2</v>
      </c>
      <c r="J67" s="14">
        <f t="shared" si="3"/>
        <v>2.1621531032986985</v>
      </c>
      <c r="K67" s="12">
        <f t="shared" si="4"/>
        <v>0.61746003636516145</v>
      </c>
      <c r="L67" s="11">
        <f t="shared" si="5"/>
        <v>2.6966768241181282E-2</v>
      </c>
      <c r="M67">
        <f t="shared" si="6"/>
        <v>51.167418450133084</v>
      </c>
      <c r="N67">
        <f t="shared" si="7"/>
        <v>46.734540254171741</v>
      </c>
    </row>
    <row r="68" spans="1:14" x14ac:dyDescent="0.25">
      <c r="A68" s="1">
        <v>43386.104178240741</v>
      </c>
      <c r="B68" s="6">
        <v>2.6454783237914099</v>
      </c>
      <c r="C68">
        <v>2.04</v>
      </c>
      <c r="D68">
        <v>0.66</v>
      </c>
      <c r="E68">
        <v>7.3661085093496004</v>
      </c>
      <c r="F68" s="7">
        <v>43.897445527798901</v>
      </c>
      <c r="G68" s="11">
        <f t="shared" si="1"/>
        <v>3.0890335364618215E-2</v>
      </c>
      <c r="H68" s="14">
        <f t="shared" si="2"/>
        <v>2.561239625603942</v>
      </c>
      <c r="I68" s="11">
        <f t="shared" si="8"/>
        <v>3.0890335364618215E-2</v>
      </c>
      <c r="J68" s="14">
        <f t="shared" si="3"/>
        <v>2.561239625603942</v>
      </c>
      <c r="K68" s="12">
        <f t="shared" si="4"/>
        <v>8.4238698187467875E-2</v>
      </c>
      <c r="L68" s="11">
        <f t="shared" si="5"/>
        <v>2.6966768241181282E-2</v>
      </c>
      <c r="M68">
        <f t="shared" si="6"/>
        <v>61.548040937801588</v>
      </c>
      <c r="N68">
        <f t="shared" si="7"/>
        <v>65.902904762505557</v>
      </c>
    </row>
    <row r="69" spans="1:14" x14ac:dyDescent="0.25">
      <c r="A69" s="1">
        <v>43386.187511574077</v>
      </c>
      <c r="B69" s="6">
        <v>2.6388740800171799</v>
      </c>
      <c r="C69">
        <v>1.77</v>
      </c>
      <c r="D69">
        <v>0.48</v>
      </c>
      <c r="E69">
        <v>8.7848618183343898</v>
      </c>
      <c r="F69" s="7">
        <v>52.720202742988299</v>
      </c>
      <c r="G69" s="11">
        <f t="shared" si="1"/>
        <v>2.9701572679357049E-2</v>
      </c>
      <c r="H69" s="14">
        <f t="shared" si="2"/>
        <v>2.2976888234619808</v>
      </c>
      <c r="I69" s="11">
        <f t="shared" si="8"/>
        <v>2.9701572679357049E-2</v>
      </c>
      <c r="J69" s="14">
        <f t="shared" si="3"/>
        <v>2.2976888234619808</v>
      </c>
      <c r="K69" s="12">
        <f t="shared" si="4"/>
        <v>0.34118525655519916</v>
      </c>
      <c r="L69" s="11">
        <f t="shared" si="5"/>
        <v>2.6966768241181282E-2</v>
      </c>
      <c r="M69">
        <f t="shared" si="6"/>
        <v>61.198403299543003</v>
      </c>
      <c r="N69">
        <f t="shared" si="7"/>
        <v>64.644192913158193</v>
      </c>
    </row>
    <row r="70" spans="1:14" x14ac:dyDescent="0.25">
      <c r="A70" s="1">
        <v>43386.270844907405</v>
      </c>
      <c r="B70" s="6">
        <v>2.7242689192607101</v>
      </c>
      <c r="C70">
        <v>1.86</v>
      </c>
      <c r="D70">
        <v>0.55000000000000004</v>
      </c>
      <c r="E70">
        <v>8.2943112550745308</v>
      </c>
      <c r="F70" s="7">
        <v>49.670584471148501</v>
      </c>
      <c r="G70" s="11">
        <f t="shared" si="1"/>
        <v>2.9447153979237493E-2</v>
      </c>
      <c r="H70" s="14">
        <f t="shared" si="2"/>
        <v>2.3745794506696649</v>
      </c>
      <c r="I70" s="11">
        <f t="shared" si="8"/>
        <v>2.9447153979237493E-2</v>
      </c>
      <c r="J70" s="14">
        <f t="shared" si="3"/>
        <v>2.3745794506696649</v>
      </c>
      <c r="K70" s="12">
        <f t="shared" si="4"/>
        <v>0.34968946859104522</v>
      </c>
      <c r="L70" s="11">
        <f t="shared" si="5"/>
        <v>2.6966768241181282E-2</v>
      </c>
      <c r="M70">
        <f t="shared" si="6"/>
        <v>61.961147483255381</v>
      </c>
      <c r="N70">
        <f t="shared" si="7"/>
        <v>64.986179259703277</v>
      </c>
    </row>
    <row r="71" spans="1:14" x14ac:dyDescent="0.25">
      <c r="A71" s="1">
        <v>43386.361111111109</v>
      </c>
      <c r="B71" s="6">
        <v>2.7938779644093801</v>
      </c>
      <c r="C71">
        <v>2</v>
      </c>
      <c r="D71">
        <v>0.25</v>
      </c>
      <c r="E71">
        <v>8.0222836218911304</v>
      </c>
      <c r="F71" s="7">
        <v>47.979049742834199</v>
      </c>
      <c r="G71" s="11">
        <f t="shared" si="1"/>
        <v>5.2042288291942386E-2</v>
      </c>
      <c r="H71" s="14">
        <f t="shared" si="2"/>
        <v>3.0363167260794004</v>
      </c>
      <c r="I71" s="11" t="str">
        <f t="shared" ref="I71:I99" si="9">IF(G71&gt;$R$1,IF(G71&lt;$R$2,G71,""), "")</f>
        <v/>
      </c>
      <c r="J71" s="14" t="str">
        <f t="shared" si="3"/>
        <v/>
      </c>
      <c r="K71" s="12" t="str">
        <f t="shared" si="4"/>
        <v/>
      </c>
      <c r="L71" s="11">
        <f t="shared" si="5"/>
        <v>2.6966768241181282E-2</v>
      </c>
      <c r="M71">
        <f t="shared" si="6"/>
        <v>53.539473715086444</v>
      </c>
    </row>
    <row r="72" spans="1:14" x14ac:dyDescent="0.25">
      <c r="A72" s="1">
        <v>43386.437511574077</v>
      </c>
      <c r="B72" s="6">
        <v>2.67545408243081</v>
      </c>
      <c r="C72">
        <v>2.1</v>
      </c>
      <c r="D72">
        <v>0.74</v>
      </c>
      <c r="E72">
        <v>6.1709512828322097</v>
      </c>
      <c r="F72" s="7">
        <v>36.457406341389103</v>
      </c>
      <c r="G72" s="11">
        <f t="shared" ref="G72:G99" si="10">-1/(F72-E72)*LN(D72/C72)</f>
        <v>3.443923811805126E-2</v>
      </c>
      <c r="H72" s="14">
        <f t="shared" ref="H72:H99" si="11">C72/EXP(-G72*(E72))</f>
        <v>2.5972682130333311</v>
      </c>
      <c r="I72" s="11">
        <f t="shared" si="9"/>
        <v>3.443923811805126E-2</v>
      </c>
      <c r="J72" s="14">
        <f t="shared" ref="J72:J99" si="12">IF(I72&lt;&gt;"",H72,"")</f>
        <v>2.5972682130333311</v>
      </c>
      <c r="K72" s="12">
        <f t="shared" ref="K72:K99" si="13">IF(J72&lt;&gt;"",B72-J72,"")</f>
        <v>7.8185869397478847E-2</v>
      </c>
      <c r="L72" s="11">
        <f t="shared" ref="L72:L99" si="14">$B$4</f>
        <v>2.6966768241181282E-2</v>
      </c>
      <c r="M72">
        <f t="shared" ref="M72:M99" si="15">H72/G72-H72/G72*EXP(-G72*F72)</f>
        <v>53.928841476311504</v>
      </c>
      <c r="N72">
        <f t="shared" ref="N72:N99" si="16">J72/L72-J72/L72*EXP(-L72*F72)</f>
        <v>60.279344687921913</v>
      </c>
    </row>
    <row r="73" spans="1:14" x14ac:dyDescent="0.25">
      <c r="A73" s="1">
        <v>43386.520844907405</v>
      </c>
      <c r="B73" s="6">
        <v>2.6255590867241398</v>
      </c>
      <c r="C73">
        <v>2.13</v>
      </c>
      <c r="D73">
        <v>1.32</v>
      </c>
      <c r="E73">
        <v>4.0376103800385597</v>
      </c>
      <c r="F73" s="7">
        <v>23.149343408935302</v>
      </c>
      <c r="G73" s="11">
        <f t="shared" si="10"/>
        <v>2.5036465421507396E-2</v>
      </c>
      <c r="H73" s="14">
        <f t="shared" si="11"/>
        <v>2.356575421001295</v>
      </c>
      <c r="I73" s="11">
        <f t="shared" si="9"/>
        <v>2.5036465421507396E-2</v>
      </c>
      <c r="J73" s="14">
        <f t="shared" si="12"/>
        <v>2.356575421001295</v>
      </c>
      <c r="K73" s="12">
        <f t="shared" si="13"/>
        <v>0.26898366572284482</v>
      </c>
      <c r="L73" s="11">
        <f t="shared" si="14"/>
        <v>2.6966768241181282E-2</v>
      </c>
      <c r="M73">
        <f t="shared" si="15"/>
        <v>41.402626271311931</v>
      </c>
      <c r="N73">
        <f t="shared" si="16"/>
        <v>40.578146976639331</v>
      </c>
    </row>
    <row r="74" spans="1:14" x14ac:dyDescent="0.25">
      <c r="A74" s="1">
        <v>43386.604178240741</v>
      </c>
      <c r="B74" s="6">
        <v>2.7379060318249002</v>
      </c>
      <c r="C74">
        <v>2.13</v>
      </c>
      <c r="D74">
        <v>1.44</v>
      </c>
      <c r="E74">
        <v>3.5310172959054902</v>
      </c>
      <c r="F74" s="7">
        <v>19.9809804838074</v>
      </c>
      <c r="G74" s="11">
        <f t="shared" si="10"/>
        <v>2.3798160619674626E-2</v>
      </c>
      <c r="H74" s="14">
        <f t="shared" si="11"/>
        <v>2.316723021592856</v>
      </c>
      <c r="I74" s="11">
        <f t="shared" si="9"/>
        <v>2.3798160619674626E-2</v>
      </c>
      <c r="J74" s="14">
        <f t="shared" si="12"/>
        <v>2.316723021592856</v>
      </c>
      <c r="K74" s="12">
        <f t="shared" si="13"/>
        <v>0.42118301023204419</v>
      </c>
      <c r="L74" s="11">
        <f t="shared" si="14"/>
        <v>2.6966768241181282E-2</v>
      </c>
      <c r="M74">
        <f t="shared" si="15"/>
        <v>36.839948918911141</v>
      </c>
      <c r="N74">
        <f t="shared" si="16"/>
        <v>35.787234157864226</v>
      </c>
    </row>
    <row r="75" spans="1:14" x14ac:dyDescent="0.25">
      <c r="A75" s="1">
        <v>43386.687511574077</v>
      </c>
      <c r="B75" s="6">
        <v>2.46341400406321</v>
      </c>
      <c r="C75">
        <v>1.95</v>
      </c>
      <c r="D75">
        <v>1.1499999999999999</v>
      </c>
      <c r="E75">
        <v>4.0002422159915598</v>
      </c>
      <c r="F75" s="7">
        <v>22.9157752169479</v>
      </c>
      <c r="G75" s="11">
        <f t="shared" si="10"/>
        <v>2.7917131924001214E-2</v>
      </c>
      <c r="H75" s="14">
        <f t="shared" si="11"/>
        <v>2.1803919675072385</v>
      </c>
      <c r="I75" s="11">
        <f t="shared" si="9"/>
        <v>2.7917131924001214E-2</v>
      </c>
      <c r="J75" s="14">
        <f t="shared" si="12"/>
        <v>2.1803919675072385</v>
      </c>
      <c r="K75" s="12">
        <f t="shared" si="13"/>
        <v>0.28302203655597147</v>
      </c>
      <c r="L75" s="11">
        <f t="shared" si="14"/>
        <v>2.6966768241181282E-2</v>
      </c>
      <c r="M75">
        <f t="shared" si="15"/>
        <v>36.908947893081347</v>
      </c>
      <c r="N75">
        <f t="shared" si="16"/>
        <v>37.270768952507616</v>
      </c>
    </row>
    <row r="76" spans="1:14" x14ac:dyDescent="0.25">
      <c r="A76" s="1">
        <v>43386.769444444442</v>
      </c>
      <c r="B76" s="6">
        <v>2.6031922615229299</v>
      </c>
      <c r="C76">
        <v>2.2599999999999998</v>
      </c>
      <c r="D76">
        <v>1.3</v>
      </c>
      <c r="E76">
        <v>4.25774302102948</v>
      </c>
      <c r="F76" s="7">
        <v>24.524865025699</v>
      </c>
      <c r="G76" s="11">
        <f t="shared" si="10"/>
        <v>2.7285598255602971E-2</v>
      </c>
      <c r="H76" s="14">
        <f t="shared" si="11"/>
        <v>2.5384150211400458</v>
      </c>
      <c r="I76" s="11">
        <f t="shared" si="9"/>
        <v>2.7285598255602971E-2</v>
      </c>
      <c r="J76" s="14">
        <f t="shared" si="12"/>
        <v>2.5384150211400458</v>
      </c>
      <c r="K76" s="12">
        <f t="shared" si="13"/>
        <v>6.4777240382884127E-2</v>
      </c>
      <c r="L76" s="11">
        <f t="shared" si="14"/>
        <v>2.6966768241181282E-2</v>
      </c>
      <c r="M76">
        <f t="shared" si="15"/>
        <v>45.387130952341977</v>
      </c>
      <c r="N76">
        <f t="shared" si="16"/>
        <v>45.545321664420392</v>
      </c>
    </row>
    <row r="77" spans="1:14" x14ac:dyDescent="0.25">
      <c r="A77" s="1">
        <v>43386.854861111111</v>
      </c>
      <c r="B77" s="6">
        <v>2.5309379329418502</v>
      </c>
      <c r="C77">
        <v>1.94</v>
      </c>
      <c r="D77">
        <v>1.25</v>
      </c>
      <c r="E77">
        <v>4.2761868209244804</v>
      </c>
      <c r="F77" s="7">
        <v>24.640082591260001</v>
      </c>
      <c r="G77" s="11">
        <f t="shared" si="10"/>
        <v>2.1584495752591689E-2</v>
      </c>
      <c r="H77" s="14">
        <f t="shared" si="11"/>
        <v>2.1275845227508299</v>
      </c>
      <c r="I77" s="11">
        <f t="shared" si="9"/>
        <v>2.1584495752591689E-2</v>
      </c>
      <c r="J77" s="14">
        <f t="shared" si="12"/>
        <v>2.1275845227508299</v>
      </c>
      <c r="K77" s="12">
        <f t="shared" si="13"/>
        <v>0.40335341019102033</v>
      </c>
      <c r="L77" s="11">
        <f t="shared" si="14"/>
        <v>2.6966768241181282E-2</v>
      </c>
      <c r="M77">
        <f t="shared" si="15"/>
        <v>40.658097034555759</v>
      </c>
      <c r="N77">
        <f t="shared" si="16"/>
        <v>38.300356492417826</v>
      </c>
    </row>
    <row r="78" spans="1:14" x14ac:dyDescent="0.25">
      <c r="A78" s="1">
        <v>43386.937511574077</v>
      </c>
      <c r="B78" s="6">
        <v>2.38513620717824</v>
      </c>
      <c r="C78">
        <v>2.08</v>
      </c>
      <c r="D78">
        <v>1.2</v>
      </c>
      <c r="E78">
        <v>4.3417061701623698</v>
      </c>
      <c r="F78" s="7">
        <v>25.0493425586595</v>
      </c>
      <c r="G78" s="11">
        <f t="shared" si="10"/>
        <v>2.6562487702595405E-2</v>
      </c>
      <c r="H78" s="14">
        <f t="shared" si="11"/>
        <v>2.3342588003364475</v>
      </c>
      <c r="I78" s="11">
        <f t="shared" si="9"/>
        <v>2.6562487702595405E-2</v>
      </c>
      <c r="J78" s="14">
        <f t="shared" si="12"/>
        <v>2.3342588003364475</v>
      </c>
      <c r="K78" s="12">
        <f t="shared" si="13"/>
        <v>5.0877406841792538E-2</v>
      </c>
      <c r="L78" s="11">
        <f t="shared" si="14"/>
        <v>2.6966768241181282E-2</v>
      </c>
      <c r="M78">
        <f t="shared" si="15"/>
        <v>42.701527546518918</v>
      </c>
      <c r="N78">
        <f t="shared" si="16"/>
        <v>42.509722266418393</v>
      </c>
    </row>
    <row r="79" spans="1:14" s="19" customFormat="1" x14ac:dyDescent="0.25">
      <c r="A79" s="17">
        <v>43387.018750000003</v>
      </c>
      <c r="B79" s="18">
        <v>2.5165391145102198</v>
      </c>
      <c r="C79" s="19">
        <v>2.2599999999999998</v>
      </c>
      <c r="D79" s="19">
        <v>1.25</v>
      </c>
      <c r="E79" s="19">
        <v>4.4315902318493698</v>
      </c>
      <c r="F79" s="20">
        <v>25.610704112451099</v>
      </c>
      <c r="G79" s="21">
        <f t="shared" si="10"/>
        <v>2.7962513696685346E-2</v>
      </c>
      <c r="H79" s="22">
        <f t="shared" si="11"/>
        <v>2.558147121675618</v>
      </c>
      <c r="I79" s="21">
        <f t="shared" si="9"/>
        <v>2.7962513696685346E-2</v>
      </c>
      <c r="J79" s="22">
        <f t="shared" si="12"/>
        <v>2.558147121675618</v>
      </c>
      <c r="K79" s="23">
        <f t="shared" si="13"/>
        <v>-4.1608007165398142E-2</v>
      </c>
      <c r="L79" s="11">
        <f t="shared" si="14"/>
        <v>2.6966768241181282E-2</v>
      </c>
      <c r="M79">
        <f t="shared" si="15"/>
        <v>46.782171870001967</v>
      </c>
      <c r="N79">
        <f t="shared" si="16"/>
        <v>47.312306516921844</v>
      </c>
    </row>
    <row r="80" spans="1:14" x14ac:dyDescent="0.25">
      <c r="A80" s="1">
        <v>43387.105555555558</v>
      </c>
      <c r="B80" s="6">
        <v>2.45120319033634</v>
      </c>
      <c r="C80">
        <v>2.06</v>
      </c>
      <c r="D80">
        <v>1.1599999999999999</v>
      </c>
      <c r="E80">
        <v>4.8721439880740798</v>
      </c>
      <c r="F80" s="7">
        <v>28.360746043700001</v>
      </c>
      <c r="G80" s="11">
        <f t="shared" si="10"/>
        <v>2.4449559676782258E-2</v>
      </c>
      <c r="H80" s="14">
        <f t="shared" si="11"/>
        <v>2.3206046065359103</v>
      </c>
      <c r="I80" s="11">
        <f t="shared" si="9"/>
        <v>2.4449559676782258E-2</v>
      </c>
      <c r="J80" s="14">
        <f t="shared" si="12"/>
        <v>2.3206046065359103</v>
      </c>
      <c r="K80" s="12">
        <f t="shared" si="13"/>
        <v>0.13059858380042977</v>
      </c>
      <c r="L80" s="11">
        <f t="shared" si="14"/>
        <v>2.6966768241181282E-2</v>
      </c>
      <c r="M80">
        <f t="shared" si="15"/>
        <v>47.469345946464678</v>
      </c>
      <c r="N80">
        <f t="shared" si="16"/>
        <v>46.002176368565216</v>
      </c>
    </row>
    <row r="81" spans="1:14" x14ac:dyDescent="0.25">
      <c r="A81" s="1">
        <v>43387.186111111114</v>
      </c>
      <c r="B81" s="6">
        <v>2.5012390038791699</v>
      </c>
      <c r="C81">
        <v>2.0299999999999998</v>
      </c>
      <c r="D81">
        <v>0.89</v>
      </c>
      <c r="E81">
        <v>5.3746885258448902</v>
      </c>
      <c r="F81" s="7">
        <v>31.495275780961801</v>
      </c>
      <c r="G81" s="11">
        <f t="shared" si="10"/>
        <v>3.1567805166712613E-2</v>
      </c>
      <c r="H81" s="14">
        <f t="shared" si="11"/>
        <v>2.4053680165107512</v>
      </c>
      <c r="I81" s="11">
        <f t="shared" si="9"/>
        <v>3.1567805166712613E-2</v>
      </c>
      <c r="J81" s="14">
        <f t="shared" si="12"/>
        <v>2.4053680165107512</v>
      </c>
      <c r="K81" s="12">
        <f t="shared" si="13"/>
        <v>9.5870987368418703E-2</v>
      </c>
      <c r="L81" s="11">
        <f t="shared" si="14"/>
        <v>2.6966768241181282E-2</v>
      </c>
      <c r="M81">
        <f t="shared" si="15"/>
        <v>48.003591269901307</v>
      </c>
      <c r="N81">
        <f t="shared" si="16"/>
        <v>51.047438378144825</v>
      </c>
    </row>
    <row r="82" spans="1:14" x14ac:dyDescent="0.25">
      <c r="A82" s="1">
        <v>43387.270844907405</v>
      </c>
      <c r="B82" s="6">
        <v>2.4626407312691398</v>
      </c>
      <c r="C82">
        <v>1.74</v>
      </c>
      <c r="D82">
        <v>0.61</v>
      </c>
      <c r="E82">
        <v>8.7179078698011701</v>
      </c>
      <c r="F82" s="7">
        <v>52.3040222814803</v>
      </c>
      <c r="G82" s="11">
        <f t="shared" si="10"/>
        <v>2.4048517496672101E-2</v>
      </c>
      <c r="H82" s="14">
        <f t="shared" si="11"/>
        <v>2.1458545682745709</v>
      </c>
      <c r="I82" s="11">
        <f t="shared" si="9"/>
        <v>2.4048517496672101E-2</v>
      </c>
      <c r="J82" s="14">
        <f t="shared" si="12"/>
        <v>2.1458545682745709</v>
      </c>
      <c r="K82" s="12">
        <f t="shared" si="13"/>
        <v>0.31678616299456896</v>
      </c>
      <c r="L82" s="11">
        <f t="shared" si="14"/>
        <v>2.6966768241181282E-2</v>
      </c>
      <c r="M82">
        <f t="shared" si="15"/>
        <v>63.864833600953013</v>
      </c>
      <c r="N82">
        <f t="shared" si="16"/>
        <v>60.155706519823198</v>
      </c>
    </row>
    <row r="83" spans="1:14" x14ac:dyDescent="0.25">
      <c r="A83" s="1">
        <v>43387.354178240741</v>
      </c>
      <c r="B83" s="6">
        <v>2.4167542630160299</v>
      </c>
      <c r="C83">
        <v>1.32</v>
      </c>
      <c r="D83">
        <v>0.24</v>
      </c>
      <c r="E83">
        <v>8.30305112912772</v>
      </c>
      <c r="F83" s="7">
        <v>49.724926099633301</v>
      </c>
      <c r="G83" s="11">
        <f t="shared" si="10"/>
        <v>4.1155744240266523E-2</v>
      </c>
      <c r="H83" s="14">
        <f t="shared" si="11"/>
        <v>1.857720103891654</v>
      </c>
      <c r="I83" s="11">
        <f t="shared" si="9"/>
        <v>4.1155744240266523E-2</v>
      </c>
      <c r="J83" s="14">
        <f t="shared" si="12"/>
        <v>1.857720103891654</v>
      </c>
      <c r="K83" s="12">
        <f t="shared" si="13"/>
        <v>0.55903415912437593</v>
      </c>
      <c r="L83" s="11">
        <f t="shared" si="14"/>
        <v>2.6966768241181282E-2</v>
      </c>
      <c r="M83">
        <f t="shared" si="15"/>
        <v>39.307273717307403</v>
      </c>
      <c r="N83">
        <f t="shared" si="16"/>
        <v>50.867486805447982</v>
      </c>
    </row>
    <row r="84" spans="1:14" x14ac:dyDescent="0.25">
      <c r="A84" s="1">
        <v>43387.437615740739</v>
      </c>
      <c r="B84" s="6">
        <v>2.46832792553265</v>
      </c>
      <c r="C84">
        <v>1.84</v>
      </c>
      <c r="D84">
        <v>0.17</v>
      </c>
      <c r="E84">
        <v>8.7883242277715894</v>
      </c>
      <c r="F84" s="7">
        <v>52.741724359109099</v>
      </c>
      <c r="G84" s="11">
        <f t="shared" si="10"/>
        <v>5.4187444121181191E-2</v>
      </c>
      <c r="H84" s="14">
        <f t="shared" si="11"/>
        <v>2.9623485998874379</v>
      </c>
      <c r="I84" s="11" t="str">
        <f t="shared" si="9"/>
        <v/>
      </c>
      <c r="J84" s="14" t="str">
        <f t="shared" si="12"/>
        <v/>
      </c>
      <c r="K84" s="12" t="str">
        <f t="shared" si="13"/>
        <v/>
      </c>
      <c r="L84" s="11">
        <f t="shared" si="14"/>
        <v>2.6966768241181282E-2</v>
      </c>
      <c r="M84">
        <f t="shared" si="15"/>
        <v>51.531284510168362</v>
      </c>
    </row>
    <row r="85" spans="1:14" x14ac:dyDescent="0.25">
      <c r="A85" s="1">
        <v>43387.520949074074</v>
      </c>
      <c r="B85" s="6">
        <v>2.62240984375005</v>
      </c>
      <c r="C85">
        <v>1.94</v>
      </c>
      <c r="D85">
        <v>1.1299999999999999</v>
      </c>
      <c r="E85">
        <v>4.4872773271533104</v>
      </c>
      <c r="F85" s="7">
        <v>25.9584412995567</v>
      </c>
      <c r="G85" s="11">
        <f t="shared" si="10"/>
        <v>2.5171916205644341E-2</v>
      </c>
      <c r="H85" s="14">
        <f t="shared" si="11"/>
        <v>2.1719846654607609</v>
      </c>
      <c r="I85" s="11">
        <f t="shared" si="9"/>
        <v>2.5171916205644341E-2</v>
      </c>
      <c r="J85" s="14">
        <f t="shared" si="12"/>
        <v>2.1719846654607609</v>
      </c>
      <c r="K85" s="12">
        <f t="shared" si="13"/>
        <v>0.45042517828928919</v>
      </c>
      <c r="L85" s="11">
        <f t="shared" si="14"/>
        <v>2.6966768241181282E-2</v>
      </c>
      <c r="M85">
        <f t="shared" si="15"/>
        <v>41.394729624402423</v>
      </c>
      <c r="N85">
        <f t="shared" si="16"/>
        <v>40.547145321201448</v>
      </c>
    </row>
    <row r="86" spans="1:14" x14ac:dyDescent="0.25">
      <c r="A86" s="1">
        <v>43387.602777777778</v>
      </c>
      <c r="B86" s="6">
        <v>2.4361668286165301</v>
      </c>
      <c r="C86">
        <v>1.89</v>
      </c>
      <c r="D86">
        <v>1.31</v>
      </c>
      <c r="E86">
        <v>3.7544816970684001</v>
      </c>
      <c r="F86" s="7">
        <v>21.379116853810999</v>
      </c>
      <c r="G86" s="11">
        <f t="shared" si="10"/>
        <v>2.0797576153981326E-2</v>
      </c>
      <c r="H86" s="14">
        <f t="shared" si="11"/>
        <v>2.0434937143321319</v>
      </c>
      <c r="I86" s="11">
        <f t="shared" si="9"/>
        <v>2.0797576153981326E-2</v>
      </c>
      <c r="J86" s="14">
        <f t="shared" si="12"/>
        <v>2.0434937143321319</v>
      </c>
      <c r="K86" s="12">
        <f t="shared" si="13"/>
        <v>0.39267311428439822</v>
      </c>
      <c r="L86" s="11">
        <f t="shared" si="14"/>
        <v>2.6966768241181282E-2</v>
      </c>
      <c r="M86">
        <f t="shared" si="15"/>
        <v>35.268230725613549</v>
      </c>
      <c r="N86">
        <f t="shared" si="16"/>
        <v>33.202453919681375</v>
      </c>
    </row>
    <row r="87" spans="1:14" x14ac:dyDescent="0.25">
      <c r="A87" s="1">
        <v>43387.687511574077</v>
      </c>
      <c r="B87" s="6">
        <v>2.61571543912047</v>
      </c>
      <c r="C87">
        <v>2.0299999999999998</v>
      </c>
      <c r="D87">
        <v>1.53</v>
      </c>
      <c r="E87">
        <v>3.3855041377358099</v>
      </c>
      <c r="F87" s="7">
        <v>19.070051787227399</v>
      </c>
      <c r="G87" s="11">
        <f t="shared" si="10"/>
        <v>1.8028448379161104E-2</v>
      </c>
      <c r="H87" s="14">
        <f t="shared" si="11"/>
        <v>2.1577611502465404</v>
      </c>
      <c r="I87" s="11">
        <f t="shared" si="9"/>
        <v>1.8028448379161104E-2</v>
      </c>
      <c r="J87" s="14">
        <f t="shared" si="12"/>
        <v>2.1577611502465404</v>
      </c>
      <c r="K87" s="12">
        <f t="shared" si="13"/>
        <v>0.45795428887392964</v>
      </c>
      <c r="L87" s="11">
        <f t="shared" si="14"/>
        <v>2.6966768241181282E-2</v>
      </c>
      <c r="M87">
        <f t="shared" si="15"/>
        <v>34.820586721825862</v>
      </c>
      <c r="N87">
        <f t="shared" si="16"/>
        <v>32.170712998389575</v>
      </c>
    </row>
    <row r="88" spans="1:14" x14ac:dyDescent="0.25">
      <c r="A88" s="1">
        <v>43387.772916666669</v>
      </c>
      <c r="B88" s="6">
        <v>2.2955869267150399</v>
      </c>
      <c r="C88">
        <v>1.75</v>
      </c>
      <c r="D88">
        <v>1.22</v>
      </c>
      <c r="E88">
        <v>3.79104836423042</v>
      </c>
      <c r="F88" s="7">
        <v>21.607818002391699</v>
      </c>
      <c r="G88" s="11">
        <f t="shared" si="10"/>
        <v>2.0248616136201502E-2</v>
      </c>
      <c r="H88" s="14">
        <f t="shared" si="11"/>
        <v>1.8896266521561031</v>
      </c>
      <c r="I88" s="11">
        <f t="shared" si="9"/>
        <v>2.0248616136201502E-2</v>
      </c>
      <c r="J88" s="14">
        <f t="shared" si="12"/>
        <v>1.8896266521561031</v>
      </c>
      <c r="K88" s="12">
        <f t="shared" si="13"/>
        <v>0.4059602745589368</v>
      </c>
      <c r="L88" s="11">
        <f t="shared" si="14"/>
        <v>2.6966768241181282E-2</v>
      </c>
      <c r="M88">
        <f t="shared" si="15"/>
        <v>33.070242808292988</v>
      </c>
      <c r="N88">
        <f t="shared" si="16"/>
        <v>30.944499841324607</v>
      </c>
    </row>
    <row r="89" spans="1:14" x14ac:dyDescent="0.25">
      <c r="A89" s="1">
        <v>43387.85833333333</v>
      </c>
      <c r="B89" s="6">
        <v>2.3021551839171299</v>
      </c>
      <c r="C89">
        <v>1.87</v>
      </c>
      <c r="D89">
        <v>1.25</v>
      </c>
      <c r="E89">
        <v>3.8236334493379101</v>
      </c>
      <c r="F89" s="7">
        <v>21.811598107487299</v>
      </c>
      <c r="G89" s="11">
        <f t="shared" si="10"/>
        <v>2.2392465585026632E-2</v>
      </c>
      <c r="H89" s="14">
        <f t="shared" si="11"/>
        <v>2.0371647470932546</v>
      </c>
      <c r="I89" s="11">
        <f t="shared" si="9"/>
        <v>2.2392465585026632E-2</v>
      </c>
      <c r="J89" s="14">
        <f t="shared" si="12"/>
        <v>2.0371647470932546</v>
      </c>
      <c r="K89" s="12">
        <f t="shared" si="13"/>
        <v>0.26499043682387535</v>
      </c>
      <c r="L89" s="11">
        <f t="shared" si="14"/>
        <v>2.6966768241181282E-2</v>
      </c>
      <c r="M89">
        <f t="shared" si="15"/>
        <v>35.15310737463475</v>
      </c>
      <c r="N89">
        <f t="shared" si="16"/>
        <v>33.591753424093852</v>
      </c>
    </row>
    <row r="90" spans="1:14" x14ac:dyDescent="0.25">
      <c r="A90" s="1">
        <v>43387.936111111114</v>
      </c>
      <c r="B90" s="6">
        <v>2.2904965247493601</v>
      </c>
      <c r="C90">
        <v>1.83</v>
      </c>
      <c r="D90">
        <v>1.26</v>
      </c>
      <c r="E90">
        <v>3.71193205398112</v>
      </c>
      <c r="F90" s="7">
        <v>21.112967413305899</v>
      </c>
      <c r="G90" s="11">
        <f t="shared" si="10"/>
        <v>2.1447243694608788E-2</v>
      </c>
      <c r="H90" s="14">
        <f t="shared" si="11"/>
        <v>1.9816437522291626</v>
      </c>
      <c r="I90" s="11">
        <f t="shared" si="9"/>
        <v>2.1447243694608788E-2</v>
      </c>
      <c r="J90" s="14">
        <f t="shared" si="12"/>
        <v>1.9816437522291626</v>
      </c>
      <c r="K90" s="12">
        <f t="shared" si="13"/>
        <v>0.30885277252019749</v>
      </c>
      <c r="L90" s="11">
        <f t="shared" si="14"/>
        <v>2.6966768241181282E-2</v>
      </c>
      <c r="M90">
        <f t="shared" si="15"/>
        <v>33.647389030720191</v>
      </c>
      <c r="N90">
        <f t="shared" si="16"/>
        <v>31.900131185910013</v>
      </c>
    </row>
    <row r="91" spans="1:14" x14ac:dyDescent="0.25">
      <c r="A91" s="1">
        <v>43388.020138888889</v>
      </c>
      <c r="B91" s="6">
        <v>2.2606855273186501</v>
      </c>
      <c r="C91">
        <v>1.85</v>
      </c>
      <c r="D91">
        <v>1.25</v>
      </c>
      <c r="E91">
        <v>4.2826851138950799</v>
      </c>
      <c r="F91" s="7">
        <v>24.680676046185098</v>
      </c>
      <c r="G91" s="11">
        <f t="shared" si="10"/>
        <v>1.9219642222480897E-2</v>
      </c>
      <c r="H91" s="14">
        <f t="shared" si="11"/>
        <v>2.0087192194791297</v>
      </c>
      <c r="I91" s="11">
        <f t="shared" si="9"/>
        <v>1.9219642222480897E-2</v>
      </c>
      <c r="J91" s="14">
        <f t="shared" si="12"/>
        <v>2.0087192194791297</v>
      </c>
      <c r="K91" s="12">
        <f t="shared" si="13"/>
        <v>0.25196630783952045</v>
      </c>
      <c r="L91" s="11">
        <f t="shared" si="14"/>
        <v>2.6966768241181282E-2</v>
      </c>
      <c r="M91">
        <f t="shared" si="15"/>
        <v>39.476240540610505</v>
      </c>
      <c r="N91">
        <f t="shared" si="16"/>
        <v>36.202500626724913</v>
      </c>
    </row>
    <row r="92" spans="1:14" x14ac:dyDescent="0.25">
      <c r="A92" s="1">
        <v>43388.102083333331</v>
      </c>
      <c r="B92" s="6">
        <v>2.3340177228408598</v>
      </c>
      <c r="C92">
        <v>1.83</v>
      </c>
      <c r="D92">
        <v>0.87</v>
      </c>
      <c r="E92">
        <v>6.3945321625328297</v>
      </c>
      <c r="F92" s="7">
        <v>37.849884997734897</v>
      </c>
      <c r="G92" s="11">
        <f t="shared" si="10"/>
        <v>2.363915731870889E-2</v>
      </c>
      <c r="H92" s="14">
        <f t="shared" si="11"/>
        <v>2.1286273143665748</v>
      </c>
      <c r="I92" s="11">
        <f t="shared" si="9"/>
        <v>2.363915731870889E-2</v>
      </c>
      <c r="J92" s="14">
        <f t="shared" si="12"/>
        <v>2.1286273143665748</v>
      </c>
      <c r="K92" s="12">
        <f t="shared" si="13"/>
        <v>0.20539040847428502</v>
      </c>
      <c r="L92" s="11">
        <f t="shared" si="14"/>
        <v>2.6966768241181282E-2</v>
      </c>
      <c r="M92">
        <f t="shared" si="15"/>
        <v>53.243324091356314</v>
      </c>
      <c r="N92">
        <f t="shared" si="16"/>
        <v>50.491174806765827</v>
      </c>
    </row>
    <row r="93" spans="1:14" x14ac:dyDescent="0.25">
      <c r="A93" s="1">
        <v>43388.19027777778</v>
      </c>
      <c r="B93" s="6">
        <v>2.2856808448149799</v>
      </c>
      <c r="C93">
        <v>1.68</v>
      </c>
      <c r="D93">
        <v>0.55000000000000004</v>
      </c>
      <c r="E93">
        <v>6.8705584294483204</v>
      </c>
      <c r="F93" s="7">
        <v>40.813568216860602</v>
      </c>
      <c r="G93" s="11">
        <f t="shared" si="10"/>
        <v>3.2897223939902021E-2</v>
      </c>
      <c r="H93" s="14">
        <f t="shared" si="11"/>
        <v>2.1060540805612238</v>
      </c>
      <c r="I93" s="11">
        <f t="shared" si="9"/>
        <v>3.2897223939902021E-2</v>
      </c>
      <c r="J93" s="14">
        <f t="shared" si="12"/>
        <v>2.1060540805612238</v>
      </c>
      <c r="K93" s="12">
        <f t="shared" si="13"/>
        <v>0.17962676425375612</v>
      </c>
      <c r="L93" s="11">
        <f t="shared" si="14"/>
        <v>2.6966768241181282E-2</v>
      </c>
      <c r="M93">
        <f t="shared" si="15"/>
        <v>47.300467766030536</v>
      </c>
      <c r="N93">
        <f t="shared" si="16"/>
        <v>52.117372585195859</v>
      </c>
    </row>
    <row r="94" spans="1:14" x14ac:dyDescent="0.25">
      <c r="A94" s="1">
        <v>43388.270844907405</v>
      </c>
      <c r="B94" s="6">
        <v>2.3993065138844099</v>
      </c>
      <c r="C94">
        <v>1.5</v>
      </c>
      <c r="D94">
        <v>0.52</v>
      </c>
      <c r="E94">
        <v>8.8086823348358507</v>
      </c>
      <c r="F94" s="7">
        <v>52.868265228434304</v>
      </c>
      <c r="G94" s="11">
        <f t="shared" si="10"/>
        <v>2.4044521212858563E-2</v>
      </c>
      <c r="H94" s="14">
        <f t="shared" si="11"/>
        <v>1.8538520385756689</v>
      </c>
      <c r="I94" s="11">
        <f t="shared" si="9"/>
        <v>2.4044521212858563E-2</v>
      </c>
      <c r="J94" s="14">
        <f t="shared" si="12"/>
        <v>1.8538520385756689</v>
      </c>
      <c r="K94" s="12">
        <f t="shared" si="13"/>
        <v>0.54545447530874092</v>
      </c>
      <c r="L94" s="11">
        <f t="shared" si="14"/>
        <v>2.6966768241181282E-2</v>
      </c>
      <c r="M94">
        <f t="shared" si="15"/>
        <v>55.474260716921634</v>
      </c>
      <c r="N94">
        <f t="shared" si="16"/>
        <v>52.223195418000806</v>
      </c>
    </row>
    <row r="95" spans="1:14" x14ac:dyDescent="0.25">
      <c r="A95" s="1">
        <v>43388.357638888891</v>
      </c>
      <c r="B95" s="6">
        <v>2.18203328428481</v>
      </c>
      <c r="C95">
        <v>1.41</v>
      </c>
      <c r="D95">
        <v>0.16</v>
      </c>
      <c r="E95">
        <v>8.7116455815497105</v>
      </c>
      <c r="F95" s="7">
        <v>52.265095545429801</v>
      </c>
      <c r="G95" s="11">
        <f t="shared" si="10"/>
        <v>4.9965529021079549E-2</v>
      </c>
      <c r="H95" s="14">
        <f t="shared" si="11"/>
        <v>2.1790122646534109</v>
      </c>
      <c r="I95" s="11" t="str">
        <f t="shared" si="9"/>
        <v/>
      </c>
      <c r="J95" s="14" t="str">
        <f t="shared" si="12"/>
        <v/>
      </c>
      <c r="K95" s="12" t="str">
        <f t="shared" si="13"/>
        <v/>
      </c>
      <c r="L95" s="11">
        <f t="shared" si="14"/>
        <v>2.6966768241181282E-2</v>
      </c>
      <c r="M95">
        <f t="shared" si="15"/>
        <v>40.408103430699718</v>
      </c>
    </row>
    <row r="96" spans="1:14" x14ac:dyDescent="0.25">
      <c r="A96" s="1">
        <v>43388.438194444447</v>
      </c>
      <c r="B96" s="6">
        <v>2.2036860782462901</v>
      </c>
      <c r="C96">
        <v>1.67</v>
      </c>
      <c r="D96">
        <v>0.69</v>
      </c>
      <c r="E96">
        <v>6.0580163533963001</v>
      </c>
      <c r="F96" s="7">
        <v>35.753910530386797</v>
      </c>
      <c r="G96" s="11">
        <f t="shared" si="10"/>
        <v>2.9764630172489134E-2</v>
      </c>
      <c r="H96" s="14">
        <f t="shared" si="11"/>
        <v>1.9999821244927849</v>
      </c>
      <c r="I96" s="11">
        <f t="shared" si="9"/>
        <v>2.9764630172489134E-2</v>
      </c>
      <c r="J96" s="14">
        <f t="shared" si="12"/>
        <v>1.9999821244927849</v>
      </c>
      <c r="K96" s="12">
        <f t="shared" si="13"/>
        <v>0.20370395375350525</v>
      </c>
      <c r="L96" s="11">
        <f t="shared" si="14"/>
        <v>2.6966768241181282E-2</v>
      </c>
      <c r="M96">
        <f t="shared" si="15"/>
        <v>44.011369094838471</v>
      </c>
      <c r="N96">
        <f t="shared" si="16"/>
        <v>45.88565700438906</v>
      </c>
    </row>
    <row r="97" spans="1:14" x14ac:dyDescent="0.25">
      <c r="A97" s="1">
        <v>43388.533333333333</v>
      </c>
      <c r="B97" s="6">
        <v>2.2253632084428698</v>
      </c>
      <c r="C97">
        <v>1.61</v>
      </c>
      <c r="D97">
        <v>0.99</v>
      </c>
      <c r="E97">
        <v>4.7475970451827498</v>
      </c>
      <c r="F97" s="7">
        <v>27.583516036132799</v>
      </c>
      <c r="G97" s="11">
        <f t="shared" si="10"/>
        <v>2.1294720612846339E-2</v>
      </c>
      <c r="H97" s="14">
        <f t="shared" si="11"/>
        <v>1.7812812908186519</v>
      </c>
      <c r="I97" s="11">
        <f t="shared" si="9"/>
        <v>2.1294720612846339E-2</v>
      </c>
      <c r="J97" s="14">
        <f t="shared" si="12"/>
        <v>1.7812812908186519</v>
      </c>
      <c r="K97" s="12">
        <f t="shared" si="13"/>
        <v>0.44408191762421789</v>
      </c>
      <c r="L97" s="11">
        <f t="shared" si="14"/>
        <v>2.6966768241181282E-2</v>
      </c>
      <c r="M97">
        <f t="shared" si="15"/>
        <v>37.1585664449291</v>
      </c>
      <c r="N97">
        <f t="shared" si="16"/>
        <v>34.659807846363606</v>
      </c>
    </row>
    <row r="98" spans="1:14" x14ac:dyDescent="0.25">
      <c r="A98" s="1">
        <v>43388.607638888891</v>
      </c>
      <c r="B98" s="6">
        <v>2.2828099978927301</v>
      </c>
      <c r="C98">
        <v>1.56</v>
      </c>
      <c r="D98">
        <v>0.97</v>
      </c>
      <c r="E98">
        <v>4.2476567913947303</v>
      </c>
      <c r="F98" s="7">
        <v>24.461854886436999</v>
      </c>
      <c r="G98" s="11">
        <f t="shared" si="10"/>
        <v>2.3505509667617643E-2</v>
      </c>
      <c r="H98" s="14">
        <f t="shared" si="11"/>
        <v>1.7237965572389287</v>
      </c>
      <c r="I98" s="11">
        <f t="shared" si="9"/>
        <v>2.3505509667617643E-2</v>
      </c>
      <c r="J98" s="14">
        <f t="shared" si="12"/>
        <v>1.7237965572389287</v>
      </c>
      <c r="K98" s="12">
        <f t="shared" si="13"/>
        <v>0.55901344065380143</v>
      </c>
      <c r="L98" s="11">
        <f t="shared" si="14"/>
        <v>2.6966768241181282E-2</v>
      </c>
      <c r="M98">
        <f t="shared" si="15"/>
        <v>32.068930557051317</v>
      </c>
      <c r="N98">
        <f t="shared" si="16"/>
        <v>30.872980571274923</v>
      </c>
    </row>
    <row r="99" spans="1:14" x14ac:dyDescent="0.25">
      <c r="A99" s="1">
        <v>43388.686805555553</v>
      </c>
      <c r="B99" s="6">
        <v>2.1661756778372401</v>
      </c>
      <c r="C99">
        <v>1.55</v>
      </c>
      <c r="D99">
        <v>0.97</v>
      </c>
      <c r="E99">
        <v>4.27259427483229</v>
      </c>
      <c r="F99" s="7">
        <v>24.617640478195501</v>
      </c>
      <c r="G99" s="11">
        <f t="shared" si="10"/>
        <v>2.3038243989752228E-2</v>
      </c>
      <c r="H99" s="14">
        <f t="shared" si="11"/>
        <v>1.7103328493300063</v>
      </c>
      <c r="I99" s="11">
        <f t="shared" si="9"/>
        <v>2.3038243989752228E-2</v>
      </c>
      <c r="J99" s="14">
        <f t="shared" si="12"/>
        <v>1.7103328493300063</v>
      </c>
      <c r="K99" s="12">
        <f t="shared" si="13"/>
        <v>0.45584282850723379</v>
      </c>
      <c r="L99" s="11">
        <f t="shared" si="14"/>
        <v>2.6966768241181282E-2</v>
      </c>
      <c r="M99">
        <f t="shared" si="15"/>
        <v>32.134951329594301</v>
      </c>
      <c r="N99">
        <f t="shared" si="16"/>
        <v>30.769318070760207</v>
      </c>
    </row>
  </sheetData>
  <mergeCells count="4">
    <mergeCell ref="B5:F5"/>
    <mergeCell ref="G5:H5"/>
    <mergeCell ref="I5:J5"/>
    <mergeCell ref="K5:L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sqref="A1:F1048576"/>
    </sheetView>
  </sheetViews>
  <sheetFormatPr defaultRowHeight="15" x14ac:dyDescent="0.25"/>
  <cols>
    <col min="1" max="1" width="15.85546875" bestFit="1" customWidth="1"/>
    <col min="2" max="2" width="9.140625" style="6"/>
    <col min="7" max="7" width="9.140625" style="6"/>
    <col min="12" max="12" width="9.42578125" style="6" bestFit="1" customWidth="1"/>
    <col min="13" max="13" width="9.42578125" customWidth="1"/>
    <col min="14" max="14" width="5" customWidth="1"/>
  </cols>
  <sheetData>
    <row r="1" spans="1:16" x14ac:dyDescent="0.25">
      <c r="B1" s="24" t="s">
        <v>19</v>
      </c>
      <c r="C1" s="24"/>
      <c r="D1" s="24"/>
      <c r="E1" s="24"/>
      <c r="F1" s="24"/>
      <c r="G1" s="24" t="s">
        <v>14</v>
      </c>
      <c r="H1" s="24"/>
      <c r="I1" s="24"/>
      <c r="J1" s="24"/>
      <c r="K1" s="24"/>
      <c r="L1" s="24" t="s">
        <v>21</v>
      </c>
      <c r="M1" s="24"/>
      <c r="N1" s="5"/>
      <c r="O1" t="s">
        <v>20</v>
      </c>
    </row>
    <row r="2" spans="1:16" x14ac:dyDescent="0.25">
      <c r="B2" s="6" t="s">
        <v>0</v>
      </c>
      <c r="C2" t="s">
        <v>1</v>
      </c>
      <c r="D2" t="s">
        <v>4</v>
      </c>
      <c r="E2" t="s">
        <v>2</v>
      </c>
      <c r="F2" t="s">
        <v>3</v>
      </c>
      <c r="G2" s="6" t="s">
        <v>0</v>
      </c>
      <c r="H2" s="2" t="s">
        <v>1</v>
      </c>
      <c r="I2" s="2" t="s">
        <v>4</v>
      </c>
      <c r="J2" t="s">
        <v>2</v>
      </c>
      <c r="K2" t="s">
        <v>3</v>
      </c>
      <c r="L2" s="6" t="s">
        <v>1</v>
      </c>
      <c r="M2" t="s">
        <v>4</v>
      </c>
      <c r="O2" s="3" t="s">
        <v>7</v>
      </c>
      <c r="P2">
        <v>0.2299764205422403</v>
      </c>
    </row>
    <row r="3" spans="1:16" x14ac:dyDescent="0.25">
      <c r="A3" s="1">
        <v>43381.023611111108</v>
      </c>
      <c r="B3" s="6">
        <v>2.0871724093777999</v>
      </c>
      <c r="C3">
        <v>1.57</v>
      </c>
      <c r="D3">
        <v>0.96</v>
      </c>
      <c r="E3">
        <v>3.75804226529453</v>
      </c>
      <c r="F3">
        <v>21.401386924694801</v>
      </c>
      <c r="G3" s="6">
        <f>B3</f>
        <v>2.0871724093777999</v>
      </c>
      <c r="H3">
        <f>$G3*$P$2*EXP(-$P$3*J3)+$G3*(1-$P$2)*EXP(-$P$4*J3)</f>
        <v>1.568982991355599</v>
      </c>
      <c r="I3">
        <f>$G3*$P$2*EXP(-$P$3*K3)+$G3*(1-$P$2)*EXP(-$P$4*K3)</f>
        <v>0.94553170238471074</v>
      </c>
      <c r="J3">
        <f>E3</f>
        <v>3.75804226529453</v>
      </c>
      <c r="K3">
        <f>F3</f>
        <v>21.401386924694801</v>
      </c>
      <c r="L3" s="6">
        <f>H3-C3</f>
        <v>-1.0170086444010185E-3</v>
      </c>
      <c r="M3">
        <f>I3-D3</f>
        <v>-1.4468297615289227E-2</v>
      </c>
      <c r="O3" s="3" t="s">
        <v>6</v>
      </c>
      <c r="P3">
        <v>0.40496944436545551</v>
      </c>
    </row>
    <row r="4" spans="1:16" x14ac:dyDescent="0.25">
      <c r="A4" s="1">
        <v>43381.100694444445</v>
      </c>
      <c r="B4" s="6">
        <v>2.12707912339856</v>
      </c>
      <c r="C4">
        <v>1.62</v>
      </c>
      <c r="D4">
        <v>0.88</v>
      </c>
      <c r="E4">
        <v>4.7099479378444196</v>
      </c>
      <c r="F4">
        <v>27.3485351821321</v>
      </c>
      <c r="G4" s="6">
        <f t="shared" ref="G4:G67" si="0">B4</f>
        <v>2.12707912339856</v>
      </c>
      <c r="H4">
        <f t="shared" ref="H4:H67" si="1">$G4*$P$2*EXP(-$P$3*J4)+$G4*(1-$P$2)*EXP(-$P$4*J4)</f>
        <v>1.5300202591933636</v>
      </c>
      <c r="I4">
        <f t="shared" ref="I4:I67" si="2">$G4*$P$2*EXP(-$P$3*K4)+$G4*(1-$P$2)*EXP(-$P$4*K4)</f>
        <v>0.83144919490257652</v>
      </c>
      <c r="J4">
        <f t="shared" ref="J4:J67" si="3">E4</f>
        <v>4.7099479378444196</v>
      </c>
      <c r="K4">
        <f t="shared" ref="K4:K67" si="4">F4</f>
        <v>27.3485351821321</v>
      </c>
      <c r="L4" s="6">
        <f t="shared" ref="L4:L67" si="5">H4-C4</f>
        <v>-8.997974080663651E-2</v>
      </c>
      <c r="M4">
        <f t="shared" ref="M4:M67" si="6">I4-D4</f>
        <v>-4.8550805097423488E-2</v>
      </c>
      <c r="O4" s="3" t="s">
        <v>8</v>
      </c>
      <c r="P4">
        <v>2.4791448053946317E-2</v>
      </c>
    </row>
    <row r="5" spans="1:16" x14ac:dyDescent="0.25">
      <c r="A5" s="1">
        <v>43381.188194444447</v>
      </c>
      <c r="B5" s="6">
        <v>2.3502471529749398</v>
      </c>
      <c r="C5">
        <v>1.35</v>
      </c>
      <c r="D5">
        <v>0.61</v>
      </c>
      <c r="E5">
        <v>5.6481955981173098</v>
      </c>
      <c r="F5">
        <v>33.200269430696601</v>
      </c>
      <c r="G5" s="6">
        <f t="shared" si="0"/>
        <v>2.3502471529749398</v>
      </c>
      <c r="H5">
        <f t="shared" si="1"/>
        <v>1.6281550446912088</v>
      </c>
      <c r="I5">
        <f t="shared" si="2"/>
        <v>0.79461670105623783</v>
      </c>
      <c r="J5">
        <f t="shared" si="3"/>
        <v>5.6481955981173098</v>
      </c>
      <c r="K5">
        <f t="shared" si="4"/>
        <v>33.200269430696601</v>
      </c>
      <c r="L5" s="6">
        <f t="shared" si="5"/>
        <v>0.27815504469120866</v>
      </c>
      <c r="M5">
        <f t="shared" si="6"/>
        <v>0.18461670105623784</v>
      </c>
    </row>
    <row r="6" spans="1:16" x14ac:dyDescent="0.25">
      <c r="A6" s="1">
        <v>43381.271527777775</v>
      </c>
      <c r="B6" s="6">
        <v>2.00218391236788</v>
      </c>
      <c r="C6">
        <v>1.21</v>
      </c>
      <c r="D6">
        <v>0.39</v>
      </c>
      <c r="E6">
        <v>6.8478852763959797</v>
      </c>
      <c r="F6">
        <v>40.6724381587198</v>
      </c>
      <c r="G6" s="6">
        <f t="shared" si="0"/>
        <v>2.00218391236788</v>
      </c>
      <c r="H6">
        <f t="shared" si="1"/>
        <v>1.3297641803830098</v>
      </c>
      <c r="I6">
        <f t="shared" si="2"/>
        <v>0.56246623056255363</v>
      </c>
      <c r="J6">
        <f t="shared" si="3"/>
        <v>6.8478852763959797</v>
      </c>
      <c r="K6">
        <f t="shared" si="4"/>
        <v>40.6724381587198</v>
      </c>
      <c r="L6" s="6">
        <f t="shared" si="5"/>
        <v>0.11976418038300984</v>
      </c>
      <c r="M6">
        <f t="shared" si="6"/>
        <v>0.17246623056255361</v>
      </c>
    </row>
    <row r="7" spans="1:16" x14ac:dyDescent="0.25">
      <c r="A7" s="1">
        <v>43381.350694444445</v>
      </c>
      <c r="B7" s="6">
        <v>2.3308699957983401</v>
      </c>
      <c r="C7">
        <v>1.28</v>
      </c>
      <c r="D7">
        <v>0.46</v>
      </c>
      <c r="E7">
        <v>5.1800371526706899</v>
      </c>
      <c r="F7">
        <v>30.281458218629101</v>
      </c>
      <c r="G7" s="6">
        <f t="shared" si="0"/>
        <v>2.3308699957983401</v>
      </c>
      <c r="H7">
        <f t="shared" si="1"/>
        <v>1.6443082054399565</v>
      </c>
      <c r="I7">
        <f t="shared" si="2"/>
        <v>0.84720653983894478</v>
      </c>
      <c r="J7">
        <f t="shared" si="3"/>
        <v>5.1800371526706899</v>
      </c>
      <c r="K7">
        <f t="shared" si="4"/>
        <v>30.281458218629101</v>
      </c>
      <c r="L7" s="6">
        <f t="shared" si="5"/>
        <v>0.36430820543995646</v>
      </c>
      <c r="M7">
        <f t="shared" si="6"/>
        <v>0.38720653983894476</v>
      </c>
    </row>
    <row r="8" spans="1:16" x14ac:dyDescent="0.25">
      <c r="A8" s="1">
        <v>43381.439583333333</v>
      </c>
      <c r="B8" s="6">
        <v>1.8865504009607099</v>
      </c>
      <c r="C8">
        <v>1.3</v>
      </c>
      <c r="D8">
        <v>0.76</v>
      </c>
      <c r="E8">
        <v>3.8856934076624601</v>
      </c>
      <c r="F8">
        <v>22.199659782868501</v>
      </c>
      <c r="G8" s="6">
        <f t="shared" si="0"/>
        <v>1.8865504009607099</v>
      </c>
      <c r="H8">
        <f t="shared" si="1"/>
        <v>1.4092167315314841</v>
      </c>
      <c r="I8">
        <f t="shared" si="2"/>
        <v>0.83787919946337197</v>
      </c>
      <c r="J8">
        <f t="shared" si="3"/>
        <v>3.8856934076624601</v>
      </c>
      <c r="K8">
        <f t="shared" si="4"/>
        <v>22.199659782868501</v>
      </c>
      <c r="L8" s="6">
        <f t="shared" si="5"/>
        <v>0.10921673153148403</v>
      </c>
      <c r="M8">
        <f t="shared" si="6"/>
        <v>7.7879199463371962E-2</v>
      </c>
    </row>
    <row r="9" spans="1:16" x14ac:dyDescent="0.25">
      <c r="A9" s="1">
        <v>43381.527777777781</v>
      </c>
      <c r="B9" s="6">
        <v>1.89970994295131</v>
      </c>
      <c r="C9">
        <v>1.34</v>
      </c>
      <c r="D9">
        <v>0.87</v>
      </c>
      <c r="E9">
        <v>3.66782088553256</v>
      </c>
      <c r="F9">
        <v>20.837017423881299</v>
      </c>
      <c r="G9" s="6">
        <f t="shared" si="0"/>
        <v>1.89970994295131</v>
      </c>
      <c r="H9">
        <f t="shared" si="1"/>
        <v>1.4345957013938775</v>
      </c>
      <c r="I9">
        <f t="shared" si="2"/>
        <v>0.87275148787223189</v>
      </c>
      <c r="J9">
        <f t="shared" si="3"/>
        <v>3.66782088553256</v>
      </c>
      <c r="K9">
        <f t="shared" si="4"/>
        <v>20.837017423881299</v>
      </c>
      <c r="L9" s="6">
        <f t="shared" si="5"/>
        <v>9.4595701393877407E-2</v>
      </c>
      <c r="M9">
        <f t="shared" si="6"/>
        <v>2.7514878722318947E-3</v>
      </c>
    </row>
    <row r="10" spans="1:16" x14ac:dyDescent="0.25">
      <c r="A10" s="1">
        <v>43381.603472222225</v>
      </c>
      <c r="B10" s="6">
        <v>2.02402799774053</v>
      </c>
      <c r="C10">
        <v>1.3</v>
      </c>
      <c r="D10">
        <v>0.8</v>
      </c>
      <c r="E10">
        <v>3.8127664649973099</v>
      </c>
      <c r="F10">
        <v>21.7436402768741</v>
      </c>
      <c r="G10" s="6">
        <f t="shared" si="0"/>
        <v>2.02402799774053</v>
      </c>
      <c r="H10">
        <f t="shared" si="1"/>
        <v>1.5173634483394518</v>
      </c>
      <c r="I10">
        <f t="shared" si="2"/>
        <v>0.90916913541198274</v>
      </c>
      <c r="J10">
        <f t="shared" si="3"/>
        <v>3.8127664649973099</v>
      </c>
      <c r="K10">
        <f t="shared" si="4"/>
        <v>21.7436402768741</v>
      </c>
      <c r="L10" s="6">
        <f t="shared" si="5"/>
        <v>0.21736344833945176</v>
      </c>
      <c r="M10">
        <f t="shared" si="6"/>
        <v>0.1091691354119827</v>
      </c>
    </row>
    <row r="11" spans="1:16" x14ac:dyDescent="0.25">
      <c r="A11" s="1">
        <v>43381.688888888886</v>
      </c>
      <c r="B11" s="6">
        <v>1.9312416100865499</v>
      </c>
      <c r="C11">
        <v>1.31</v>
      </c>
      <c r="D11">
        <v>0.76</v>
      </c>
      <c r="E11">
        <v>4.2654152958435398</v>
      </c>
      <c r="F11">
        <v>24.572793924416299</v>
      </c>
      <c r="G11" s="6">
        <f t="shared" si="0"/>
        <v>1.9312416100865499</v>
      </c>
      <c r="H11">
        <f t="shared" si="1"/>
        <v>1.4168228521760233</v>
      </c>
      <c r="I11">
        <f t="shared" si="2"/>
        <v>0.80868970593347644</v>
      </c>
      <c r="J11">
        <f t="shared" si="3"/>
        <v>4.2654152958435398</v>
      </c>
      <c r="K11">
        <f t="shared" si="4"/>
        <v>24.572793924416299</v>
      </c>
      <c r="L11" s="6">
        <f t="shared" si="5"/>
        <v>0.10682285217602328</v>
      </c>
      <c r="M11">
        <f t="shared" si="6"/>
        <v>4.8689705933476435E-2</v>
      </c>
    </row>
    <row r="12" spans="1:16" x14ac:dyDescent="0.25">
      <c r="A12" s="1">
        <v>43381.770844907405</v>
      </c>
      <c r="B12" s="6">
        <v>1.9455603384995199</v>
      </c>
      <c r="C12">
        <v>1.1200000000000001</v>
      </c>
      <c r="D12">
        <v>0.66</v>
      </c>
      <c r="E12">
        <v>4.7478429114130902</v>
      </c>
      <c r="F12">
        <v>27.585050519289901</v>
      </c>
      <c r="G12" s="6">
        <f t="shared" si="0"/>
        <v>1.9455603384995199</v>
      </c>
      <c r="H12">
        <f t="shared" si="1"/>
        <v>1.3971893377435198</v>
      </c>
      <c r="I12">
        <f t="shared" si="2"/>
        <v>0.75604896842816738</v>
      </c>
      <c r="J12">
        <f t="shared" si="3"/>
        <v>4.7478429114130902</v>
      </c>
      <c r="K12">
        <f t="shared" si="4"/>
        <v>27.585050519289901</v>
      </c>
      <c r="L12" s="6">
        <f t="shared" si="5"/>
        <v>0.27718933774351973</v>
      </c>
      <c r="M12">
        <f t="shared" si="6"/>
        <v>9.6048968428167347E-2</v>
      </c>
    </row>
    <row r="13" spans="1:16" x14ac:dyDescent="0.25">
      <c r="A13" s="1">
        <v>43381.861111111109</v>
      </c>
      <c r="B13" s="6">
        <v>1.9235558501835099</v>
      </c>
      <c r="C13">
        <v>1.21</v>
      </c>
      <c r="D13">
        <v>0.78</v>
      </c>
      <c r="E13">
        <v>4.3503191047476104</v>
      </c>
      <c r="F13">
        <v>25.103138213943598</v>
      </c>
      <c r="G13" s="6">
        <f t="shared" si="0"/>
        <v>1.9235558501835099</v>
      </c>
      <c r="H13">
        <f t="shared" si="1"/>
        <v>1.4057246861768287</v>
      </c>
      <c r="I13">
        <f t="shared" si="2"/>
        <v>0.79494654118963737</v>
      </c>
      <c r="J13">
        <f t="shared" si="3"/>
        <v>4.3503191047476104</v>
      </c>
      <c r="K13">
        <f t="shared" si="4"/>
        <v>25.103138213943598</v>
      </c>
      <c r="L13" s="6">
        <f t="shared" si="5"/>
        <v>0.1957246861768287</v>
      </c>
      <c r="M13">
        <f t="shared" si="6"/>
        <v>1.4946541189637341E-2</v>
      </c>
    </row>
    <row r="14" spans="1:16" x14ac:dyDescent="0.25">
      <c r="A14" s="1">
        <v>43381.940972222219</v>
      </c>
      <c r="B14" s="6">
        <v>1.9376992429472299</v>
      </c>
      <c r="C14">
        <v>1.22</v>
      </c>
      <c r="D14">
        <v>0.51</v>
      </c>
      <c r="E14">
        <v>3.8242187335956999</v>
      </c>
      <c r="F14">
        <v>21.8152581891507</v>
      </c>
      <c r="G14" s="6">
        <f t="shared" si="0"/>
        <v>1.9376992429472299</v>
      </c>
      <c r="H14">
        <f t="shared" si="1"/>
        <v>1.4518193108963033</v>
      </c>
      <c r="I14">
        <f t="shared" si="2"/>
        <v>0.86884548272409545</v>
      </c>
      <c r="J14">
        <f t="shared" si="3"/>
        <v>3.8242187335956999</v>
      </c>
      <c r="K14">
        <f t="shared" si="4"/>
        <v>21.8152581891507</v>
      </c>
      <c r="L14" s="6">
        <f t="shared" si="5"/>
        <v>0.23181931089630337</v>
      </c>
      <c r="M14">
        <f t="shared" si="6"/>
        <v>0.35884548272409544</v>
      </c>
    </row>
    <row r="15" spans="1:16" x14ac:dyDescent="0.25">
      <c r="A15" s="1">
        <v>43382.011805555558</v>
      </c>
      <c r="B15" s="6">
        <v>1.8785701395454799</v>
      </c>
      <c r="C15">
        <v>1.26</v>
      </c>
      <c r="D15">
        <v>0.88</v>
      </c>
      <c r="E15">
        <v>4.2552585214643797</v>
      </c>
      <c r="F15">
        <v>24.509344123587901</v>
      </c>
      <c r="G15" s="6">
        <f t="shared" si="0"/>
        <v>1.8785701395454799</v>
      </c>
      <c r="H15">
        <f t="shared" si="1"/>
        <v>1.3788255655791579</v>
      </c>
      <c r="I15">
        <f t="shared" si="2"/>
        <v>0.78787287330024269</v>
      </c>
      <c r="J15">
        <f t="shared" si="3"/>
        <v>4.2552585214643797</v>
      </c>
      <c r="K15">
        <f t="shared" si="4"/>
        <v>24.509344123587901</v>
      </c>
      <c r="L15" s="6">
        <f t="shared" si="5"/>
        <v>0.11882556557915791</v>
      </c>
      <c r="M15">
        <f t="shared" si="6"/>
        <v>-9.2127126699757311E-2</v>
      </c>
    </row>
    <row r="16" spans="1:16" x14ac:dyDescent="0.25">
      <c r="A16" s="1">
        <v>43382.097222222219</v>
      </c>
      <c r="B16" s="6">
        <v>1.9411243141949599</v>
      </c>
      <c r="C16">
        <v>1.06</v>
      </c>
      <c r="D16">
        <v>0.71</v>
      </c>
      <c r="E16">
        <v>5.70833586419187</v>
      </c>
      <c r="F16">
        <v>33.575090707432103</v>
      </c>
      <c r="G16" s="6">
        <f t="shared" si="0"/>
        <v>1.9411243141949599</v>
      </c>
      <c r="H16">
        <f t="shared" si="1"/>
        <v>1.3417049655299604</v>
      </c>
      <c r="I16">
        <f t="shared" si="2"/>
        <v>0.65022224692792563</v>
      </c>
      <c r="J16">
        <f t="shared" si="3"/>
        <v>5.70833586419187</v>
      </c>
      <c r="K16">
        <f t="shared" si="4"/>
        <v>33.575090707432103</v>
      </c>
      <c r="L16" s="6">
        <f t="shared" si="5"/>
        <v>0.28170496552996038</v>
      </c>
      <c r="M16">
        <f t="shared" si="6"/>
        <v>-5.9777753072074336E-2</v>
      </c>
    </row>
    <row r="17" spans="1:13" x14ac:dyDescent="0.25">
      <c r="A17" s="1">
        <v>43382.181250000001</v>
      </c>
      <c r="B17" s="6">
        <v>1.8148014169261799</v>
      </c>
      <c r="C17">
        <v>0.9</v>
      </c>
      <c r="D17">
        <v>0.45</v>
      </c>
      <c r="E17">
        <v>7.5634416611602298</v>
      </c>
      <c r="F17">
        <v>45.125127693120497</v>
      </c>
      <c r="G17" s="6">
        <f t="shared" si="0"/>
        <v>1.8148014169261799</v>
      </c>
      <c r="H17">
        <f t="shared" si="1"/>
        <v>1.1780195358955716</v>
      </c>
      <c r="I17">
        <f t="shared" si="2"/>
        <v>0.45654165206374259</v>
      </c>
      <c r="J17">
        <f t="shared" si="3"/>
        <v>7.5634416611602298</v>
      </c>
      <c r="K17">
        <f t="shared" si="4"/>
        <v>45.125127693120497</v>
      </c>
      <c r="L17" s="6">
        <f t="shared" si="5"/>
        <v>0.2780195358955716</v>
      </c>
      <c r="M17">
        <f t="shared" si="6"/>
        <v>6.5416520637425757E-3</v>
      </c>
    </row>
    <row r="18" spans="1:13" x14ac:dyDescent="0.25">
      <c r="A18" s="1">
        <v>43382.270138888889</v>
      </c>
      <c r="B18" s="6">
        <v>1.99805758795971</v>
      </c>
      <c r="C18">
        <v>0.99</v>
      </c>
      <c r="D18">
        <v>0.38</v>
      </c>
      <c r="E18">
        <v>9.3383453338421898</v>
      </c>
      <c r="F18">
        <v>56.160004046643898</v>
      </c>
      <c r="G18" s="6">
        <f t="shared" si="0"/>
        <v>1.99805758795971</v>
      </c>
      <c r="H18">
        <f t="shared" si="1"/>
        <v>1.2310538941349187</v>
      </c>
      <c r="I18">
        <f t="shared" si="2"/>
        <v>0.38233944625421667</v>
      </c>
      <c r="J18">
        <f t="shared" si="3"/>
        <v>9.3383453338421898</v>
      </c>
      <c r="K18">
        <f t="shared" si="4"/>
        <v>56.160004046643898</v>
      </c>
      <c r="L18" s="6">
        <f t="shared" si="5"/>
        <v>0.24105389413491873</v>
      </c>
      <c r="M18">
        <f t="shared" si="6"/>
        <v>2.3394462542166705E-3</v>
      </c>
    </row>
    <row r="19" spans="1:13" x14ac:dyDescent="0.25">
      <c r="A19" s="1">
        <v>43382.361111111109</v>
      </c>
      <c r="B19" s="6">
        <v>2.2247827158173199</v>
      </c>
      <c r="C19">
        <v>1.1399999999999999</v>
      </c>
      <c r="D19">
        <v>0.42</v>
      </c>
      <c r="E19">
        <v>6.8825079524375603</v>
      </c>
      <c r="F19">
        <v>40.887947390420301</v>
      </c>
      <c r="G19" s="6">
        <f t="shared" si="0"/>
        <v>2.2247827158173199</v>
      </c>
      <c r="H19">
        <f t="shared" si="1"/>
        <v>1.4759193970323174</v>
      </c>
      <c r="I19">
        <f t="shared" si="2"/>
        <v>0.62166976127358131</v>
      </c>
      <c r="J19">
        <f t="shared" si="3"/>
        <v>6.8825079524375603</v>
      </c>
      <c r="K19">
        <f t="shared" si="4"/>
        <v>40.887947390420301</v>
      </c>
      <c r="L19" s="6">
        <f t="shared" si="5"/>
        <v>0.33591939703231755</v>
      </c>
      <c r="M19">
        <f t="shared" si="6"/>
        <v>0.20166976127358133</v>
      </c>
    </row>
    <row r="20" spans="1:13" x14ac:dyDescent="0.25">
      <c r="A20" s="1">
        <v>43382.434027777781</v>
      </c>
      <c r="B20" s="6">
        <v>1.88435853021314</v>
      </c>
      <c r="C20">
        <v>1.5</v>
      </c>
      <c r="D20">
        <v>0.73</v>
      </c>
      <c r="E20">
        <v>4.5449191441848003</v>
      </c>
      <c r="F20">
        <v>26.318344934849399</v>
      </c>
      <c r="G20" s="6">
        <f t="shared" si="0"/>
        <v>1.88435853021314</v>
      </c>
      <c r="H20">
        <f t="shared" si="1"/>
        <v>1.3651698775233108</v>
      </c>
      <c r="I20">
        <f t="shared" si="2"/>
        <v>0.75563027256249726</v>
      </c>
      <c r="J20">
        <f t="shared" si="3"/>
        <v>4.5449191441848003</v>
      </c>
      <c r="K20">
        <f t="shared" si="4"/>
        <v>26.318344934849399</v>
      </c>
      <c r="L20" s="6">
        <f t="shared" si="5"/>
        <v>-0.13483012247668924</v>
      </c>
      <c r="M20">
        <f t="shared" si="6"/>
        <v>2.563027256249728E-2</v>
      </c>
    </row>
    <row r="21" spans="1:13" x14ac:dyDescent="0.25">
      <c r="A21" s="1">
        <v>43382.521527777775</v>
      </c>
      <c r="B21" s="6">
        <v>1.9084196753161999</v>
      </c>
      <c r="C21">
        <v>1.24</v>
      </c>
      <c r="D21">
        <v>0.83</v>
      </c>
      <c r="E21">
        <v>4.0699783451237597</v>
      </c>
      <c r="F21">
        <v>23.351641328259301</v>
      </c>
      <c r="G21" s="6">
        <f t="shared" si="0"/>
        <v>1.9084196753161999</v>
      </c>
      <c r="H21">
        <f t="shared" si="1"/>
        <v>1.4129265167557972</v>
      </c>
      <c r="I21">
        <f t="shared" si="2"/>
        <v>0.82370897927543418</v>
      </c>
      <c r="J21">
        <f t="shared" si="3"/>
        <v>4.0699783451237597</v>
      </c>
      <c r="K21">
        <f t="shared" si="4"/>
        <v>23.351641328259301</v>
      </c>
      <c r="L21" s="6">
        <f t="shared" si="5"/>
        <v>0.17292651675579718</v>
      </c>
      <c r="M21">
        <f t="shared" si="6"/>
        <v>-6.2910207245657768E-3</v>
      </c>
    </row>
    <row r="22" spans="1:13" x14ac:dyDescent="0.25">
      <c r="A22" s="1">
        <v>43382.604861111111</v>
      </c>
      <c r="B22" s="6">
        <v>1.9532066455193899</v>
      </c>
      <c r="C22">
        <v>1.34</v>
      </c>
      <c r="D22">
        <v>0.76</v>
      </c>
      <c r="E22">
        <v>4.4020273912221004</v>
      </c>
      <c r="F22">
        <v>25.426083769376302</v>
      </c>
      <c r="G22" s="6">
        <f t="shared" si="0"/>
        <v>1.9532066455193899</v>
      </c>
      <c r="H22">
        <f t="shared" si="1"/>
        <v>1.424064863108321</v>
      </c>
      <c r="I22">
        <f t="shared" si="2"/>
        <v>0.80076144817634098</v>
      </c>
      <c r="J22">
        <f t="shared" si="3"/>
        <v>4.4020273912221004</v>
      </c>
      <c r="K22">
        <f t="shared" si="4"/>
        <v>25.426083769376302</v>
      </c>
      <c r="L22" s="6">
        <f t="shared" si="5"/>
        <v>8.4064863108320953E-2</v>
      </c>
      <c r="M22">
        <f t="shared" si="6"/>
        <v>4.0761448176340975E-2</v>
      </c>
    </row>
    <row r="23" spans="1:13" x14ac:dyDescent="0.25">
      <c r="A23" s="1">
        <v>43382.7</v>
      </c>
      <c r="B23" s="6">
        <v>2.0752448145011302</v>
      </c>
      <c r="C23">
        <v>1.1100000000000001</v>
      </c>
      <c r="D23">
        <v>0.55000000000000004</v>
      </c>
      <c r="E23">
        <v>5.0585283486044403</v>
      </c>
      <c r="F23">
        <v>29.523568537919001</v>
      </c>
      <c r="G23" s="6">
        <f t="shared" si="0"/>
        <v>2.0752448145011302</v>
      </c>
      <c r="H23">
        <f t="shared" si="1"/>
        <v>1.4711722424557456</v>
      </c>
      <c r="I23">
        <f t="shared" si="2"/>
        <v>0.76860119826329965</v>
      </c>
      <c r="J23">
        <f t="shared" si="3"/>
        <v>5.0585283486044403</v>
      </c>
      <c r="K23">
        <f t="shared" si="4"/>
        <v>29.523568537919001</v>
      </c>
      <c r="L23" s="6">
        <f t="shared" si="5"/>
        <v>0.36117224245574553</v>
      </c>
      <c r="M23">
        <f t="shared" si="6"/>
        <v>0.2186011982632996</v>
      </c>
    </row>
    <row r="24" spans="1:13" x14ac:dyDescent="0.25">
      <c r="A24" s="1">
        <v>43382.767361111109</v>
      </c>
      <c r="B24" s="6">
        <v>2.0119120633562901</v>
      </c>
      <c r="C24">
        <v>1.1399999999999999</v>
      </c>
      <c r="D24">
        <v>0.63</v>
      </c>
      <c r="E24">
        <v>5.0826641923814702</v>
      </c>
      <c r="F24">
        <v>29.674122893657401</v>
      </c>
      <c r="G24" s="6">
        <f t="shared" si="0"/>
        <v>2.0119120633562901</v>
      </c>
      <c r="H24">
        <f t="shared" si="1"/>
        <v>1.4248770049468495</v>
      </c>
      <c r="I24">
        <f t="shared" si="2"/>
        <v>0.74236866322564821</v>
      </c>
      <c r="J24">
        <f t="shared" si="3"/>
        <v>5.0826641923814702</v>
      </c>
      <c r="K24">
        <f t="shared" si="4"/>
        <v>29.674122893657401</v>
      </c>
      <c r="L24" s="6">
        <f t="shared" si="5"/>
        <v>0.28487700494684964</v>
      </c>
      <c r="M24">
        <f t="shared" si="6"/>
        <v>0.1123686632256482</v>
      </c>
    </row>
    <row r="25" spans="1:13" x14ac:dyDescent="0.25">
      <c r="A25" s="1">
        <v>43382.864583333336</v>
      </c>
      <c r="B25" s="6">
        <v>1.88564083610902</v>
      </c>
      <c r="C25">
        <v>1.36</v>
      </c>
      <c r="D25">
        <v>0.78</v>
      </c>
      <c r="E25">
        <v>4.3217446048832704</v>
      </c>
      <c r="F25">
        <v>24.924660625272299</v>
      </c>
      <c r="G25" s="6">
        <f t="shared" si="0"/>
        <v>1.88564083610902</v>
      </c>
      <c r="H25">
        <f t="shared" si="1"/>
        <v>1.3798071934740475</v>
      </c>
      <c r="I25">
        <f t="shared" si="2"/>
        <v>0.7827343290693648</v>
      </c>
      <c r="J25">
        <f t="shared" si="3"/>
        <v>4.3217446048832704</v>
      </c>
      <c r="K25">
        <f t="shared" si="4"/>
        <v>24.924660625272299</v>
      </c>
      <c r="L25" s="6">
        <f t="shared" si="5"/>
        <v>1.9807193474047358E-2</v>
      </c>
      <c r="M25">
        <f t="shared" si="6"/>
        <v>2.7343290693647715E-3</v>
      </c>
    </row>
    <row r="26" spans="1:13" x14ac:dyDescent="0.25">
      <c r="A26" s="1">
        <v>43382.927083333336</v>
      </c>
      <c r="B26" s="6">
        <v>1.8798322384342501</v>
      </c>
      <c r="C26">
        <v>1.2</v>
      </c>
      <c r="D26">
        <v>0.88</v>
      </c>
      <c r="E26">
        <v>3.9141238481545999</v>
      </c>
      <c r="F26">
        <v>22.377415090875299</v>
      </c>
      <c r="G26" s="6">
        <f t="shared" si="0"/>
        <v>1.8798322384342501</v>
      </c>
      <c r="H26">
        <f t="shared" si="1"/>
        <v>1.4022462506950242</v>
      </c>
      <c r="I26">
        <f t="shared" si="2"/>
        <v>0.83122080496724571</v>
      </c>
      <c r="J26">
        <f t="shared" si="3"/>
        <v>3.9141238481545999</v>
      </c>
      <c r="K26">
        <f t="shared" si="4"/>
        <v>22.377415090875299</v>
      </c>
      <c r="L26" s="6">
        <f t="shared" si="5"/>
        <v>0.20224625069502422</v>
      </c>
      <c r="M26">
        <f t="shared" si="6"/>
        <v>-4.8779195032754297E-2</v>
      </c>
    </row>
    <row r="27" spans="1:13" x14ac:dyDescent="0.25">
      <c r="A27" s="1">
        <v>43383.017361111109</v>
      </c>
      <c r="B27" s="6">
        <v>1.9157585582537799</v>
      </c>
      <c r="C27">
        <v>1.42</v>
      </c>
      <c r="D27">
        <v>0.71</v>
      </c>
      <c r="E27">
        <v>4.2088767456997402</v>
      </c>
      <c r="F27">
        <v>24.219577489461798</v>
      </c>
      <c r="G27" s="6">
        <f t="shared" si="0"/>
        <v>1.9157585582537799</v>
      </c>
      <c r="H27">
        <f t="shared" si="1"/>
        <v>1.4091393011407911</v>
      </c>
      <c r="I27">
        <f t="shared" si="2"/>
        <v>0.8092649294677543</v>
      </c>
      <c r="J27">
        <f t="shared" si="3"/>
        <v>4.2088767456997402</v>
      </c>
      <c r="K27">
        <f t="shared" si="4"/>
        <v>24.219577489461798</v>
      </c>
      <c r="L27" s="6">
        <f t="shared" si="5"/>
        <v>-1.0860698859208817E-2</v>
      </c>
      <c r="M27">
        <f t="shared" si="6"/>
        <v>9.9264929467754337E-2</v>
      </c>
    </row>
    <row r="28" spans="1:13" x14ac:dyDescent="0.25">
      <c r="A28" s="1">
        <v>43383.097222222219</v>
      </c>
      <c r="B28" s="6">
        <v>1.9142466178644399</v>
      </c>
      <c r="C28">
        <v>0.99</v>
      </c>
      <c r="D28">
        <v>0.42</v>
      </c>
      <c r="E28">
        <v>6.6503794419531497</v>
      </c>
      <c r="F28">
        <v>39.442928921839702</v>
      </c>
      <c r="G28" s="6">
        <f t="shared" si="0"/>
        <v>1.9142466178644399</v>
      </c>
      <c r="H28">
        <f t="shared" si="1"/>
        <v>1.2797552268070571</v>
      </c>
      <c r="I28">
        <f t="shared" si="2"/>
        <v>0.55440642647140659</v>
      </c>
      <c r="J28">
        <f t="shared" si="3"/>
        <v>6.6503794419531497</v>
      </c>
      <c r="K28">
        <f t="shared" si="4"/>
        <v>39.442928921839702</v>
      </c>
      <c r="L28" s="6">
        <f t="shared" si="5"/>
        <v>0.28975522680705712</v>
      </c>
      <c r="M28">
        <f t="shared" si="6"/>
        <v>0.1344064264714066</v>
      </c>
    </row>
    <row r="29" spans="1:13" x14ac:dyDescent="0.25">
      <c r="A29" s="1">
        <v>43383.178472222222</v>
      </c>
      <c r="B29" s="6">
        <v>1.83425428700945</v>
      </c>
      <c r="C29">
        <v>1.18</v>
      </c>
      <c r="D29">
        <v>0.22</v>
      </c>
      <c r="E29">
        <v>7.8739291779199299</v>
      </c>
      <c r="F29">
        <v>47.056412718690602</v>
      </c>
      <c r="G29" s="6">
        <f t="shared" si="0"/>
        <v>1.83425428700945</v>
      </c>
      <c r="H29">
        <f t="shared" si="1"/>
        <v>1.1793381641473162</v>
      </c>
      <c r="I29">
        <f t="shared" si="2"/>
        <v>0.43986266202104435</v>
      </c>
      <c r="J29">
        <f t="shared" si="3"/>
        <v>7.8739291779199299</v>
      </c>
      <c r="K29">
        <f t="shared" si="4"/>
        <v>47.056412718690602</v>
      </c>
      <c r="L29" s="6">
        <f t="shared" si="5"/>
        <v>-6.6183585268375644E-4</v>
      </c>
      <c r="M29">
        <f t="shared" si="6"/>
        <v>0.21986266202104435</v>
      </c>
    </row>
    <row r="30" spans="1:13" x14ac:dyDescent="0.25">
      <c r="A30" s="1">
        <v>43383.267361111109</v>
      </c>
      <c r="B30" s="6">
        <v>1.8980722503359899</v>
      </c>
      <c r="C30">
        <v>1.08</v>
      </c>
      <c r="D30">
        <v>0.24</v>
      </c>
      <c r="E30">
        <v>8.7565545166917005</v>
      </c>
      <c r="F30">
        <v>52.5442488027563</v>
      </c>
      <c r="G30" s="6">
        <f t="shared" si="0"/>
        <v>1.8980722503359899</v>
      </c>
      <c r="H30">
        <f t="shared" si="1"/>
        <v>1.1889378036790252</v>
      </c>
      <c r="I30">
        <f t="shared" si="2"/>
        <v>0.39726830711748173</v>
      </c>
      <c r="J30">
        <f t="shared" si="3"/>
        <v>8.7565545166917005</v>
      </c>
      <c r="K30">
        <f t="shared" si="4"/>
        <v>52.5442488027563</v>
      </c>
      <c r="L30" s="6">
        <f t="shared" si="5"/>
        <v>0.10893780367902517</v>
      </c>
      <c r="M30">
        <f t="shared" si="6"/>
        <v>0.15726830711748174</v>
      </c>
    </row>
    <row r="31" spans="1:13" x14ac:dyDescent="0.25">
      <c r="A31" s="1">
        <v>43383.34375</v>
      </c>
      <c r="B31" s="6">
        <v>2.037458013043</v>
      </c>
      <c r="C31">
        <v>1.18</v>
      </c>
      <c r="D31">
        <v>0.34</v>
      </c>
      <c r="E31">
        <v>5.8507285243702603</v>
      </c>
      <c r="F31">
        <v>34.462433642728797</v>
      </c>
      <c r="G31" s="6">
        <f t="shared" si="0"/>
        <v>2.037458013043</v>
      </c>
      <c r="H31">
        <f t="shared" si="1"/>
        <v>1.4008900358457377</v>
      </c>
      <c r="I31">
        <f t="shared" si="2"/>
        <v>0.66764131257948112</v>
      </c>
      <c r="J31">
        <f t="shared" si="3"/>
        <v>5.8507285243702603</v>
      </c>
      <c r="K31">
        <f t="shared" si="4"/>
        <v>34.462433642728797</v>
      </c>
      <c r="L31" s="6">
        <f t="shared" si="5"/>
        <v>0.22089003584573774</v>
      </c>
      <c r="M31">
        <f t="shared" si="6"/>
        <v>0.32764131257948109</v>
      </c>
    </row>
    <row r="32" spans="1:13" x14ac:dyDescent="0.25">
      <c r="A32" s="1">
        <v>43383.449305555558</v>
      </c>
      <c r="B32" s="6">
        <v>1.92980752388173</v>
      </c>
      <c r="C32">
        <v>1.36</v>
      </c>
      <c r="D32">
        <v>0.78</v>
      </c>
      <c r="E32">
        <v>4.1678535733029802</v>
      </c>
      <c r="F32">
        <v>23.9632637584759</v>
      </c>
      <c r="G32" s="6">
        <f t="shared" si="0"/>
        <v>1.92980752388173</v>
      </c>
      <c r="H32">
        <f t="shared" si="1"/>
        <v>1.4221874190992245</v>
      </c>
      <c r="I32">
        <f t="shared" si="2"/>
        <v>0.82039867043899584</v>
      </c>
      <c r="J32">
        <f t="shared" si="3"/>
        <v>4.1678535733029802</v>
      </c>
      <c r="K32">
        <f t="shared" si="4"/>
        <v>23.9632637584759</v>
      </c>
      <c r="L32" s="6">
        <f t="shared" si="5"/>
        <v>6.2187419099224428E-2</v>
      </c>
      <c r="M32">
        <f t="shared" si="6"/>
        <v>4.039867043899581E-2</v>
      </c>
    </row>
    <row r="33" spans="1:13" x14ac:dyDescent="0.25">
      <c r="A33" s="1">
        <v>43383.522916666669</v>
      </c>
      <c r="B33" s="6">
        <v>1.86895445920757</v>
      </c>
      <c r="C33">
        <v>1.24</v>
      </c>
      <c r="D33">
        <v>0.73</v>
      </c>
      <c r="E33">
        <v>4.1494909363037999</v>
      </c>
      <c r="F33">
        <v>23.848525988952201</v>
      </c>
      <c r="G33" s="6">
        <f t="shared" si="0"/>
        <v>1.86895445920757</v>
      </c>
      <c r="H33">
        <f t="shared" si="1"/>
        <v>1.3785254632558483</v>
      </c>
      <c r="I33">
        <f t="shared" si="2"/>
        <v>0.7967932900290966</v>
      </c>
      <c r="J33">
        <f t="shared" si="3"/>
        <v>4.1494909363037999</v>
      </c>
      <c r="K33">
        <f t="shared" si="4"/>
        <v>23.848525988952201</v>
      </c>
      <c r="L33" s="6">
        <f t="shared" si="5"/>
        <v>0.13852546325584836</v>
      </c>
      <c r="M33">
        <f t="shared" si="6"/>
        <v>6.6793290029096619E-2</v>
      </c>
    </row>
    <row r="34" spans="1:13" x14ac:dyDescent="0.25">
      <c r="A34" s="1">
        <v>43383.600694444445</v>
      </c>
      <c r="B34" s="6">
        <v>1.94617503741744</v>
      </c>
      <c r="C34">
        <v>1.19</v>
      </c>
      <c r="D34">
        <v>0.69</v>
      </c>
      <c r="E34">
        <v>4.4872379842774199</v>
      </c>
      <c r="F34">
        <v>25.958195637027199</v>
      </c>
      <c r="G34" s="6">
        <f t="shared" si="0"/>
        <v>1.94617503741744</v>
      </c>
      <c r="H34">
        <f t="shared" si="1"/>
        <v>1.4135494199504743</v>
      </c>
      <c r="I34">
        <f t="shared" si="2"/>
        <v>0.78741959696204811</v>
      </c>
      <c r="J34">
        <f t="shared" si="3"/>
        <v>4.4872379842774199</v>
      </c>
      <c r="K34">
        <f t="shared" si="4"/>
        <v>25.958195637027199</v>
      </c>
      <c r="L34" s="6">
        <f t="shared" si="5"/>
        <v>0.22354941995047439</v>
      </c>
      <c r="M34">
        <f t="shared" si="6"/>
        <v>9.7419596962048161E-2</v>
      </c>
    </row>
    <row r="35" spans="1:13" x14ac:dyDescent="0.25">
      <c r="A35" s="1">
        <v>43383.696527777778</v>
      </c>
      <c r="B35" s="6">
        <v>2.1992297318503198</v>
      </c>
      <c r="C35">
        <v>1.55</v>
      </c>
      <c r="D35">
        <v>0.86</v>
      </c>
      <c r="E35">
        <v>4.9299352327425696</v>
      </c>
      <c r="F35">
        <v>28.7213342333384</v>
      </c>
      <c r="G35" s="6">
        <f t="shared" si="0"/>
        <v>2.1992297318503198</v>
      </c>
      <c r="H35">
        <f t="shared" si="1"/>
        <v>1.5673226595443404</v>
      </c>
      <c r="I35">
        <f t="shared" si="2"/>
        <v>0.83088405158888134</v>
      </c>
      <c r="J35">
        <f t="shared" si="3"/>
        <v>4.9299352327425696</v>
      </c>
      <c r="K35">
        <f t="shared" si="4"/>
        <v>28.7213342333384</v>
      </c>
      <c r="L35" s="6">
        <f t="shared" si="5"/>
        <v>1.7322659544340313E-2</v>
      </c>
      <c r="M35">
        <f t="shared" si="6"/>
        <v>-2.9115948411118642E-2</v>
      </c>
    </row>
    <row r="36" spans="1:13" x14ac:dyDescent="0.25">
      <c r="A36" s="1">
        <v>43383.775694444441</v>
      </c>
      <c r="B36" s="6">
        <v>2.2230867903343001</v>
      </c>
      <c r="C36">
        <v>1.62</v>
      </c>
      <c r="D36">
        <v>0.82</v>
      </c>
      <c r="E36">
        <v>5.1368898115549104</v>
      </c>
      <c r="F36">
        <v>30.012350456932101</v>
      </c>
      <c r="G36" s="6">
        <f t="shared" si="0"/>
        <v>2.2230867903343001</v>
      </c>
      <c r="H36">
        <f t="shared" si="1"/>
        <v>1.5709900713506406</v>
      </c>
      <c r="I36">
        <f t="shared" si="2"/>
        <v>0.81343945307120158</v>
      </c>
      <c r="J36">
        <f t="shared" si="3"/>
        <v>5.1368898115549104</v>
      </c>
      <c r="K36">
        <f t="shared" si="4"/>
        <v>30.012350456932101</v>
      </c>
      <c r="L36" s="6">
        <f t="shared" si="5"/>
        <v>-4.9009928649359491E-2</v>
      </c>
      <c r="M36">
        <f t="shared" si="6"/>
        <v>-6.560546928798372E-3</v>
      </c>
    </row>
    <row r="37" spans="1:13" x14ac:dyDescent="0.25">
      <c r="A37" s="1">
        <v>43383.856249999997</v>
      </c>
      <c r="B37" s="6">
        <v>2.2197618291985699</v>
      </c>
      <c r="C37">
        <v>1.43</v>
      </c>
      <c r="D37">
        <v>0.77</v>
      </c>
      <c r="E37">
        <v>4.3373569142501296</v>
      </c>
      <c r="F37">
        <v>25.022177112246901</v>
      </c>
      <c r="G37" s="6">
        <f t="shared" si="0"/>
        <v>2.2197618291985699</v>
      </c>
      <c r="H37">
        <f t="shared" si="1"/>
        <v>1.6231451235942171</v>
      </c>
      <c r="I37">
        <f t="shared" si="2"/>
        <v>0.91920310821401841</v>
      </c>
      <c r="J37">
        <f t="shared" si="3"/>
        <v>4.3373569142501296</v>
      </c>
      <c r="K37">
        <f t="shared" si="4"/>
        <v>25.022177112246901</v>
      </c>
      <c r="L37" s="6">
        <f t="shared" si="5"/>
        <v>0.19314512359421721</v>
      </c>
      <c r="M37">
        <f t="shared" si="6"/>
        <v>0.14920310821401839</v>
      </c>
    </row>
    <row r="38" spans="1:13" x14ac:dyDescent="0.25">
      <c r="A38" s="1">
        <v>43383.938194444447</v>
      </c>
      <c r="B38" s="6">
        <v>2.2217348839064499</v>
      </c>
      <c r="C38">
        <v>1.51</v>
      </c>
      <c r="D38">
        <v>1.1499999999999999</v>
      </c>
      <c r="E38">
        <v>3.92628039748835</v>
      </c>
      <c r="F38">
        <v>22.453417458215601</v>
      </c>
      <c r="G38" s="6">
        <f t="shared" si="0"/>
        <v>2.2217348839064499</v>
      </c>
      <c r="H38">
        <f t="shared" si="1"/>
        <v>1.6563038205693519</v>
      </c>
      <c r="I38">
        <f t="shared" si="2"/>
        <v>0.98055170234229727</v>
      </c>
      <c r="J38">
        <f t="shared" si="3"/>
        <v>3.92628039748835</v>
      </c>
      <c r="K38">
        <f t="shared" si="4"/>
        <v>22.453417458215601</v>
      </c>
      <c r="L38" s="6">
        <f t="shared" si="5"/>
        <v>0.14630382056935187</v>
      </c>
      <c r="M38">
        <f t="shared" si="6"/>
        <v>-0.16944829765770264</v>
      </c>
    </row>
    <row r="39" spans="1:13" x14ac:dyDescent="0.25">
      <c r="A39" s="1">
        <v>43384.018750000003</v>
      </c>
      <c r="B39" s="6">
        <v>2.1862594861978302</v>
      </c>
      <c r="C39">
        <v>1.66</v>
      </c>
      <c r="D39">
        <v>1.06</v>
      </c>
      <c r="E39">
        <v>4.2538091314411304</v>
      </c>
      <c r="F39">
        <v>24.500289609694601</v>
      </c>
      <c r="G39" s="6">
        <f t="shared" si="0"/>
        <v>2.1862594861978302</v>
      </c>
      <c r="H39">
        <f t="shared" si="1"/>
        <v>1.6047693142777006</v>
      </c>
      <c r="I39">
        <f t="shared" si="2"/>
        <v>0.91712380909048785</v>
      </c>
      <c r="J39">
        <f t="shared" si="3"/>
        <v>4.2538091314411304</v>
      </c>
      <c r="K39">
        <f t="shared" si="4"/>
        <v>24.500289609694601</v>
      </c>
      <c r="L39" s="6">
        <f t="shared" si="5"/>
        <v>-5.5230685722299278E-2</v>
      </c>
      <c r="M39">
        <f t="shared" si="6"/>
        <v>-0.1428761909095122</v>
      </c>
    </row>
    <row r="40" spans="1:13" x14ac:dyDescent="0.25">
      <c r="A40" s="1">
        <v>43384.101388888892</v>
      </c>
      <c r="B40" s="6">
        <v>2.16128191140132</v>
      </c>
      <c r="C40">
        <v>1.58</v>
      </c>
      <c r="D40">
        <v>0.81</v>
      </c>
      <c r="E40">
        <v>5.4547329769220898</v>
      </c>
      <c r="F40">
        <v>31.994323677809302</v>
      </c>
      <c r="G40" s="6">
        <f t="shared" si="0"/>
        <v>2.16128191140132</v>
      </c>
      <c r="H40">
        <f t="shared" si="1"/>
        <v>1.5083163718225381</v>
      </c>
      <c r="I40">
        <f t="shared" si="2"/>
        <v>0.75290465901108528</v>
      </c>
      <c r="J40">
        <f t="shared" si="3"/>
        <v>5.4547329769220898</v>
      </c>
      <c r="K40">
        <f t="shared" si="4"/>
        <v>31.994323677809302</v>
      </c>
      <c r="L40" s="6">
        <f t="shared" si="5"/>
        <v>-7.1683628177461989E-2</v>
      </c>
      <c r="M40">
        <f t="shared" si="6"/>
        <v>-5.7095340988914778E-2</v>
      </c>
    </row>
    <row r="41" spans="1:13" x14ac:dyDescent="0.25">
      <c r="A41" s="1">
        <v>43384.184027777781</v>
      </c>
      <c r="B41" s="6">
        <v>2.08288721044176</v>
      </c>
      <c r="C41">
        <v>1.6</v>
      </c>
      <c r="D41">
        <v>0.46</v>
      </c>
      <c r="E41">
        <v>6.4522788643957698</v>
      </c>
      <c r="F41">
        <v>38.209482919934203</v>
      </c>
      <c r="G41" s="6">
        <f t="shared" si="0"/>
        <v>2.08288721044176</v>
      </c>
      <c r="H41">
        <f t="shared" si="1"/>
        <v>1.40190211481099</v>
      </c>
      <c r="I41">
        <f t="shared" si="2"/>
        <v>0.62197996769273645</v>
      </c>
      <c r="J41">
        <f t="shared" si="3"/>
        <v>6.4522788643957698</v>
      </c>
      <c r="K41">
        <f t="shared" si="4"/>
        <v>38.209482919934203</v>
      </c>
      <c r="L41" s="6">
        <f t="shared" si="5"/>
        <v>-0.19809788518901006</v>
      </c>
      <c r="M41">
        <f t="shared" si="6"/>
        <v>0.16197996769273643</v>
      </c>
    </row>
    <row r="42" spans="1:13" x14ac:dyDescent="0.25">
      <c r="A42" s="1">
        <v>43384.270138888889</v>
      </c>
      <c r="B42" s="6">
        <v>2.1976399836768898</v>
      </c>
      <c r="C42">
        <v>1.34</v>
      </c>
      <c r="D42">
        <v>0.28000000000000003</v>
      </c>
      <c r="E42">
        <v>8.8888000325973593</v>
      </c>
      <c r="F42">
        <v>53.366242077895201</v>
      </c>
      <c r="G42" s="6">
        <f t="shared" si="0"/>
        <v>2.1976399836768898</v>
      </c>
      <c r="H42">
        <f t="shared" si="1"/>
        <v>1.371366627088981</v>
      </c>
      <c r="I42">
        <f t="shared" si="2"/>
        <v>0.45068956163292445</v>
      </c>
      <c r="J42">
        <f t="shared" si="3"/>
        <v>8.8888000325973593</v>
      </c>
      <c r="K42">
        <f t="shared" si="4"/>
        <v>53.366242077895201</v>
      </c>
      <c r="L42" s="6">
        <f t="shared" si="5"/>
        <v>3.136662708898097E-2</v>
      </c>
      <c r="M42">
        <f t="shared" si="6"/>
        <v>0.17068956163292442</v>
      </c>
    </row>
    <row r="43" spans="1:13" x14ac:dyDescent="0.25">
      <c r="A43" s="1">
        <v>43384.359722222223</v>
      </c>
      <c r="B43" s="6">
        <v>2.4375178665111701</v>
      </c>
      <c r="C43">
        <v>1.36</v>
      </c>
      <c r="D43">
        <v>0.33</v>
      </c>
      <c r="E43">
        <v>6.25938766984323</v>
      </c>
      <c r="F43">
        <v>37.008234497365301</v>
      </c>
      <c r="G43" s="6">
        <f t="shared" si="0"/>
        <v>2.4375178665111701</v>
      </c>
      <c r="H43">
        <f t="shared" si="1"/>
        <v>1.6515951362715622</v>
      </c>
      <c r="I43">
        <f t="shared" si="2"/>
        <v>0.74988052907645675</v>
      </c>
      <c r="J43">
        <f t="shared" si="3"/>
        <v>6.25938766984323</v>
      </c>
      <c r="K43">
        <f t="shared" si="4"/>
        <v>37.008234497365301</v>
      </c>
      <c r="L43" s="6">
        <f t="shared" si="5"/>
        <v>0.29159513627156208</v>
      </c>
      <c r="M43">
        <f t="shared" si="6"/>
        <v>0.41988052907645673</v>
      </c>
    </row>
    <row r="44" spans="1:13" x14ac:dyDescent="0.25">
      <c r="A44" s="1">
        <v>43384.438888888886</v>
      </c>
      <c r="B44" s="6">
        <v>2.2418334683971901</v>
      </c>
      <c r="C44">
        <v>1.7</v>
      </c>
      <c r="D44">
        <v>0.97</v>
      </c>
      <c r="E44">
        <v>4.8381399714139102</v>
      </c>
      <c r="F44">
        <v>28.1485618463526</v>
      </c>
      <c r="G44" s="6">
        <f t="shared" si="0"/>
        <v>2.2418334683971901</v>
      </c>
      <c r="H44">
        <f t="shared" si="1"/>
        <v>1.6038175124876788</v>
      </c>
      <c r="I44">
        <f t="shared" si="2"/>
        <v>0.8590939569222823</v>
      </c>
      <c r="J44">
        <f t="shared" si="3"/>
        <v>4.8381399714139102</v>
      </c>
      <c r="K44">
        <f t="shared" si="4"/>
        <v>28.1485618463526</v>
      </c>
      <c r="L44" s="6">
        <f t="shared" si="5"/>
        <v>-9.6182487512321169E-2</v>
      </c>
      <c r="M44">
        <f t="shared" si="6"/>
        <v>-0.11090604307771768</v>
      </c>
    </row>
    <row r="45" spans="1:13" x14ac:dyDescent="0.25">
      <c r="A45" s="1">
        <v>43384.526388888888</v>
      </c>
      <c r="B45" s="6">
        <v>2.2702323962616302</v>
      </c>
      <c r="C45">
        <v>1.51</v>
      </c>
      <c r="D45">
        <v>0.86</v>
      </c>
      <c r="E45">
        <v>4.7278078443492104</v>
      </c>
      <c r="F45">
        <v>27.460006874226799</v>
      </c>
      <c r="G45" s="6">
        <f t="shared" si="0"/>
        <v>2.2702323962616302</v>
      </c>
      <c r="H45">
        <f t="shared" si="1"/>
        <v>1.6317440394415463</v>
      </c>
      <c r="I45">
        <f t="shared" si="2"/>
        <v>0.88495672173816153</v>
      </c>
      <c r="J45">
        <f t="shared" si="3"/>
        <v>4.7278078443492104</v>
      </c>
      <c r="K45">
        <f t="shared" si="4"/>
        <v>27.460006874226799</v>
      </c>
      <c r="L45" s="6">
        <f t="shared" si="5"/>
        <v>0.12174403944154633</v>
      </c>
      <c r="M45">
        <f t="shared" si="6"/>
        <v>2.4956721738161547E-2</v>
      </c>
    </row>
    <row r="46" spans="1:13" x14ac:dyDescent="0.25">
      <c r="A46" s="1">
        <v>43384.60833333333</v>
      </c>
      <c r="B46" s="6">
        <v>2.2354433537332499</v>
      </c>
      <c r="C46">
        <v>1.38</v>
      </c>
      <c r="D46">
        <v>0.7</v>
      </c>
      <c r="E46">
        <v>5.6114983738313997</v>
      </c>
      <c r="F46">
        <v>32.971541569356297</v>
      </c>
      <c r="G46" s="6">
        <f t="shared" si="0"/>
        <v>2.2354433537332499</v>
      </c>
      <c r="H46">
        <f t="shared" si="1"/>
        <v>1.550767243826157</v>
      </c>
      <c r="I46">
        <f t="shared" si="2"/>
        <v>0.76009963897167532</v>
      </c>
      <c r="J46">
        <f t="shared" si="3"/>
        <v>5.6114983738313997</v>
      </c>
      <c r="K46">
        <f t="shared" si="4"/>
        <v>32.971541569356297</v>
      </c>
      <c r="L46" s="6">
        <f t="shared" si="5"/>
        <v>0.17076724382615716</v>
      </c>
      <c r="M46">
        <f t="shared" si="6"/>
        <v>6.0099638971675362E-2</v>
      </c>
    </row>
    <row r="47" spans="1:13" x14ac:dyDescent="0.25">
      <c r="A47" s="1">
        <v>43384.688888888886</v>
      </c>
      <c r="B47" s="6">
        <v>2.4624029890586501</v>
      </c>
      <c r="C47">
        <v>1.82</v>
      </c>
      <c r="D47">
        <v>0.92</v>
      </c>
      <c r="E47">
        <v>5.0098079585272099</v>
      </c>
      <c r="F47">
        <v>29.219643500572001</v>
      </c>
      <c r="G47" s="6">
        <f t="shared" si="0"/>
        <v>2.4624029890586501</v>
      </c>
      <c r="H47">
        <f t="shared" si="1"/>
        <v>1.7491107591362769</v>
      </c>
      <c r="I47">
        <f t="shared" si="2"/>
        <v>0.91888964685273222</v>
      </c>
      <c r="J47">
        <f t="shared" si="3"/>
        <v>5.0098079585272099</v>
      </c>
      <c r="K47">
        <f t="shared" si="4"/>
        <v>29.219643500572001</v>
      </c>
      <c r="L47" s="6">
        <f t="shared" si="5"/>
        <v>-7.0889240863723169E-2</v>
      </c>
      <c r="M47">
        <f t="shared" si="6"/>
        <v>-1.1103531472678174E-3</v>
      </c>
    </row>
    <row r="48" spans="1:13" x14ac:dyDescent="0.25">
      <c r="A48" s="1">
        <v>43384.765277777777</v>
      </c>
      <c r="B48" s="6">
        <v>2.3616795435207498</v>
      </c>
      <c r="C48">
        <v>1.86</v>
      </c>
      <c r="D48">
        <v>1.06</v>
      </c>
      <c r="E48">
        <v>5.2168328734031801</v>
      </c>
      <c r="F48">
        <v>30.510937458139399</v>
      </c>
      <c r="G48" s="6">
        <f t="shared" si="0"/>
        <v>2.3616795435207498</v>
      </c>
      <c r="H48">
        <f t="shared" si="1"/>
        <v>1.6635984902381824</v>
      </c>
      <c r="I48">
        <f t="shared" si="2"/>
        <v>0.85353503632566496</v>
      </c>
      <c r="J48">
        <f t="shared" si="3"/>
        <v>5.2168328734031801</v>
      </c>
      <c r="K48">
        <f t="shared" si="4"/>
        <v>30.510937458139399</v>
      </c>
      <c r="L48" s="6">
        <f t="shared" si="5"/>
        <v>-0.19640150976181769</v>
      </c>
      <c r="M48">
        <f t="shared" si="6"/>
        <v>-0.20646496367433509</v>
      </c>
    </row>
    <row r="49" spans="1:13" x14ac:dyDescent="0.25">
      <c r="A49" s="1">
        <v>43384.849305555559</v>
      </c>
      <c r="B49" s="6">
        <v>2.3739967752996201</v>
      </c>
      <c r="C49">
        <v>1.94</v>
      </c>
      <c r="D49">
        <v>1.1499999999999999</v>
      </c>
      <c r="E49">
        <v>4.5354200100218698</v>
      </c>
      <c r="F49">
        <v>26.259037042952801</v>
      </c>
      <c r="G49" s="6">
        <f t="shared" si="0"/>
        <v>2.3739967752996201</v>
      </c>
      <c r="H49">
        <f t="shared" si="1"/>
        <v>1.7206190270733634</v>
      </c>
      <c r="I49">
        <f t="shared" si="2"/>
        <v>0.95337689885770172</v>
      </c>
      <c r="J49">
        <f t="shared" si="3"/>
        <v>4.5354200100218698</v>
      </c>
      <c r="K49">
        <f t="shared" si="4"/>
        <v>26.259037042952801</v>
      </c>
      <c r="L49" s="6">
        <f t="shared" si="5"/>
        <v>-0.2193809729266365</v>
      </c>
      <c r="M49">
        <f t="shared" si="6"/>
        <v>-0.1966231011422982</v>
      </c>
    </row>
    <row r="50" spans="1:13" x14ac:dyDescent="0.25">
      <c r="A50" s="1">
        <v>43384.934027777781</v>
      </c>
      <c r="B50" s="6">
        <v>2.4624378929976101</v>
      </c>
      <c r="C50">
        <v>1.94</v>
      </c>
      <c r="D50">
        <v>1.31</v>
      </c>
      <c r="E50">
        <v>3.9040892963280398</v>
      </c>
      <c r="F50">
        <v>22.314677638567201</v>
      </c>
      <c r="G50" s="6">
        <f t="shared" si="0"/>
        <v>2.4624378929976101</v>
      </c>
      <c r="H50">
        <f t="shared" si="1"/>
        <v>1.8377371000566147</v>
      </c>
      <c r="I50">
        <f t="shared" si="2"/>
        <v>1.0905327446362856</v>
      </c>
      <c r="J50">
        <f t="shared" si="3"/>
        <v>3.9040892963280398</v>
      </c>
      <c r="K50">
        <f t="shared" si="4"/>
        <v>22.314677638567201</v>
      </c>
      <c r="L50" s="6">
        <f t="shared" si="5"/>
        <v>-0.10226289994338522</v>
      </c>
      <c r="M50">
        <f t="shared" si="6"/>
        <v>-0.21946725536371448</v>
      </c>
    </row>
    <row r="51" spans="1:13" x14ac:dyDescent="0.25">
      <c r="A51" s="1">
        <v>43385.017361111109</v>
      </c>
      <c r="B51" s="6">
        <v>2.4869080392548</v>
      </c>
      <c r="C51">
        <v>2.11</v>
      </c>
      <c r="D51">
        <v>1.28</v>
      </c>
      <c r="E51">
        <v>4.17522501941058</v>
      </c>
      <c r="F51">
        <v>24.009322444053499</v>
      </c>
      <c r="G51" s="6">
        <f t="shared" si="0"/>
        <v>2.4869080392548</v>
      </c>
      <c r="H51">
        <f t="shared" si="1"/>
        <v>1.8321163762562624</v>
      </c>
      <c r="I51">
        <f t="shared" si="2"/>
        <v>1.0560257931446033</v>
      </c>
      <c r="J51">
        <f t="shared" si="3"/>
        <v>4.17522501941058</v>
      </c>
      <c r="K51">
        <f t="shared" si="4"/>
        <v>24.009322444053499</v>
      </c>
      <c r="L51" s="6">
        <f t="shared" si="5"/>
        <v>-0.27788362374373743</v>
      </c>
      <c r="M51">
        <f t="shared" si="6"/>
        <v>-0.22397420685539671</v>
      </c>
    </row>
    <row r="52" spans="1:13" x14ac:dyDescent="0.25">
      <c r="A52" s="1">
        <v>43385.097928240742</v>
      </c>
      <c r="B52" s="6">
        <v>2.4933827829176001</v>
      </c>
      <c r="C52">
        <v>1.89</v>
      </c>
      <c r="D52">
        <v>1.07</v>
      </c>
      <c r="E52">
        <v>5.3136957703135801</v>
      </c>
      <c r="F52">
        <v>31.1149706300376</v>
      </c>
      <c r="G52" s="6">
        <f t="shared" si="0"/>
        <v>2.4933827829176001</v>
      </c>
      <c r="H52">
        <f t="shared" si="1"/>
        <v>1.7496585211062878</v>
      </c>
      <c r="I52">
        <f t="shared" si="2"/>
        <v>0.88773961316992811</v>
      </c>
      <c r="J52">
        <f t="shared" si="3"/>
        <v>5.3136957703135801</v>
      </c>
      <c r="K52">
        <f t="shared" si="4"/>
        <v>31.1149706300376</v>
      </c>
      <c r="L52" s="6">
        <f t="shared" si="5"/>
        <v>-0.14034147889371207</v>
      </c>
      <c r="M52">
        <f t="shared" si="6"/>
        <v>-0.18226038683007195</v>
      </c>
    </row>
    <row r="53" spans="1:13" x14ac:dyDescent="0.25">
      <c r="A53" s="1">
        <v>43385.186122685183</v>
      </c>
      <c r="B53" s="6">
        <v>2.5612806363193399</v>
      </c>
      <c r="C53">
        <v>1.84</v>
      </c>
      <c r="D53">
        <v>0.76</v>
      </c>
      <c r="E53">
        <v>7.3247657759951403</v>
      </c>
      <c r="F53">
        <v>43.6402128646235</v>
      </c>
      <c r="G53" s="6">
        <f t="shared" si="0"/>
        <v>2.5612806363193399</v>
      </c>
      <c r="H53">
        <f t="shared" si="1"/>
        <v>1.675070197332035</v>
      </c>
      <c r="I53">
        <f t="shared" si="2"/>
        <v>0.66849202537422048</v>
      </c>
      <c r="J53">
        <f t="shared" si="3"/>
        <v>7.3247657759951403</v>
      </c>
      <c r="K53">
        <f t="shared" si="4"/>
        <v>43.6402128646235</v>
      </c>
      <c r="L53" s="6">
        <f t="shared" si="5"/>
        <v>-0.16492980266796509</v>
      </c>
      <c r="M53">
        <f t="shared" si="6"/>
        <v>-9.1507974625779531E-2</v>
      </c>
    </row>
    <row r="54" spans="1:13" x14ac:dyDescent="0.25">
      <c r="A54" s="1">
        <v>43385.274305555555</v>
      </c>
      <c r="B54" s="6">
        <v>2.5600842630698102</v>
      </c>
      <c r="C54">
        <v>1.75</v>
      </c>
      <c r="D54">
        <v>0.46</v>
      </c>
      <c r="E54">
        <v>8.5667568061259907</v>
      </c>
      <c r="F54">
        <v>51.3644177429954</v>
      </c>
      <c r="G54" s="6">
        <f t="shared" si="0"/>
        <v>2.5600842630698102</v>
      </c>
      <c r="H54">
        <f t="shared" si="1"/>
        <v>1.6124566973279775</v>
      </c>
      <c r="I54">
        <f t="shared" si="2"/>
        <v>0.55173232873272671</v>
      </c>
      <c r="J54">
        <f t="shared" si="3"/>
        <v>8.5667568061259907</v>
      </c>
      <c r="K54">
        <f t="shared" si="4"/>
        <v>51.3644177429954</v>
      </c>
      <c r="L54" s="6">
        <f t="shared" si="5"/>
        <v>-0.13754330267202253</v>
      </c>
      <c r="M54">
        <f t="shared" si="6"/>
        <v>9.1732328732726687E-2</v>
      </c>
    </row>
    <row r="55" spans="1:13" x14ac:dyDescent="0.25">
      <c r="A55" s="1">
        <v>43385.354178240741</v>
      </c>
      <c r="B55" s="6">
        <v>2.7181914981083701</v>
      </c>
      <c r="C55">
        <v>1.75</v>
      </c>
      <c r="D55">
        <v>0.67</v>
      </c>
      <c r="E55">
        <v>6.5562828840538501</v>
      </c>
      <c r="F55">
        <v>38.857079683098704</v>
      </c>
      <c r="G55" s="6">
        <f t="shared" si="0"/>
        <v>2.7181914981083701</v>
      </c>
      <c r="H55">
        <f t="shared" si="1"/>
        <v>1.8230148450527139</v>
      </c>
      <c r="I55">
        <f t="shared" si="2"/>
        <v>0.79876337304387068</v>
      </c>
      <c r="J55">
        <f t="shared" si="3"/>
        <v>6.5562828840538501</v>
      </c>
      <c r="K55">
        <f t="shared" si="4"/>
        <v>38.857079683098704</v>
      </c>
      <c r="L55" s="6">
        <f t="shared" si="5"/>
        <v>7.3014845052713939E-2</v>
      </c>
      <c r="M55">
        <f t="shared" si="6"/>
        <v>0.12876337304387064</v>
      </c>
    </row>
    <row r="56" spans="1:13" x14ac:dyDescent="0.25">
      <c r="A56" s="1">
        <v>43385.440972222219</v>
      </c>
      <c r="B56" s="6">
        <v>2.4898424942054902</v>
      </c>
      <c r="C56">
        <v>1.92</v>
      </c>
      <c r="D56">
        <v>1.06</v>
      </c>
      <c r="E56">
        <v>4.3365330322475302</v>
      </c>
      <c r="F56">
        <v>25.0170311187726</v>
      </c>
      <c r="G56" s="6">
        <f t="shared" si="0"/>
        <v>2.4898424942054902</v>
      </c>
      <c r="H56">
        <f t="shared" si="1"/>
        <v>1.8207029887825927</v>
      </c>
      <c r="I56">
        <f t="shared" si="2"/>
        <v>1.0311750693272856</v>
      </c>
      <c r="J56">
        <f t="shared" si="3"/>
        <v>4.3365330322475302</v>
      </c>
      <c r="K56">
        <f t="shared" si="4"/>
        <v>25.0170311187726</v>
      </c>
      <c r="L56" s="6">
        <f t="shared" si="5"/>
        <v>-9.9297011217407194E-2</v>
      </c>
      <c r="M56">
        <f t="shared" si="6"/>
        <v>-2.8824930672714411E-2</v>
      </c>
    </row>
    <row r="57" spans="1:13" x14ac:dyDescent="0.25">
      <c r="A57" s="1">
        <v>43385.520844907405</v>
      </c>
      <c r="B57" s="6">
        <v>2.5052897168331598</v>
      </c>
      <c r="C57">
        <v>1.91</v>
      </c>
      <c r="D57">
        <v>1.34</v>
      </c>
      <c r="E57">
        <v>4.0642712414559599</v>
      </c>
      <c r="F57">
        <v>23.315973375555998</v>
      </c>
      <c r="G57" s="6">
        <f t="shared" si="0"/>
        <v>2.5052897168331598</v>
      </c>
      <c r="H57">
        <f t="shared" si="1"/>
        <v>1.8553312704586231</v>
      </c>
      <c r="I57">
        <f t="shared" si="2"/>
        <v>1.0822862649880882</v>
      </c>
      <c r="J57">
        <f t="shared" si="3"/>
        <v>4.0642712414559599</v>
      </c>
      <c r="K57">
        <f t="shared" si="4"/>
        <v>23.315973375555998</v>
      </c>
      <c r="L57" s="6">
        <f t="shared" si="5"/>
        <v>-5.4668729541376804E-2</v>
      </c>
      <c r="M57">
        <f t="shared" si="6"/>
        <v>-0.25771373501191186</v>
      </c>
    </row>
    <row r="58" spans="1:13" x14ac:dyDescent="0.25">
      <c r="A58" s="1">
        <v>43385.618055555555</v>
      </c>
      <c r="B58" s="6">
        <v>2.4644493862488002</v>
      </c>
      <c r="C58">
        <v>1.88</v>
      </c>
      <c r="D58">
        <v>1.1499999999999999</v>
      </c>
      <c r="E58">
        <v>4.3817008859773399</v>
      </c>
      <c r="F58">
        <v>25.299138076008902</v>
      </c>
      <c r="G58" s="6">
        <f t="shared" si="0"/>
        <v>2.4644493862488002</v>
      </c>
      <c r="H58">
        <f t="shared" si="1"/>
        <v>1.7984527324044914</v>
      </c>
      <c r="I58">
        <f t="shared" si="2"/>
        <v>1.0135427472898351</v>
      </c>
      <c r="J58">
        <f t="shared" si="3"/>
        <v>4.3817008859773399</v>
      </c>
      <c r="K58">
        <f t="shared" si="4"/>
        <v>25.299138076008902</v>
      </c>
      <c r="L58" s="6">
        <f t="shared" si="5"/>
        <v>-8.1547267595508455E-2</v>
      </c>
      <c r="M58">
        <f t="shared" si="6"/>
        <v>-0.13645725271016484</v>
      </c>
    </row>
    <row r="59" spans="1:13" x14ac:dyDescent="0.25">
      <c r="A59" s="1">
        <v>43385.687511574077</v>
      </c>
      <c r="B59" s="6">
        <v>2.6662390314398499</v>
      </c>
      <c r="C59">
        <v>2.2000000000000002</v>
      </c>
      <c r="D59">
        <v>1.54</v>
      </c>
      <c r="E59">
        <v>4.7087789811947696</v>
      </c>
      <c r="F59">
        <v>27.341239075365799</v>
      </c>
      <c r="G59" s="6">
        <f t="shared" si="0"/>
        <v>2.6662390314398499</v>
      </c>
      <c r="H59">
        <f t="shared" si="1"/>
        <v>1.917937132957575</v>
      </c>
      <c r="I59">
        <f t="shared" si="2"/>
        <v>1.0423887616023695</v>
      </c>
      <c r="J59">
        <f t="shared" si="3"/>
        <v>4.7087789811947696</v>
      </c>
      <c r="K59">
        <f t="shared" si="4"/>
        <v>27.341239075365799</v>
      </c>
      <c r="L59" s="6">
        <f t="shared" si="5"/>
        <v>-0.28206286704242522</v>
      </c>
      <c r="M59">
        <f t="shared" si="6"/>
        <v>-0.49761123839763055</v>
      </c>
    </row>
    <row r="60" spans="1:13" x14ac:dyDescent="0.25">
      <c r="A60" s="1">
        <v>43385.770844907405</v>
      </c>
      <c r="B60" s="6">
        <v>2.7021558639604701</v>
      </c>
      <c r="C60">
        <v>2.1</v>
      </c>
      <c r="D60">
        <v>1.22</v>
      </c>
      <c r="E60">
        <v>5.1875131586183496</v>
      </c>
      <c r="F60">
        <v>30.3280839053525</v>
      </c>
      <c r="G60" s="6">
        <f t="shared" si="0"/>
        <v>2.7021558639604701</v>
      </c>
      <c r="H60">
        <f t="shared" si="1"/>
        <v>1.9056614830321033</v>
      </c>
      <c r="I60">
        <f t="shared" si="2"/>
        <v>0.9810239554797533</v>
      </c>
      <c r="J60">
        <f t="shared" si="3"/>
        <v>5.1875131586183496</v>
      </c>
      <c r="K60">
        <f t="shared" si="4"/>
        <v>30.3280839053525</v>
      </c>
      <c r="L60" s="6">
        <f t="shared" si="5"/>
        <v>-0.19433851696789683</v>
      </c>
      <c r="M60">
        <f t="shared" si="6"/>
        <v>-0.23897604452024668</v>
      </c>
    </row>
    <row r="61" spans="1:13" x14ac:dyDescent="0.25">
      <c r="A61" s="1">
        <v>43385.854178240741</v>
      </c>
      <c r="B61" s="6">
        <v>2.6925677050655601</v>
      </c>
      <c r="C61">
        <v>2.0099999999999998</v>
      </c>
      <c r="D61">
        <v>1.29</v>
      </c>
      <c r="E61">
        <v>4.6863645227015498</v>
      </c>
      <c r="F61">
        <v>27.201335053520499</v>
      </c>
      <c r="G61" s="6">
        <f t="shared" si="0"/>
        <v>2.6925677050655601</v>
      </c>
      <c r="H61">
        <f t="shared" si="1"/>
        <v>1.9387406281552986</v>
      </c>
      <c r="I61">
        <f t="shared" si="2"/>
        <v>1.056340193787026</v>
      </c>
      <c r="J61">
        <f t="shared" si="3"/>
        <v>4.6863645227015498</v>
      </c>
      <c r="K61">
        <f t="shared" si="4"/>
        <v>27.201335053520499</v>
      </c>
      <c r="L61" s="6">
        <f t="shared" si="5"/>
        <v>-7.1259371844701214E-2</v>
      </c>
      <c r="M61">
        <f t="shared" si="6"/>
        <v>-0.233659806212974</v>
      </c>
    </row>
    <row r="62" spans="1:13" x14ac:dyDescent="0.25">
      <c r="A62" s="1">
        <v>43385.937511574077</v>
      </c>
      <c r="B62" s="6">
        <v>2.6384416982047498</v>
      </c>
      <c r="C62">
        <v>2.35</v>
      </c>
      <c r="D62">
        <v>1.33</v>
      </c>
      <c r="E62">
        <v>4.5673169213958902</v>
      </c>
      <c r="F62">
        <v>26.458181326407399</v>
      </c>
      <c r="G62" s="6">
        <f t="shared" si="0"/>
        <v>2.6384416982047498</v>
      </c>
      <c r="H62">
        <f t="shared" si="1"/>
        <v>1.90960668088901</v>
      </c>
      <c r="I62">
        <f t="shared" si="2"/>
        <v>1.0543563561244951</v>
      </c>
      <c r="J62">
        <f t="shared" si="3"/>
        <v>4.5673169213958902</v>
      </c>
      <c r="K62">
        <f t="shared" si="4"/>
        <v>26.458181326407399</v>
      </c>
      <c r="L62" s="6">
        <f t="shared" si="5"/>
        <v>-0.44039331911099011</v>
      </c>
      <c r="M62">
        <f t="shared" si="6"/>
        <v>-0.275643643875505</v>
      </c>
    </row>
    <row r="63" spans="1:13" x14ac:dyDescent="0.25">
      <c r="A63" s="1">
        <v>43386.020844907405</v>
      </c>
      <c r="B63" s="6">
        <v>2.7796131396638599</v>
      </c>
      <c r="C63">
        <v>1.93</v>
      </c>
      <c r="D63">
        <v>1.1100000000000001</v>
      </c>
      <c r="E63">
        <v>5.5237466163556599</v>
      </c>
      <c r="F63">
        <v>32.424554556075499</v>
      </c>
      <c r="G63" s="6">
        <f t="shared" si="0"/>
        <v>2.7796131396638599</v>
      </c>
      <c r="H63">
        <f t="shared" si="1"/>
        <v>1.9347068172029243</v>
      </c>
      <c r="I63">
        <f t="shared" si="2"/>
        <v>0.95803332157960763</v>
      </c>
      <c r="J63">
        <f t="shared" si="3"/>
        <v>5.5237466163556599</v>
      </c>
      <c r="K63">
        <f t="shared" si="4"/>
        <v>32.424554556075499</v>
      </c>
      <c r="L63" s="6">
        <f t="shared" si="5"/>
        <v>4.7068172029243183E-3</v>
      </c>
      <c r="M63">
        <f t="shared" si="6"/>
        <v>-0.15196667842039246</v>
      </c>
    </row>
    <row r="64" spans="1:13" x14ac:dyDescent="0.25">
      <c r="A64" s="1">
        <v>43386.104178240741</v>
      </c>
      <c r="B64" s="6">
        <v>2.6454783237914099</v>
      </c>
      <c r="C64">
        <v>2.04</v>
      </c>
      <c r="D64">
        <v>0.66</v>
      </c>
      <c r="E64">
        <v>7.3661085093496004</v>
      </c>
      <c r="F64">
        <v>43.897445527798901</v>
      </c>
      <c r="G64" s="6">
        <f t="shared" si="0"/>
        <v>2.6454783237914099</v>
      </c>
      <c r="H64">
        <f t="shared" si="1"/>
        <v>1.7278748007062481</v>
      </c>
      <c r="I64">
        <f t="shared" si="2"/>
        <v>0.6860783288047928</v>
      </c>
      <c r="J64">
        <f t="shared" si="3"/>
        <v>7.3661085093496004</v>
      </c>
      <c r="K64">
        <f t="shared" si="4"/>
        <v>43.897445527798901</v>
      </c>
      <c r="L64" s="6">
        <f t="shared" si="5"/>
        <v>-0.31212519929375193</v>
      </c>
      <c r="M64">
        <f t="shared" si="6"/>
        <v>2.6078328804792772E-2</v>
      </c>
    </row>
    <row r="65" spans="1:13" x14ac:dyDescent="0.25">
      <c r="A65" s="1">
        <v>43386.187511574077</v>
      </c>
      <c r="B65" s="6">
        <v>2.6388740800171799</v>
      </c>
      <c r="C65">
        <v>1.77</v>
      </c>
      <c r="D65">
        <v>0.48</v>
      </c>
      <c r="E65">
        <v>8.7848618183343898</v>
      </c>
      <c r="F65">
        <v>52.720202742988299</v>
      </c>
      <c r="G65" s="6">
        <f t="shared" si="0"/>
        <v>2.6388740800171799</v>
      </c>
      <c r="H65">
        <f t="shared" si="1"/>
        <v>1.6516235486437423</v>
      </c>
      <c r="I65">
        <f t="shared" si="2"/>
        <v>0.54991477478881345</v>
      </c>
      <c r="J65">
        <f t="shared" si="3"/>
        <v>8.7848618183343898</v>
      </c>
      <c r="K65">
        <f t="shared" si="4"/>
        <v>52.720202742988299</v>
      </c>
      <c r="L65" s="6">
        <f t="shared" si="5"/>
        <v>-0.11837645135625774</v>
      </c>
      <c r="M65">
        <f t="shared" si="6"/>
        <v>6.9914774788813472E-2</v>
      </c>
    </row>
    <row r="66" spans="1:13" x14ac:dyDescent="0.25">
      <c r="A66" s="1">
        <v>43386.270844907405</v>
      </c>
      <c r="B66" s="6">
        <v>2.7242689192607101</v>
      </c>
      <c r="C66">
        <v>1.86</v>
      </c>
      <c r="D66">
        <v>0.55000000000000004</v>
      </c>
      <c r="E66">
        <v>8.2943112550745308</v>
      </c>
      <c r="F66">
        <v>49.670584471148501</v>
      </c>
      <c r="G66" s="6">
        <f t="shared" si="0"/>
        <v>2.7242689192607101</v>
      </c>
      <c r="H66">
        <f t="shared" si="1"/>
        <v>1.7296398988225414</v>
      </c>
      <c r="I66">
        <f t="shared" si="2"/>
        <v>0.61229581882063888</v>
      </c>
      <c r="J66">
        <f t="shared" si="3"/>
        <v>8.2943112550745308</v>
      </c>
      <c r="K66">
        <f t="shared" si="4"/>
        <v>49.670584471148501</v>
      </c>
      <c r="L66" s="6">
        <f t="shared" si="5"/>
        <v>-0.13036010117745866</v>
      </c>
      <c r="M66">
        <f t="shared" si="6"/>
        <v>6.2295818820638837E-2</v>
      </c>
    </row>
    <row r="67" spans="1:13" x14ac:dyDescent="0.25">
      <c r="A67" s="1">
        <v>43386.361111111109</v>
      </c>
      <c r="B67" s="6">
        <v>2.7938779644093801</v>
      </c>
      <c r="C67">
        <v>2</v>
      </c>
      <c r="D67">
        <v>0.25</v>
      </c>
      <c r="E67">
        <v>8.0222836218911304</v>
      </c>
      <c r="F67">
        <v>47.979049742834199</v>
      </c>
      <c r="G67" s="6">
        <f t="shared" si="0"/>
        <v>2.7938779644093801</v>
      </c>
      <c r="H67">
        <f t="shared" si="1"/>
        <v>1.788288574412872</v>
      </c>
      <c r="I67">
        <f t="shared" si="2"/>
        <v>0.65483389194956088</v>
      </c>
      <c r="J67">
        <f t="shared" si="3"/>
        <v>8.0222836218911304</v>
      </c>
      <c r="K67">
        <f t="shared" si="4"/>
        <v>47.979049742834199</v>
      </c>
      <c r="L67" s="6">
        <f t="shared" si="5"/>
        <v>-0.21171142558712797</v>
      </c>
      <c r="M67">
        <f t="shared" si="6"/>
        <v>0.40483389194956088</v>
      </c>
    </row>
    <row r="68" spans="1:13" x14ac:dyDescent="0.25">
      <c r="A68" s="1">
        <v>43386.437511574077</v>
      </c>
      <c r="B68" s="6">
        <v>2.67545408243081</v>
      </c>
      <c r="C68">
        <v>2.1</v>
      </c>
      <c r="D68">
        <v>0.74</v>
      </c>
      <c r="E68">
        <v>6.1709512828322097</v>
      </c>
      <c r="F68">
        <v>36.457406341389103</v>
      </c>
      <c r="G68" s="6">
        <f t="shared" ref="G68:G95" si="7">B68</f>
        <v>2.67545408243081</v>
      </c>
      <c r="H68">
        <f t="shared" ref="H68:H95" si="8">$G68*$P$2*EXP(-$P$3*J68)+$G68*(1-$P$2)*EXP(-$P$4*J68)</f>
        <v>1.8184645336245369</v>
      </c>
      <c r="I68">
        <f t="shared" ref="I68:I95" si="9">$G68*$P$2*EXP(-$P$3*K68)+$G68*(1-$P$2)*EXP(-$P$4*K68)</f>
        <v>0.83439644532395563</v>
      </c>
      <c r="J68">
        <f t="shared" ref="J68:J95" si="10">E68</f>
        <v>6.1709512828322097</v>
      </c>
      <c r="K68">
        <f t="shared" ref="K68:K95" si="11">F68</f>
        <v>36.457406341389103</v>
      </c>
      <c r="L68" s="6">
        <f t="shared" ref="L68:L95" si="12">H68-C68</f>
        <v>-0.28153546637546323</v>
      </c>
      <c r="M68">
        <f t="shared" ref="M68:M95" si="13">I68-D68</f>
        <v>9.4396445323955636E-2</v>
      </c>
    </row>
    <row r="69" spans="1:13" x14ac:dyDescent="0.25">
      <c r="A69" s="1">
        <v>43386.520844907405</v>
      </c>
      <c r="B69" s="6">
        <v>2.6255590867241398</v>
      </c>
      <c r="C69">
        <v>2.13</v>
      </c>
      <c r="D69">
        <v>1.32</v>
      </c>
      <c r="E69">
        <v>4.0376103800385597</v>
      </c>
      <c r="F69">
        <v>23.149343408935302</v>
      </c>
      <c r="G69" s="6">
        <f t="shared" si="7"/>
        <v>2.6255590867241398</v>
      </c>
      <c r="H69">
        <f t="shared" si="8"/>
        <v>1.9468712140049194</v>
      </c>
      <c r="I69">
        <f t="shared" si="9"/>
        <v>1.1389410762117869</v>
      </c>
      <c r="J69">
        <f t="shared" si="10"/>
        <v>4.0376103800385597</v>
      </c>
      <c r="K69">
        <f t="shared" si="11"/>
        <v>23.149343408935302</v>
      </c>
      <c r="L69" s="6">
        <f t="shared" si="12"/>
        <v>-0.18312878599508053</v>
      </c>
      <c r="M69">
        <f t="shared" si="13"/>
        <v>-0.1810589237882132</v>
      </c>
    </row>
    <row r="70" spans="1:13" x14ac:dyDescent="0.25">
      <c r="A70" s="1">
        <v>43386.604178240741</v>
      </c>
      <c r="B70" s="6">
        <v>2.7379060318249002</v>
      </c>
      <c r="C70">
        <v>2.13</v>
      </c>
      <c r="D70">
        <v>1.44</v>
      </c>
      <c r="E70">
        <v>3.5310172959054902</v>
      </c>
      <c r="F70">
        <v>19.9809804838074</v>
      </c>
      <c r="G70" s="6">
        <f t="shared" si="7"/>
        <v>2.7379060318249002</v>
      </c>
      <c r="H70">
        <f t="shared" si="8"/>
        <v>2.0822337549493439</v>
      </c>
      <c r="I70">
        <f t="shared" si="9"/>
        <v>1.2848626540505039</v>
      </c>
      <c r="J70">
        <f t="shared" si="10"/>
        <v>3.5310172959054902</v>
      </c>
      <c r="K70">
        <f t="shared" si="11"/>
        <v>19.9809804838074</v>
      </c>
      <c r="L70" s="6">
        <f t="shared" si="12"/>
        <v>-4.7766245050655964E-2</v>
      </c>
      <c r="M70">
        <f t="shared" si="13"/>
        <v>-0.15513734594949602</v>
      </c>
    </row>
    <row r="71" spans="1:13" x14ac:dyDescent="0.25">
      <c r="A71" s="1">
        <v>43386.687511574077</v>
      </c>
      <c r="B71" s="6">
        <v>2.46341400406321</v>
      </c>
      <c r="C71">
        <v>1.95</v>
      </c>
      <c r="D71">
        <v>1.1499999999999999</v>
      </c>
      <c r="E71">
        <v>4.0002422159915598</v>
      </c>
      <c r="F71">
        <v>22.9157752169479</v>
      </c>
      <c r="G71" s="6">
        <f t="shared" si="7"/>
        <v>2.46341400406321</v>
      </c>
      <c r="H71">
        <f t="shared" si="8"/>
        <v>1.8299140004999745</v>
      </c>
      <c r="I71">
        <f t="shared" si="9"/>
        <v>1.0748143575430564</v>
      </c>
      <c r="J71">
        <f t="shared" si="10"/>
        <v>4.0002422159915598</v>
      </c>
      <c r="K71">
        <f t="shared" si="11"/>
        <v>22.9157752169479</v>
      </c>
      <c r="L71" s="6">
        <f t="shared" si="12"/>
        <v>-0.12008599950002541</v>
      </c>
      <c r="M71">
        <f t="shared" si="13"/>
        <v>-7.518564245694348E-2</v>
      </c>
    </row>
    <row r="72" spans="1:13" x14ac:dyDescent="0.25">
      <c r="A72" s="1">
        <v>43386.769444444442</v>
      </c>
      <c r="B72" s="6">
        <v>2.6031922615229299</v>
      </c>
      <c r="C72">
        <v>2.2599999999999998</v>
      </c>
      <c r="D72">
        <v>1.3</v>
      </c>
      <c r="E72">
        <v>4.25774302102948</v>
      </c>
      <c r="F72">
        <v>24.524865025699</v>
      </c>
      <c r="G72" s="6">
        <f t="shared" si="7"/>
        <v>2.6031922615229299</v>
      </c>
      <c r="H72">
        <f t="shared" si="8"/>
        <v>1.9104623182772886</v>
      </c>
      <c r="I72">
        <f t="shared" si="9"/>
        <v>1.0913594135211868</v>
      </c>
      <c r="J72">
        <f t="shared" si="10"/>
        <v>4.25774302102948</v>
      </c>
      <c r="K72">
        <f t="shared" si="11"/>
        <v>24.524865025699</v>
      </c>
      <c r="L72" s="6">
        <f t="shared" si="12"/>
        <v>-0.34953768172271116</v>
      </c>
      <c r="M72">
        <f t="shared" si="13"/>
        <v>-0.20864058647881323</v>
      </c>
    </row>
    <row r="73" spans="1:13" x14ac:dyDescent="0.25">
      <c r="A73" s="1">
        <v>43386.854861111111</v>
      </c>
      <c r="B73" s="6">
        <v>2.5309379329418502</v>
      </c>
      <c r="C73">
        <v>1.94</v>
      </c>
      <c r="D73">
        <v>1.25</v>
      </c>
      <c r="E73">
        <v>4.2761868209244804</v>
      </c>
      <c r="F73">
        <v>24.640082591260001</v>
      </c>
      <c r="G73" s="6">
        <f t="shared" si="7"/>
        <v>2.5309379329418502</v>
      </c>
      <c r="H73">
        <f t="shared" si="8"/>
        <v>1.8558614713776993</v>
      </c>
      <c r="I73">
        <f t="shared" si="9"/>
        <v>1.0580398607720316</v>
      </c>
      <c r="J73">
        <f t="shared" si="10"/>
        <v>4.2761868209244804</v>
      </c>
      <c r="K73">
        <f t="shared" si="11"/>
        <v>24.640082591260001</v>
      </c>
      <c r="L73" s="6">
        <f t="shared" si="12"/>
        <v>-8.4138528622300646E-2</v>
      </c>
      <c r="M73">
        <f t="shared" si="13"/>
        <v>-0.1919601392279684</v>
      </c>
    </row>
    <row r="74" spans="1:13" x14ac:dyDescent="0.25">
      <c r="A74" s="1">
        <v>43386.937511574077</v>
      </c>
      <c r="B74" s="6">
        <v>2.38513620717824</v>
      </c>
      <c r="C74">
        <v>2.08</v>
      </c>
      <c r="D74">
        <v>1.2</v>
      </c>
      <c r="E74">
        <v>4.3417061701623698</v>
      </c>
      <c r="F74">
        <v>25.0493425586595</v>
      </c>
      <c r="G74" s="6">
        <f t="shared" si="7"/>
        <v>2.38513620717824</v>
      </c>
      <c r="H74">
        <f t="shared" si="8"/>
        <v>1.7437265007364309</v>
      </c>
      <c r="I74">
        <f t="shared" si="9"/>
        <v>0.98701944180401013</v>
      </c>
      <c r="J74">
        <f t="shared" si="10"/>
        <v>4.3417061701623698</v>
      </c>
      <c r="K74">
        <f t="shared" si="11"/>
        <v>25.0493425586595</v>
      </c>
      <c r="L74" s="6">
        <f t="shared" si="12"/>
        <v>-0.3362734992635692</v>
      </c>
      <c r="M74">
        <f t="shared" si="13"/>
        <v>-0.21298055819598982</v>
      </c>
    </row>
    <row r="75" spans="1:13" x14ac:dyDescent="0.25">
      <c r="A75" s="1">
        <v>43387.018750000003</v>
      </c>
      <c r="B75" s="6">
        <v>2.5165391145102198</v>
      </c>
      <c r="C75">
        <v>2.2599999999999998</v>
      </c>
      <c r="D75">
        <v>1.25</v>
      </c>
      <c r="E75">
        <v>4.4315902318493698</v>
      </c>
      <c r="F75">
        <v>25.610704112451099</v>
      </c>
      <c r="G75" s="6">
        <f t="shared" si="7"/>
        <v>2.5165391145102198</v>
      </c>
      <c r="H75">
        <f t="shared" si="8"/>
        <v>1.8323540557110991</v>
      </c>
      <c r="I75">
        <f t="shared" si="9"/>
        <v>1.0269997139305389</v>
      </c>
      <c r="J75">
        <f t="shared" si="10"/>
        <v>4.4315902318493698</v>
      </c>
      <c r="K75">
        <f t="shared" si="11"/>
        <v>25.610704112451099</v>
      </c>
      <c r="L75" s="6">
        <f t="shared" si="12"/>
        <v>-0.42764594428890068</v>
      </c>
      <c r="M75">
        <f t="shared" si="13"/>
        <v>-0.2230002860694611</v>
      </c>
    </row>
    <row r="76" spans="1:13" x14ac:dyDescent="0.25">
      <c r="A76" s="1">
        <v>43387.105555555558</v>
      </c>
      <c r="B76" s="6">
        <v>2.45120319033634</v>
      </c>
      <c r="C76">
        <v>2.06</v>
      </c>
      <c r="D76">
        <v>1.1599999999999999</v>
      </c>
      <c r="E76">
        <v>4.8721439880740798</v>
      </c>
      <c r="F76">
        <v>28.360746043700001</v>
      </c>
      <c r="G76" s="6">
        <f t="shared" si="7"/>
        <v>2.45120319033634</v>
      </c>
      <c r="H76">
        <f t="shared" si="8"/>
        <v>1.7511040954009585</v>
      </c>
      <c r="I76">
        <f t="shared" si="9"/>
        <v>0.93439791361588931</v>
      </c>
      <c r="J76">
        <f t="shared" si="10"/>
        <v>4.8721439880740798</v>
      </c>
      <c r="K76">
        <f t="shared" si="11"/>
        <v>28.360746043700001</v>
      </c>
      <c r="L76" s="6">
        <f t="shared" si="12"/>
        <v>-0.30889590459904159</v>
      </c>
      <c r="M76">
        <f t="shared" si="13"/>
        <v>-0.22560208638411061</v>
      </c>
    </row>
    <row r="77" spans="1:13" x14ac:dyDescent="0.25">
      <c r="A77" s="1">
        <v>43387.186111111114</v>
      </c>
      <c r="B77" s="6">
        <v>2.5012390038791699</v>
      </c>
      <c r="C77">
        <v>2.0299999999999998</v>
      </c>
      <c r="D77">
        <v>0.89</v>
      </c>
      <c r="E77">
        <v>5.3746885258448902</v>
      </c>
      <c r="F77">
        <v>31.495275780961801</v>
      </c>
      <c r="G77" s="6">
        <f t="shared" si="7"/>
        <v>2.5012390038791699</v>
      </c>
      <c r="H77">
        <f t="shared" si="8"/>
        <v>1.750988778503235</v>
      </c>
      <c r="I77">
        <f t="shared" si="9"/>
        <v>0.88217966578814688</v>
      </c>
      <c r="J77">
        <f t="shared" si="10"/>
        <v>5.3746885258448902</v>
      </c>
      <c r="K77">
        <f t="shared" si="11"/>
        <v>31.495275780961801</v>
      </c>
      <c r="L77" s="6">
        <f t="shared" si="12"/>
        <v>-0.27901122149676483</v>
      </c>
      <c r="M77">
        <f t="shared" si="13"/>
        <v>-7.8203342118531305E-3</v>
      </c>
    </row>
    <row r="78" spans="1:13" x14ac:dyDescent="0.25">
      <c r="A78" s="1">
        <v>43387.270844907405</v>
      </c>
      <c r="B78" s="6">
        <v>2.4626407312691398</v>
      </c>
      <c r="C78">
        <v>1.74</v>
      </c>
      <c r="D78">
        <v>0.61</v>
      </c>
      <c r="E78">
        <v>8.7179078698011701</v>
      </c>
      <c r="F78">
        <v>52.3040222814803</v>
      </c>
      <c r="G78" s="6">
        <f t="shared" si="7"/>
        <v>2.4626407312691398</v>
      </c>
      <c r="H78">
        <f t="shared" si="8"/>
        <v>1.5442997546712445</v>
      </c>
      <c r="I78">
        <f t="shared" si="9"/>
        <v>0.51851187422862777</v>
      </c>
      <c r="J78">
        <f t="shared" si="10"/>
        <v>8.7179078698011701</v>
      </c>
      <c r="K78">
        <f t="shared" si="11"/>
        <v>52.3040222814803</v>
      </c>
      <c r="L78" s="6">
        <f t="shared" si="12"/>
        <v>-0.19570024532875552</v>
      </c>
      <c r="M78">
        <f t="shared" si="13"/>
        <v>-9.148812577137222E-2</v>
      </c>
    </row>
    <row r="79" spans="1:13" x14ac:dyDescent="0.25">
      <c r="A79" s="1">
        <v>43387.354178240741</v>
      </c>
      <c r="B79" s="6">
        <v>2.4167542630160299</v>
      </c>
      <c r="C79">
        <v>1.32</v>
      </c>
      <c r="D79">
        <v>0.24</v>
      </c>
      <c r="E79">
        <v>8.30305112912772</v>
      </c>
      <c r="F79">
        <v>49.724926099633301</v>
      </c>
      <c r="G79" s="6">
        <f t="shared" si="7"/>
        <v>2.4167542630160299</v>
      </c>
      <c r="H79">
        <f t="shared" si="8"/>
        <v>1.5340021440447289</v>
      </c>
      <c r="I79">
        <f t="shared" si="9"/>
        <v>0.54244876730852287</v>
      </c>
      <c r="J79">
        <f t="shared" si="10"/>
        <v>8.30305112912772</v>
      </c>
      <c r="K79">
        <f t="shared" si="11"/>
        <v>49.724926099633301</v>
      </c>
      <c r="L79" s="6">
        <f t="shared" si="12"/>
        <v>0.21400214404472884</v>
      </c>
      <c r="M79">
        <f t="shared" si="13"/>
        <v>0.30244876730852288</v>
      </c>
    </row>
    <row r="80" spans="1:13" x14ac:dyDescent="0.25">
      <c r="A80" s="1">
        <v>43387.437615740739</v>
      </c>
      <c r="B80" s="6">
        <v>2.46832792553265</v>
      </c>
      <c r="C80">
        <v>1.84</v>
      </c>
      <c r="D80">
        <v>0.17</v>
      </c>
      <c r="E80">
        <v>8.7883242277715894</v>
      </c>
      <c r="F80">
        <v>52.741724359109099</v>
      </c>
      <c r="G80" s="6">
        <f t="shared" si="7"/>
        <v>2.46832792553265</v>
      </c>
      <c r="H80">
        <f t="shared" si="8"/>
        <v>1.5447279062724351</v>
      </c>
      <c r="I80">
        <f t="shared" si="9"/>
        <v>0.51410030179128241</v>
      </c>
      <c r="J80">
        <f t="shared" si="10"/>
        <v>8.7883242277715894</v>
      </c>
      <c r="K80">
        <f t="shared" si="11"/>
        <v>52.741724359109099</v>
      </c>
      <c r="L80" s="6">
        <f t="shared" si="12"/>
        <v>-0.29527209372756502</v>
      </c>
      <c r="M80">
        <f t="shared" si="13"/>
        <v>0.34410030179128237</v>
      </c>
    </row>
    <row r="81" spans="1:13" x14ac:dyDescent="0.25">
      <c r="A81" s="1">
        <v>43387.520949074074</v>
      </c>
      <c r="B81" s="6">
        <v>2.62240984375005</v>
      </c>
      <c r="C81">
        <v>1.94</v>
      </c>
      <c r="D81">
        <v>1.1299999999999999</v>
      </c>
      <c r="E81">
        <v>4.4872773271533104</v>
      </c>
      <c r="F81">
        <v>25.9584412995567</v>
      </c>
      <c r="G81" s="6">
        <f t="shared" si="7"/>
        <v>2.62240984375005</v>
      </c>
      <c r="H81">
        <f t="shared" si="8"/>
        <v>1.9047102003655756</v>
      </c>
      <c r="I81">
        <f t="shared" si="9"/>
        <v>1.0610167551450074</v>
      </c>
      <c r="J81">
        <f t="shared" si="10"/>
        <v>4.4872773271533104</v>
      </c>
      <c r="K81">
        <f t="shared" si="11"/>
        <v>25.9584412995567</v>
      </c>
      <c r="L81" s="6">
        <f t="shared" si="12"/>
        <v>-3.5289799634424357E-2</v>
      </c>
      <c r="M81">
        <f t="shared" si="13"/>
        <v>-6.898324485499252E-2</v>
      </c>
    </row>
    <row r="82" spans="1:13" x14ac:dyDescent="0.25">
      <c r="A82" s="1">
        <v>43387.602777777778</v>
      </c>
      <c r="B82" s="6">
        <v>2.4361668286165301</v>
      </c>
      <c r="C82">
        <v>1.89</v>
      </c>
      <c r="D82">
        <v>1.31</v>
      </c>
      <c r="E82">
        <v>3.7544816970684001</v>
      </c>
      <c r="F82">
        <v>21.379116853810999</v>
      </c>
      <c r="G82" s="6">
        <f t="shared" si="7"/>
        <v>2.4361668286165301</v>
      </c>
      <c r="H82">
        <f t="shared" si="8"/>
        <v>1.8316587202997867</v>
      </c>
      <c r="I82">
        <f t="shared" si="9"/>
        <v>1.1042436105186486</v>
      </c>
      <c r="J82">
        <f t="shared" si="10"/>
        <v>3.7544816970684001</v>
      </c>
      <c r="K82">
        <f t="shared" si="11"/>
        <v>21.379116853810999</v>
      </c>
      <c r="L82" s="6">
        <f t="shared" si="12"/>
        <v>-5.8341279700213189E-2</v>
      </c>
      <c r="M82">
        <f t="shared" si="13"/>
        <v>-0.20575638948135144</v>
      </c>
    </row>
    <row r="83" spans="1:13" x14ac:dyDescent="0.25">
      <c r="A83" s="1">
        <v>43387.687511574077</v>
      </c>
      <c r="B83" s="6">
        <v>2.61571543912047</v>
      </c>
      <c r="C83">
        <v>2.0299999999999998</v>
      </c>
      <c r="D83">
        <v>1.53</v>
      </c>
      <c r="E83">
        <v>3.3855041377358099</v>
      </c>
      <c r="F83">
        <v>19.070051787227399</v>
      </c>
      <c r="G83" s="6">
        <f t="shared" si="7"/>
        <v>2.61571543912047</v>
      </c>
      <c r="H83">
        <f t="shared" si="8"/>
        <v>2.004712843639175</v>
      </c>
      <c r="I83">
        <f t="shared" si="9"/>
        <v>1.2556349572595054</v>
      </c>
      <c r="J83">
        <f t="shared" si="10"/>
        <v>3.3855041377358099</v>
      </c>
      <c r="K83">
        <f t="shared" si="11"/>
        <v>19.070051787227399</v>
      </c>
      <c r="L83" s="6">
        <f t="shared" si="12"/>
        <v>-2.5287156360824792E-2</v>
      </c>
      <c r="M83">
        <f t="shared" si="13"/>
        <v>-0.27436504274049467</v>
      </c>
    </row>
    <row r="84" spans="1:13" x14ac:dyDescent="0.25">
      <c r="A84" s="1">
        <v>43387.772916666669</v>
      </c>
      <c r="B84" s="6">
        <v>2.2955869267150399</v>
      </c>
      <c r="C84">
        <v>1.75</v>
      </c>
      <c r="D84">
        <v>1.22</v>
      </c>
      <c r="E84">
        <v>3.79104836423042</v>
      </c>
      <c r="F84">
        <v>21.607818002391699</v>
      </c>
      <c r="G84" s="6">
        <f t="shared" si="7"/>
        <v>2.2955869267150399</v>
      </c>
      <c r="H84">
        <f t="shared" si="8"/>
        <v>1.7228063296653586</v>
      </c>
      <c r="I84">
        <f t="shared" si="9"/>
        <v>1.0346323348162032</v>
      </c>
      <c r="J84">
        <f t="shared" si="10"/>
        <v>3.79104836423042</v>
      </c>
      <c r="K84">
        <f t="shared" si="11"/>
        <v>21.607818002391699</v>
      </c>
      <c r="L84" s="6">
        <f t="shared" si="12"/>
        <v>-2.7193670334641373E-2</v>
      </c>
      <c r="M84">
        <f t="shared" si="13"/>
        <v>-0.18536766518379677</v>
      </c>
    </row>
    <row r="85" spans="1:13" x14ac:dyDescent="0.25">
      <c r="A85" s="1">
        <v>43387.85833333333</v>
      </c>
      <c r="B85" s="6">
        <v>2.3021551839171299</v>
      </c>
      <c r="C85">
        <v>1.87</v>
      </c>
      <c r="D85">
        <v>1.25</v>
      </c>
      <c r="E85">
        <v>3.8236334493379101</v>
      </c>
      <c r="F85">
        <v>21.811598107487299</v>
      </c>
      <c r="G85" s="6">
        <f t="shared" si="7"/>
        <v>2.3021551839171299</v>
      </c>
      <c r="H85">
        <f t="shared" si="8"/>
        <v>1.7249376458863475</v>
      </c>
      <c r="I85">
        <f t="shared" si="9"/>
        <v>1.0323577576764773</v>
      </c>
      <c r="J85">
        <f t="shared" si="10"/>
        <v>3.8236334493379101</v>
      </c>
      <c r="K85">
        <f t="shared" si="11"/>
        <v>21.811598107487299</v>
      </c>
      <c r="L85" s="6">
        <f t="shared" si="12"/>
        <v>-0.14506235411365265</v>
      </c>
      <c r="M85">
        <f t="shared" si="13"/>
        <v>-0.21764224232352269</v>
      </c>
    </row>
    <row r="86" spans="1:13" x14ac:dyDescent="0.25">
      <c r="A86" s="1">
        <v>43387.936111111114</v>
      </c>
      <c r="B86" s="6">
        <v>2.2904965247493601</v>
      </c>
      <c r="C86">
        <v>1.83</v>
      </c>
      <c r="D86">
        <v>1.26</v>
      </c>
      <c r="E86">
        <v>3.71193205398112</v>
      </c>
      <c r="F86">
        <v>21.112967413305899</v>
      </c>
      <c r="G86" s="6">
        <f t="shared" si="7"/>
        <v>2.2904965247493601</v>
      </c>
      <c r="H86">
        <f t="shared" si="8"/>
        <v>1.7258324467225012</v>
      </c>
      <c r="I86">
        <f t="shared" si="9"/>
        <v>1.045098340811603</v>
      </c>
      <c r="J86">
        <f t="shared" si="10"/>
        <v>3.71193205398112</v>
      </c>
      <c r="K86">
        <f t="shared" si="11"/>
        <v>21.112967413305899</v>
      </c>
      <c r="L86" s="6">
        <f t="shared" si="12"/>
        <v>-0.10416755327749883</v>
      </c>
      <c r="M86">
        <f t="shared" si="13"/>
        <v>-0.21490165918839699</v>
      </c>
    </row>
    <row r="87" spans="1:13" x14ac:dyDescent="0.25">
      <c r="A87" s="1">
        <v>43388.020138888889</v>
      </c>
      <c r="B87" s="6">
        <v>2.2606855273186501</v>
      </c>
      <c r="C87">
        <v>1.85</v>
      </c>
      <c r="D87">
        <v>1.25</v>
      </c>
      <c r="E87">
        <v>4.2826851138950799</v>
      </c>
      <c r="F87">
        <v>24.680676046185098</v>
      </c>
      <c r="G87" s="6">
        <f t="shared" si="7"/>
        <v>2.2606855273186501</v>
      </c>
      <c r="H87">
        <f t="shared" si="8"/>
        <v>1.6571993886045215</v>
      </c>
      <c r="I87">
        <f t="shared" si="9"/>
        <v>0.94411186992644403</v>
      </c>
      <c r="J87">
        <f t="shared" si="10"/>
        <v>4.2826851138950799</v>
      </c>
      <c r="K87">
        <f t="shared" si="11"/>
        <v>24.680676046185098</v>
      </c>
      <c r="L87" s="6">
        <f t="shared" si="12"/>
        <v>-0.19280061139547855</v>
      </c>
      <c r="M87">
        <f t="shared" si="13"/>
        <v>-0.30588813007355597</v>
      </c>
    </row>
    <row r="88" spans="1:13" x14ac:dyDescent="0.25">
      <c r="A88" s="1">
        <v>43388.102083333331</v>
      </c>
      <c r="B88" s="6">
        <v>2.3340177228408598</v>
      </c>
      <c r="C88">
        <v>1.83</v>
      </c>
      <c r="D88">
        <v>0.87</v>
      </c>
      <c r="E88">
        <v>6.3945321625328297</v>
      </c>
      <c r="F88">
        <v>37.849884997734897</v>
      </c>
      <c r="G88" s="6">
        <f t="shared" si="7"/>
        <v>2.3340177228408598</v>
      </c>
      <c r="H88">
        <f t="shared" si="8"/>
        <v>1.5740526674459931</v>
      </c>
      <c r="I88">
        <f t="shared" si="9"/>
        <v>0.70321239631296384</v>
      </c>
      <c r="J88">
        <f t="shared" si="10"/>
        <v>6.3945321625328297</v>
      </c>
      <c r="K88">
        <f t="shared" si="11"/>
        <v>37.849884997734897</v>
      </c>
      <c r="L88" s="6">
        <f t="shared" si="12"/>
        <v>-0.25594733255400692</v>
      </c>
      <c r="M88">
        <f t="shared" si="13"/>
        <v>-0.16678760368703616</v>
      </c>
    </row>
    <row r="89" spans="1:13" x14ac:dyDescent="0.25">
      <c r="A89" s="1">
        <v>43388.19027777778</v>
      </c>
      <c r="B89" s="6">
        <v>2.2856808448149799</v>
      </c>
      <c r="C89">
        <v>1.68</v>
      </c>
      <c r="D89">
        <v>0.55000000000000004</v>
      </c>
      <c r="E89">
        <v>6.8705584294483204</v>
      </c>
      <c r="F89">
        <v>40.813568216860602</v>
      </c>
      <c r="G89" s="6">
        <f t="shared" si="7"/>
        <v>2.2856808448149799</v>
      </c>
      <c r="H89">
        <f t="shared" si="8"/>
        <v>1.5169159092670053</v>
      </c>
      <c r="I89">
        <f t="shared" si="9"/>
        <v>0.63986529516878077</v>
      </c>
      <c r="J89">
        <f t="shared" si="10"/>
        <v>6.8705584294483204</v>
      </c>
      <c r="K89">
        <f t="shared" si="11"/>
        <v>40.813568216860602</v>
      </c>
      <c r="L89" s="6">
        <f t="shared" si="12"/>
        <v>-0.16308409073299468</v>
      </c>
      <c r="M89">
        <f t="shared" si="13"/>
        <v>8.9865295168780723E-2</v>
      </c>
    </row>
    <row r="90" spans="1:13" x14ac:dyDescent="0.25">
      <c r="A90" s="1">
        <v>43388.270844907405</v>
      </c>
      <c r="B90" s="6">
        <v>2.3993065138844099</v>
      </c>
      <c r="C90">
        <v>1.5</v>
      </c>
      <c r="D90">
        <v>0.52</v>
      </c>
      <c r="E90">
        <v>8.8086823348358507</v>
      </c>
      <c r="F90">
        <v>52.868265228434304</v>
      </c>
      <c r="G90" s="6">
        <f t="shared" si="7"/>
        <v>2.3993065138844099</v>
      </c>
      <c r="H90">
        <f t="shared" si="8"/>
        <v>1.5006542706928607</v>
      </c>
      <c r="I90">
        <f t="shared" si="9"/>
        <v>0.49815936184866749</v>
      </c>
      <c r="J90">
        <f t="shared" si="10"/>
        <v>8.8086823348358507</v>
      </c>
      <c r="K90">
        <f t="shared" si="11"/>
        <v>52.868265228434304</v>
      </c>
      <c r="L90" s="6">
        <f t="shared" si="12"/>
        <v>6.5427069286072559E-4</v>
      </c>
      <c r="M90">
        <f t="shared" si="13"/>
        <v>-2.1840638151332525E-2</v>
      </c>
    </row>
    <row r="91" spans="1:13" x14ac:dyDescent="0.25">
      <c r="A91" s="1">
        <v>43388.357638888891</v>
      </c>
      <c r="B91" s="6">
        <v>2.18203328428481</v>
      </c>
      <c r="C91">
        <v>1.41</v>
      </c>
      <c r="D91">
        <v>0.16</v>
      </c>
      <c r="E91">
        <v>8.7116455815497105</v>
      </c>
      <c r="F91">
        <v>52.265095545429801</v>
      </c>
      <c r="G91" s="6">
        <f t="shared" si="7"/>
        <v>2.18203328428481</v>
      </c>
      <c r="H91">
        <f t="shared" si="8"/>
        <v>1.3685808527629337</v>
      </c>
      <c r="I91">
        <f t="shared" si="9"/>
        <v>0.45987323610631403</v>
      </c>
      <c r="J91">
        <f t="shared" si="10"/>
        <v>8.7116455815497105</v>
      </c>
      <c r="K91">
        <f t="shared" si="11"/>
        <v>52.265095545429801</v>
      </c>
      <c r="L91" s="6">
        <f t="shared" si="12"/>
        <v>-4.141914723706619E-2</v>
      </c>
      <c r="M91">
        <f t="shared" si="13"/>
        <v>0.299873236106314</v>
      </c>
    </row>
    <row r="92" spans="1:13" x14ac:dyDescent="0.25">
      <c r="A92" s="1">
        <v>43388.438194444447</v>
      </c>
      <c r="B92" s="6">
        <v>2.2036860782462901</v>
      </c>
      <c r="C92">
        <v>1.67</v>
      </c>
      <c r="D92">
        <v>0.69</v>
      </c>
      <c r="E92">
        <v>6.0580163533963001</v>
      </c>
      <c r="F92">
        <v>35.753910530386797</v>
      </c>
      <c r="G92" s="6">
        <f t="shared" si="7"/>
        <v>2.2036860782462901</v>
      </c>
      <c r="H92">
        <f t="shared" si="8"/>
        <v>1.5038425232281045</v>
      </c>
      <c r="I92">
        <f t="shared" si="9"/>
        <v>0.69935728078998882</v>
      </c>
      <c r="J92">
        <f t="shared" si="10"/>
        <v>6.0580163533963001</v>
      </c>
      <c r="K92">
        <f t="shared" si="11"/>
        <v>35.753910530386797</v>
      </c>
      <c r="L92" s="6">
        <f t="shared" si="12"/>
        <v>-0.16615747677189541</v>
      </c>
      <c r="M92">
        <f t="shared" si="13"/>
        <v>9.3572807899888755E-3</v>
      </c>
    </row>
    <row r="93" spans="1:13" x14ac:dyDescent="0.25">
      <c r="A93" s="1">
        <v>43388.533333333333</v>
      </c>
      <c r="B93" s="6">
        <v>2.2253632084428698</v>
      </c>
      <c r="C93">
        <v>1.61</v>
      </c>
      <c r="D93">
        <v>0.99</v>
      </c>
      <c r="E93">
        <v>4.7475970451827498</v>
      </c>
      <c r="F93">
        <v>27.583516036132799</v>
      </c>
      <c r="G93" s="6">
        <f t="shared" si="7"/>
        <v>2.2253632084428698</v>
      </c>
      <c r="H93">
        <f t="shared" si="8"/>
        <v>1.598144373333656</v>
      </c>
      <c r="I93">
        <f t="shared" si="9"/>
        <v>0.86481387359818518</v>
      </c>
      <c r="J93">
        <f t="shared" si="10"/>
        <v>4.7475970451827498</v>
      </c>
      <c r="K93">
        <f t="shared" si="11"/>
        <v>27.583516036132799</v>
      </c>
      <c r="L93" s="6">
        <f t="shared" si="12"/>
        <v>-1.1855626666344099E-2</v>
      </c>
      <c r="M93">
        <f t="shared" si="13"/>
        <v>-0.12518612640181481</v>
      </c>
    </row>
    <row r="94" spans="1:13" x14ac:dyDescent="0.25">
      <c r="A94" s="1">
        <v>43388.607638888891</v>
      </c>
      <c r="B94" s="6">
        <v>2.2828099978927301</v>
      </c>
      <c r="C94">
        <v>1.56</v>
      </c>
      <c r="D94">
        <v>0.97</v>
      </c>
      <c r="E94">
        <v>4.2476567913947303</v>
      </c>
      <c r="F94">
        <v>24.461854886436999</v>
      </c>
      <c r="G94" s="6">
        <f t="shared" si="7"/>
        <v>2.2828099978927301</v>
      </c>
      <c r="H94">
        <f t="shared" si="8"/>
        <v>1.6761149989621773</v>
      </c>
      <c r="I94">
        <f t="shared" si="9"/>
        <v>0.95853950784274111</v>
      </c>
      <c r="J94">
        <f t="shared" si="10"/>
        <v>4.2476567913947303</v>
      </c>
      <c r="K94">
        <f t="shared" si="11"/>
        <v>24.461854886436999</v>
      </c>
      <c r="L94" s="6">
        <f t="shared" si="12"/>
        <v>0.11611499896217725</v>
      </c>
      <c r="M94">
        <f t="shared" si="13"/>
        <v>-1.1460492157258861E-2</v>
      </c>
    </row>
    <row r="95" spans="1:13" x14ac:dyDescent="0.25">
      <c r="A95" s="1">
        <v>43388.686805555553</v>
      </c>
      <c r="B95" s="6">
        <v>2.1661756778372401</v>
      </c>
      <c r="C95">
        <v>1.55</v>
      </c>
      <c r="D95">
        <v>0.97</v>
      </c>
      <c r="E95">
        <v>4.27259427483229</v>
      </c>
      <c r="F95">
        <v>24.617640478195501</v>
      </c>
      <c r="G95" s="6">
        <f t="shared" si="7"/>
        <v>2.1661756778372401</v>
      </c>
      <c r="H95">
        <f t="shared" si="8"/>
        <v>1.5886541496902522</v>
      </c>
      <c r="I95">
        <f t="shared" si="9"/>
        <v>0.90605786462207161</v>
      </c>
      <c r="J95">
        <f t="shared" si="10"/>
        <v>4.27259427483229</v>
      </c>
      <c r="K95">
        <f t="shared" si="11"/>
        <v>24.617640478195501</v>
      </c>
      <c r="L95" s="6">
        <f t="shared" si="12"/>
        <v>3.865414969025216E-2</v>
      </c>
      <c r="M95">
        <f t="shared" si="13"/>
        <v>-6.3942135377928366E-2</v>
      </c>
    </row>
  </sheetData>
  <mergeCells count="3">
    <mergeCell ref="B1:F1"/>
    <mergeCell ref="G1:K1"/>
    <mergeCell ref="L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>
        <f>PAA_Oct_data!B3</f>
        <v>2.0871724093777999</v>
      </c>
    </row>
    <row r="2" spans="1:2" x14ac:dyDescent="0.25">
      <c r="A2" t="s">
        <v>7</v>
      </c>
      <c r="B2">
        <f>'C2'!G2</f>
        <v>0.2299764205422403</v>
      </c>
    </row>
    <row r="3" spans="1:2" x14ac:dyDescent="0.25">
      <c r="A3" t="s">
        <v>6</v>
      </c>
      <c r="B3">
        <f>'C2'!G3</f>
        <v>0.40496944436545551</v>
      </c>
    </row>
    <row r="4" spans="1:2" x14ac:dyDescent="0.25">
      <c r="A4" t="s">
        <v>8</v>
      </c>
      <c r="B4">
        <f>'C2'!G4</f>
        <v>2.4791448053946317E-2</v>
      </c>
    </row>
    <row r="6" spans="1:2" x14ac:dyDescent="0.25">
      <c r="A6" t="s">
        <v>17</v>
      </c>
      <c r="B6" t="s">
        <v>18</v>
      </c>
    </row>
    <row r="7" spans="1:2" x14ac:dyDescent="0.25">
      <c r="A7">
        <v>0</v>
      </c>
      <c r="B7">
        <f>$B$1*$B$2*EXP(-$B$3*A7)+$B$1*(1-$B$2)*EXP(-$B$4*A7)</f>
        <v>2.0871724093777999</v>
      </c>
    </row>
    <row r="8" spans="1:2" x14ac:dyDescent="0.25">
      <c r="A8">
        <f>A7+0.25</f>
        <v>0.25</v>
      </c>
      <c r="B8">
        <f t="shared" ref="B8:B71" si="0">$B$1*$B$2*EXP(-$B$3*A8)+$B$1*(1-$B$2)*EXP(-$B$4*A8)</f>
        <v>2.0310248527988422</v>
      </c>
    </row>
    <row r="9" spans="1:2" x14ac:dyDescent="0.25">
      <c r="A9">
        <f t="shared" ref="A9:A72" si="1">A8+0.25</f>
        <v>0.5</v>
      </c>
      <c r="B9">
        <f t="shared" si="0"/>
        <v>1.9793887348853434</v>
      </c>
    </row>
    <row r="10" spans="1:2" x14ac:dyDescent="0.25">
      <c r="A10">
        <f t="shared" si="1"/>
        <v>0.75</v>
      </c>
      <c r="B10">
        <f t="shared" si="0"/>
        <v>1.9318351957791164</v>
      </c>
    </row>
    <row r="11" spans="1:2" x14ac:dyDescent="0.25">
      <c r="A11">
        <f t="shared" si="1"/>
        <v>1</v>
      </c>
      <c r="B11">
        <f t="shared" si="0"/>
        <v>1.8879766346707343</v>
      </c>
    </row>
    <row r="12" spans="1:2" x14ac:dyDescent="0.25">
      <c r="A12">
        <f t="shared" si="1"/>
        <v>1.25</v>
      </c>
      <c r="B12">
        <f t="shared" si="0"/>
        <v>1.8474627373410479</v>
      </c>
    </row>
    <row r="13" spans="1:2" x14ac:dyDescent="0.25">
      <c r="A13">
        <f t="shared" si="1"/>
        <v>1.5</v>
      </c>
      <c r="B13">
        <f t="shared" si="0"/>
        <v>1.8099768861936127</v>
      </c>
    </row>
    <row r="14" spans="1:2" x14ac:dyDescent="0.25">
      <c r="A14">
        <f t="shared" si="1"/>
        <v>1.75</v>
      </c>
      <c r="B14">
        <f t="shared" si="0"/>
        <v>1.7752329159495046</v>
      </c>
    </row>
    <row r="15" spans="1:2" x14ac:dyDescent="0.25">
      <c r="A15">
        <f t="shared" si="1"/>
        <v>2</v>
      </c>
      <c r="B15">
        <f t="shared" si="0"/>
        <v>1.7429721817220769</v>
      </c>
    </row>
    <row r="16" spans="1:2" x14ac:dyDescent="0.25">
      <c r="A16">
        <f t="shared" si="1"/>
        <v>2.25</v>
      </c>
      <c r="B16">
        <f t="shared" si="0"/>
        <v>1.7129609093938472</v>
      </c>
    </row>
    <row r="17" spans="1:2" x14ac:dyDescent="0.25">
      <c r="A17">
        <f t="shared" si="1"/>
        <v>2.5</v>
      </c>
      <c r="B17">
        <f t="shared" si="0"/>
        <v>1.6849878011137711</v>
      </c>
    </row>
    <row r="18" spans="1:2" x14ac:dyDescent="0.25">
      <c r="A18">
        <f t="shared" si="1"/>
        <v>2.75</v>
      </c>
      <c r="B18">
        <f t="shared" si="0"/>
        <v>1.6588618713503887</v>
      </c>
    </row>
    <row r="19" spans="1:2" x14ac:dyDescent="0.25">
      <c r="A19">
        <f t="shared" si="1"/>
        <v>3</v>
      </c>
      <c r="B19">
        <f t="shared" si="0"/>
        <v>1.6344104913015394</v>
      </c>
    </row>
    <row r="20" spans="1:2" x14ac:dyDescent="0.25">
      <c r="A20">
        <f t="shared" si="1"/>
        <v>3.25</v>
      </c>
      <c r="B20">
        <f t="shared" si="0"/>
        <v>1.6114776215988329</v>
      </c>
    </row>
    <row r="21" spans="1:2" x14ac:dyDescent="0.25">
      <c r="A21">
        <f t="shared" si="1"/>
        <v>3.5</v>
      </c>
      <c r="B21">
        <f t="shared" si="0"/>
        <v>1.589922215176728</v>
      </c>
    </row>
    <row r="22" spans="1:2" x14ac:dyDescent="0.25">
      <c r="A22">
        <f t="shared" si="1"/>
        <v>3.75</v>
      </c>
      <c r="B22">
        <f t="shared" si="0"/>
        <v>1.5696167739217568</v>
      </c>
    </row>
    <row r="23" spans="1:2" x14ac:dyDescent="0.25">
      <c r="A23">
        <f t="shared" si="1"/>
        <v>4</v>
      </c>
      <c r="B23">
        <f t="shared" si="0"/>
        <v>1.5504460442950234</v>
      </c>
    </row>
    <row r="24" spans="1:2" x14ac:dyDescent="0.25">
      <c r="A24">
        <f t="shared" si="1"/>
        <v>4.25</v>
      </c>
      <c r="B24">
        <f t="shared" si="0"/>
        <v>1.5323058385468</v>
      </c>
    </row>
    <row r="25" spans="1:2" x14ac:dyDescent="0.25">
      <c r="A25">
        <f t="shared" si="1"/>
        <v>4.5</v>
      </c>
      <c r="B25">
        <f t="shared" si="0"/>
        <v>1.515101969430467</v>
      </c>
    </row>
    <row r="26" spans="1:2" x14ac:dyDescent="0.25">
      <c r="A26">
        <f t="shared" si="1"/>
        <v>4.75</v>
      </c>
      <c r="B26">
        <f t="shared" si="0"/>
        <v>1.4987492874874029</v>
      </c>
    </row>
    <row r="27" spans="1:2" x14ac:dyDescent="0.25">
      <c r="A27">
        <f t="shared" si="1"/>
        <v>5</v>
      </c>
      <c r="B27">
        <f t="shared" si="0"/>
        <v>1.4831708110266826</v>
      </c>
    </row>
    <row r="28" spans="1:2" x14ac:dyDescent="0.25">
      <c r="A28">
        <f t="shared" si="1"/>
        <v>5.25</v>
      </c>
      <c r="B28">
        <f t="shared" si="0"/>
        <v>1.4682969398743817</v>
      </c>
    </row>
    <row r="29" spans="1:2" x14ac:dyDescent="0.25">
      <c r="A29">
        <f t="shared" si="1"/>
        <v>5.5</v>
      </c>
      <c r="B29">
        <f t="shared" si="0"/>
        <v>1.4540647448266453</v>
      </c>
    </row>
    <row r="30" spans="1:2" x14ac:dyDescent="0.25">
      <c r="A30">
        <f t="shared" si="1"/>
        <v>5.75</v>
      </c>
      <c r="B30">
        <f t="shared" si="0"/>
        <v>1.4404173255173207</v>
      </c>
    </row>
    <row r="31" spans="1:2" x14ac:dyDescent="0.25">
      <c r="A31">
        <f t="shared" si="1"/>
        <v>6</v>
      </c>
      <c r="B31">
        <f t="shared" si="0"/>
        <v>1.4273032301127917</v>
      </c>
    </row>
    <row r="32" spans="1:2" x14ac:dyDescent="0.25">
      <c r="A32">
        <f t="shared" si="1"/>
        <v>6.25</v>
      </c>
      <c r="B32">
        <f t="shared" si="0"/>
        <v>1.4146759308809294</v>
      </c>
    </row>
    <row r="33" spans="1:2" x14ac:dyDescent="0.25">
      <c r="A33">
        <f t="shared" si="1"/>
        <v>6.5</v>
      </c>
      <c r="B33">
        <f t="shared" si="0"/>
        <v>1.4024933502542654</v>
      </c>
    </row>
    <row r="34" spans="1:2" x14ac:dyDescent="0.25">
      <c r="A34">
        <f t="shared" si="1"/>
        <v>6.75</v>
      </c>
      <c r="B34">
        <f t="shared" si="0"/>
        <v>1.3907174325255143</v>
      </c>
    </row>
    <row r="35" spans="1:2" x14ac:dyDescent="0.25">
      <c r="A35">
        <f t="shared" si="1"/>
        <v>7</v>
      </c>
      <c r="B35">
        <f t="shared" si="0"/>
        <v>1.3793137567816889</v>
      </c>
    </row>
    <row r="36" spans="1:2" x14ac:dyDescent="0.25">
      <c r="A36">
        <f t="shared" si="1"/>
        <v>7.25</v>
      </c>
      <c r="B36">
        <f t="shared" si="0"/>
        <v>1.3682511871061176</v>
      </c>
    </row>
    <row r="37" spans="1:2" x14ac:dyDescent="0.25">
      <c r="A37">
        <f t="shared" si="1"/>
        <v>7.5</v>
      </c>
      <c r="B37">
        <f t="shared" si="0"/>
        <v>1.3575015564599946</v>
      </c>
    </row>
    <row r="38" spans="1:2" x14ac:dyDescent="0.25">
      <c r="A38">
        <f t="shared" si="1"/>
        <v>7.75</v>
      </c>
      <c r="B38">
        <f t="shared" si="0"/>
        <v>1.3470393810005983</v>
      </c>
    </row>
    <row r="39" spans="1:2" x14ac:dyDescent="0.25">
      <c r="A39">
        <f t="shared" si="1"/>
        <v>8</v>
      </c>
      <c r="B39">
        <f t="shared" si="0"/>
        <v>1.3368416019055622</v>
      </c>
    </row>
    <row r="40" spans="1:2" x14ac:dyDescent="0.25">
      <c r="A40">
        <f t="shared" si="1"/>
        <v>8.25</v>
      </c>
      <c r="B40">
        <f t="shared" si="0"/>
        <v>1.3268873520547564</v>
      </c>
    </row>
    <row r="41" spans="1:2" x14ac:dyDescent="0.25">
      <c r="A41">
        <f t="shared" si="1"/>
        <v>8.5</v>
      </c>
      <c r="B41">
        <f t="shared" si="0"/>
        <v>1.317157745176343</v>
      </c>
    </row>
    <row r="42" spans="1:2" x14ac:dyDescent="0.25">
      <c r="A42">
        <f t="shared" si="1"/>
        <v>8.75</v>
      </c>
      <c r="B42">
        <f t="shared" si="0"/>
        <v>1.3076356852940327</v>
      </c>
    </row>
    <row r="43" spans="1:2" x14ac:dyDescent="0.25">
      <c r="A43">
        <f t="shared" si="1"/>
        <v>9</v>
      </c>
      <c r="B43">
        <f t="shared" si="0"/>
        <v>1.2983056945208191</v>
      </c>
    </row>
    <row r="44" spans="1:2" x14ac:dyDescent="0.25">
      <c r="A44">
        <f t="shared" si="1"/>
        <v>9.25</v>
      </c>
      <c r="B44">
        <f t="shared" si="0"/>
        <v>1.2891537574326968</v>
      </c>
    </row>
    <row r="45" spans="1:2" x14ac:dyDescent="0.25">
      <c r="A45">
        <f t="shared" si="1"/>
        <v>9.5</v>
      </c>
      <c r="B45">
        <f t="shared" si="0"/>
        <v>1.2801671804259416</v>
      </c>
    </row>
    <row r="46" spans="1:2" x14ac:dyDescent="0.25">
      <c r="A46">
        <f t="shared" si="1"/>
        <v>9.75</v>
      </c>
      <c r="B46">
        <f t="shared" si="0"/>
        <v>1.2713344646152587</v>
      </c>
    </row>
    <row r="47" spans="1:2" x14ac:dyDescent="0.25">
      <c r="A47">
        <f t="shared" si="1"/>
        <v>10</v>
      </c>
      <c r="B47">
        <f t="shared" si="0"/>
        <v>1.2626451909690026</v>
      </c>
    </row>
    <row r="48" spans="1:2" x14ac:dyDescent="0.25">
      <c r="A48">
        <f t="shared" si="1"/>
        <v>10.25</v>
      </c>
      <c r="B48">
        <f t="shared" si="0"/>
        <v>1.2540899165032222</v>
      </c>
    </row>
    <row r="49" spans="1:2" x14ac:dyDescent="0.25">
      <c r="A49">
        <f t="shared" si="1"/>
        <v>10.5</v>
      </c>
      <c r="B49">
        <f t="shared" si="0"/>
        <v>1.2456600804697233</v>
      </c>
    </row>
    <row r="50" spans="1:2" x14ac:dyDescent="0.25">
      <c r="A50">
        <f t="shared" si="1"/>
        <v>10.75</v>
      </c>
      <c r="B50">
        <f t="shared" si="0"/>
        <v>1.2373479195758725</v>
      </c>
    </row>
    <row r="51" spans="1:2" x14ac:dyDescent="0.25">
      <c r="A51">
        <f t="shared" si="1"/>
        <v>11</v>
      </c>
      <c r="B51">
        <f t="shared" si="0"/>
        <v>1.2291463913665193</v>
      </c>
    </row>
    <row r="52" spans="1:2" x14ac:dyDescent="0.25">
      <c r="A52">
        <f t="shared" si="1"/>
        <v>11.25</v>
      </c>
      <c r="B52">
        <f t="shared" si="0"/>
        <v>1.2210491049821419</v>
      </c>
    </row>
    <row r="53" spans="1:2" x14ac:dyDescent="0.25">
      <c r="A53">
        <f t="shared" si="1"/>
        <v>11.5</v>
      </c>
      <c r="B53">
        <f t="shared" si="0"/>
        <v>1.2130502585829985</v>
      </c>
    </row>
    <row r="54" spans="1:2" x14ac:dyDescent="0.25">
      <c r="A54">
        <f t="shared" si="1"/>
        <v>11.75</v>
      </c>
      <c r="B54">
        <f t="shared" si="0"/>
        <v>1.2051445827974478</v>
      </c>
    </row>
    <row r="55" spans="1:2" x14ac:dyDescent="0.25">
      <c r="A55">
        <f t="shared" si="1"/>
        <v>12</v>
      </c>
      <c r="B55">
        <f t="shared" si="0"/>
        <v>1.1973272896143987</v>
      </c>
    </row>
    <row r="56" spans="1:2" x14ac:dyDescent="0.25">
      <c r="A56">
        <f t="shared" si="1"/>
        <v>12.25</v>
      </c>
      <c r="B56">
        <f t="shared" si="0"/>
        <v>1.1895940261957036</v>
      </c>
    </row>
    <row r="57" spans="1:2" x14ac:dyDescent="0.25">
      <c r="A57">
        <f t="shared" si="1"/>
        <v>12.5</v>
      </c>
      <c r="B57">
        <f t="shared" si="0"/>
        <v>1.1819408331347812</v>
      </c>
    </row>
    <row r="58" spans="1:2" x14ac:dyDescent="0.25">
      <c r="A58">
        <f t="shared" si="1"/>
        <v>12.75</v>
      </c>
      <c r="B58">
        <f t="shared" si="0"/>
        <v>1.1743641067333617</v>
      </c>
    </row>
    <row r="59" spans="1:2" x14ac:dyDescent="0.25">
      <c r="A59">
        <f t="shared" si="1"/>
        <v>13</v>
      </c>
      <c r="B59">
        <f t="shared" si="0"/>
        <v>1.1668605649094745</v>
      </c>
    </row>
    <row r="60" spans="1:2" x14ac:dyDescent="0.25">
      <c r="A60">
        <f t="shared" si="1"/>
        <v>13.25</v>
      </c>
      <c r="B60">
        <f t="shared" si="0"/>
        <v>1.1594272163870463</v>
      </c>
    </row>
    <row r="61" spans="1:2" x14ac:dyDescent="0.25">
      <c r="A61">
        <f t="shared" si="1"/>
        <v>13.5</v>
      </c>
      <c r="B61">
        <f t="shared" si="0"/>
        <v>1.1520613328511389</v>
      </c>
    </row>
    <row r="62" spans="1:2" x14ac:dyDescent="0.25">
      <c r="A62">
        <f t="shared" si="1"/>
        <v>13.75</v>
      </c>
      <c r="B62">
        <f t="shared" si="0"/>
        <v>1.1447604237832889</v>
      </c>
    </row>
    <row r="63" spans="1:2" x14ac:dyDescent="0.25">
      <c r="A63">
        <f t="shared" si="1"/>
        <v>14</v>
      </c>
      <c r="B63">
        <f t="shared" si="0"/>
        <v>1.1375222137188945</v>
      </c>
    </row>
    <row r="64" spans="1:2" x14ac:dyDescent="0.25">
      <c r="A64">
        <f t="shared" si="1"/>
        <v>14.25</v>
      </c>
      <c r="B64">
        <f t="shared" si="0"/>
        <v>1.1303446216934459</v>
      </c>
    </row>
    <row r="65" spans="1:2" x14ac:dyDescent="0.25">
      <c r="A65">
        <f t="shared" si="1"/>
        <v>14.5</v>
      </c>
      <c r="B65">
        <f t="shared" si="0"/>
        <v>1.1232257426668539</v>
      </c>
    </row>
    <row r="66" spans="1:2" x14ac:dyDescent="0.25">
      <c r="A66">
        <f t="shared" si="1"/>
        <v>14.75</v>
      </c>
      <c r="B66">
        <f t="shared" si="0"/>
        <v>1.116163830735416</v>
      </c>
    </row>
    <row r="67" spans="1:2" x14ac:dyDescent="0.25">
      <c r="A67">
        <f t="shared" si="1"/>
        <v>15</v>
      </c>
      <c r="B67">
        <f t="shared" si="0"/>
        <v>1.1091572839593018</v>
      </c>
    </row>
    <row r="68" spans="1:2" x14ac:dyDescent="0.25">
      <c r="A68">
        <f t="shared" si="1"/>
        <v>15.25</v>
      </c>
      <c r="B68">
        <f t="shared" si="0"/>
        <v>1.102204630650012</v>
      </c>
    </row>
    <row r="69" spans="1:2" x14ac:dyDescent="0.25">
      <c r="A69">
        <f t="shared" si="1"/>
        <v>15.5</v>
      </c>
      <c r="B69">
        <f t="shared" si="0"/>
        <v>1.0953045169772444</v>
      </c>
    </row>
    <row r="70" spans="1:2" x14ac:dyDescent="0.25">
      <c r="A70">
        <f t="shared" si="1"/>
        <v>15.75</v>
      </c>
      <c r="B70">
        <f t="shared" si="0"/>
        <v>1.0884556957681233</v>
      </c>
    </row>
    <row r="71" spans="1:2" x14ac:dyDescent="0.25">
      <c r="A71">
        <f t="shared" si="1"/>
        <v>16</v>
      </c>
      <c r="B71">
        <f t="shared" si="0"/>
        <v>1.0816570163840049</v>
      </c>
    </row>
    <row r="72" spans="1:2" x14ac:dyDescent="0.25">
      <c r="A72">
        <f t="shared" si="1"/>
        <v>16.25</v>
      </c>
      <c r="B72">
        <f t="shared" ref="B72:B135" si="2">$B$1*$B$2*EXP(-$B$3*A72)+$B$1*(1-$B$2)*EXP(-$B$4*A72)</f>
        <v>1.0749074155710918</v>
      </c>
    </row>
    <row r="73" spans="1:2" x14ac:dyDescent="0.25">
      <c r="A73">
        <f t="shared" ref="A73:A136" si="3">A72+0.25</f>
        <v>16.5</v>
      </c>
      <c r="B73">
        <f t="shared" si="2"/>
        <v>1.0682059091911107</v>
      </c>
    </row>
    <row r="74" spans="1:2" x14ac:dyDescent="0.25">
      <c r="A74">
        <f t="shared" si="3"/>
        <v>16.75</v>
      </c>
      <c r="B74">
        <f t="shared" si="2"/>
        <v>1.0615515847473174</v>
      </c>
    </row>
    <row r="75" spans="1:2" x14ac:dyDescent="0.25">
      <c r="A75">
        <f t="shared" si="3"/>
        <v>17</v>
      </c>
      <c r="B75">
        <f t="shared" si="2"/>
        <v>1.0549435946292514</v>
      </c>
    </row>
    <row r="76" spans="1:2" x14ac:dyDescent="0.25">
      <c r="A76">
        <f t="shared" si="3"/>
        <v>17.25</v>
      </c>
      <c r="B76">
        <f t="shared" si="2"/>
        <v>1.0483811500070472</v>
      </c>
    </row>
    <row r="77" spans="1:2" x14ac:dyDescent="0.25">
      <c r="A77">
        <f t="shared" si="3"/>
        <v>17.5</v>
      </c>
      <c r="B77">
        <f t="shared" si="2"/>
        <v>1.0418635153127589</v>
      </c>
    </row>
    <row r="78" spans="1:2" x14ac:dyDescent="0.25">
      <c r="A78">
        <f t="shared" si="3"/>
        <v>17.75</v>
      </c>
      <c r="B78">
        <f t="shared" si="2"/>
        <v>1.0353900032521854</v>
      </c>
    </row>
    <row r="79" spans="1:2" x14ac:dyDescent="0.25">
      <c r="A79">
        <f t="shared" si="3"/>
        <v>18</v>
      </c>
      <c r="B79">
        <f t="shared" si="2"/>
        <v>1.0289599702961199</v>
      </c>
    </row>
    <row r="80" spans="1:2" x14ac:dyDescent="0.25">
      <c r="A80">
        <f t="shared" si="3"/>
        <v>18.25</v>
      </c>
      <c r="B80">
        <f t="shared" si="2"/>
        <v>1.022572812604869</v>
      </c>
    </row>
    <row r="81" spans="1:2" x14ac:dyDescent="0.25">
      <c r="A81">
        <f t="shared" si="3"/>
        <v>18.5</v>
      </c>
      <c r="B81">
        <f t="shared" si="2"/>
        <v>1.0162279623443276</v>
      </c>
    </row>
    <row r="82" spans="1:2" x14ac:dyDescent="0.25">
      <c r="A82">
        <f t="shared" si="3"/>
        <v>18.75</v>
      </c>
      <c r="B82">
        <f t="shared" si="2"/>
        <v>1.009924884355915</v>
      </c>
    </row>
    <row r="83" spans="1:2" x14ac:dyDescent="0.25">
      <c r="A83">
        <f t="shared" si="3"/>
        <v>19</v>
      </c>
      <c r="B83">
        <f t="shared" si="2"/>
        <v>1.0036630731463025</v>
      </c>
    </row>
    <row r="84" spans="1:2" x14ac:dyDescent="0.25">
      <c r="A84">
        <f t="shared" si="3"/>
        <v>19.25</v>
      </c>
      <c r="B84">
        <f t="shared" si="2"/>
        <v>0.99744205016614862</v>
      </c>
    </row>
    <row r="85" spans="1:2" x14ac:dyDescent="0.25">
      <c r="A85">
        <f t="shared" si="3"/>
        <v>19.5</v>
      </c>
      <c r="B85">
        <f t="shared" si="2"/>
        <v>0.99126136135002318</v>
      </c>
    </row>
    <row r="86" spans="1:2" x14ac:dyDescent="0.25">
      <c r="A86">
        <f t="shared" si="3"/>
        <v>19.75</v>
      </c>
      <c r="B86">
        <f t="shared" si="2"/>
        <v>0.9851205748923666</v>
      </c>
    </row>
    <row r="87" spans="1:2" x14ac:dyDescent="0.25">
      <c r="A87">
        <f t="shared" si="3"/>
        <v>20</v>
      </c>
      <c r="B87">
        <f t="shared" si="2"/>
        <v>0.97901927923677456</v>
      </c>
    </row>
    <row r="88" spans="1:2" x14ac:dyDescent="0.25">
      <c r="A88">
        <f t="shared" si="3"/>
        <v>20.25</v>
      </c>
      <c r="B88">
        <f t="shared" si="2"/>
        <v>0.97295708125806279</v>
      </c>
    </row>
    <row r="89" spans="1:2" x14ac:dyDescent="0.25">
      <c r="A89">
        <f t="shared" si="3"/>
        <v>20.5</v>
      </c>
      <c r="B89">
        <f t="shared" si="2"/>
        <v>0.96693360461856281</v>
      </c>
    </row>
    <row r="90" spans="1:2" x14ac:dyDescent="0.25">
      <c r="A90">
        <f t="shared" si="3"/>
        <v>20.75</v>
      </c>
      <c r="B90">
        <f t="shared" si="2"/>
        <v>0.96094848828187174</v>
      </c>
    </row>
    <row r="91" spans="1:2" x14ac:dyDescent="0.25">
      <c r="A91">
        <f t="shared" si="3"/>
        <v>21</v>
      </c>
      <c r="B91">
        <f t="shared" si="2"/>
        <v>0.95500138516890498</v>
      </c>
    </row>
    <row r="92" spans="1:2" x14ac:dyDescent="0.25">
      <c r="A92">
        <f t="shared" si="3"/>
        <v>21.25</v>
      </c>
      <c r="B92">
        <f t="shared" si="2"/>
        <v>0.94909196094255066</v>
      </c>
    </row>
    <row r="93" spans="1:2" x14ac:dyDescent="0.25">
      <c r="A93">
        <f t="shared" si="3"/>
        <v>21.5</v>
      </c>
      <c r="B93">
        <f t="shared" si="2"/>
        <v>0.94321989290855368</v>
      </c>
    </row>
    <row r="94" spans="1:2" x14ac:dyDescent="0.25">
      <c r="A94">
        <f t="shared" si="3"/>
        <v>21.75</v>
      </c>
      <c r="B94">
        <f t="shared" si="2"/>
        <v>0.93738486902143681</v>
      </c>
    </row>
    <row r="95" spans="1:2" x14ac:dyDescent="0.25">
      <c r="A95">
        <f t="shared" si="3"/>
        <v>22</v>
      </c>
      <c r="B95">
        <f t="shared" si="2"/>
        <v>0.93158658698535568</v>
      </c>
    </row>
    <row r="96" spans="1:2" x14ac:dyDescent="0.25">
      <c r="A96">
        <f t="shared" si="3"/>
        <v>22.25</v>
      </c>
      <c r="B96">
        <f t="shared" si="2"/>
        <v>0.92582475344074677</v>
      </c>
    </row>
    <row r="97" spans="1:2" x14ac:dyDescent="0.25">
      <c r="A97">
        <f t="shared" si="3"/>
        <v>22.5</v>
      </c>
      <c r="B97">
        <f t="shared" si="2"/>
        <v>0.92009908322851841</v>
      </c>
    </row>
    <row r="98" spans="1:2" x14ac:dyDescent="0.25">
      <c r="A98">
        <f t="shared" si="3"/>
        <v>22.75</v>
      </c>
      <c r="B98">
        <f t="shared" si="2"/>
        <v>0.91440929872431553</v>
      </c>
    </row>
    <row r="99" spans="1:2" x14ac:dyDescent="0.25">
      <c r="A99">
        <f t="shared" si="3"/>
        <v>23</v>
      </c>
      <c r="B99">
        <f t="shared" si="2"/>
        <v>0.90875512923612456</v>
      </c>
    </row>
    <row r="100" spans="1:2" x14ac:dyDescent="0.25">
      <c r="A100">
        <f t="shared" si="3"/>
        <v>23.25</v>
      </c>
      <c r="B100">
        <f t="shared" si="2"/>
        <v>0.90313631045911591</v>
      </c>
    </row>
    <row r="101" spans="1:2" x14ac:dyDescent="0.25">
      <c r="A101">
        <f t="shared" si="3"/>
        <v>23.5</v>
      </c>
      <c r="B101">
        <f t="shared" si="2"/>
        <v>0.89755258398222526</v>
      </c>
    </row>
    <row r="102" spans="1:2" x14ac:dyDescent="0.25">
      <c r="A102">
        <f t="shared" si="3"/>
        <v>23.75</v>
      </c>
      <c r="B102">
        <f t="shared" si="2"/>
        <v>0.89200369684149006</v>
      </c>
    </row>
    <row r="103" spans="1:2" x14ac:dyDescent="0.25">
      <c r="A103">
        <f t="shared" si="3"/>
        <v>24</v>
      </c>
      <c r="B103">
        <f t="shared" si="2"/>
        <v>0.88648940111564956</v>
      </c>
    </row>
    <row r="104" spans="1:2" x14ac:dyDescent="0.25">
      <c r="A104">
        <f t="shared" si="3"/>
        <v>24.25</v>
      </c>
      <c r="B104">
        <f t="shared" si="2"/>
        <v>0.88100945355993787</v>
      </c>
    </row>
    <row r="105" spans="1:2" x14ac:dyDescent="0.25">
      <c r="A105">
        <f t="shared" si="3"/>
        <v>24.5</v>
      </c>
      <c r="B105">
        <f t="shared" si="2"/>
        <v>0.87556361527440341</v>
      </c>
    </row>
    <row r="106" spans="1:2" x14ac:dyDescent="0.25">
      <c r="A106">
        <f t="shared" si="3"/>
        <v>24.75</v>
      </c>
      <c r="B106">
        <f t="shared" si="2"/>
        <v>0.87015165140343043</v>
      </c>
    </row>
    <row r="107" spans="1:2" x14ac:dyDescent="0.25">
      <c r="A107">
        <f t="shared" si="3"/>
        <v>25</v>
      </c>
      <c r="B107">
        <f t="shared" si="2"/>
        <v>0.8647733308634632</v>
      </c>
    </row>
    <row r="108" spans="1:2" x14ac:dyDescent="0.25">
      <c r="A108">
        <f t="shared" si="3"/>
        <v>25.25</v>
      </c>
      <c r="B108">
        <f t="shared" si="2"/>
        <v>0.85942842609622438</v>
      </c>
    </row>
    <row r="109" spans="1:2" x14ac:dyDescent="0.25">
      <c r="A109">
        <f t="shared" si="3"/>
        <v>25.5</v>
      </c>
      <c r="B109">
        <f t="shared" si="2"/>
        <v>0.85411671284497459</v>
      </c>
    </row>
    <row r="110" spans="1:2" x14ac:dyDescent="0.25">
      <c r="A110">
        <f t="shared" si="3"/>
        <v>25.75</v>
      </c>
      <c r="B110">
        <f t="shared" si="2"/>
        <v>0.84883796995160155</v>
      </c>
    </row>
    <row r="111" spans="1:2" x14ac:dyDescent="0.25">
      <c r="A111">
        <f t="shared" si="3"/>
        <v>26</v>
      </c>
      <c r="B111">
        <f t="shared" si="2"/>
        <v>0.84359197917253437</v>
      </c>
    </row>
    <row r="112" spans="1:2" x14ac:dyDescent="0.25">
      <c r="A112">
        <f t="shared" si="3"/>
        <v>26.25</v>
      </c>
      <c r="B112">
        <f t="shared" si="2"/>
        <v>0.83837852501167831</v>
      </c>
    </row>
    <row r="113" spans="1:2" x14ac:dyDescent="0.25">
      <c r="A113">
        <f t="shared" si="3"/>
        <v>26.5</v>
      </c>
      <c r="B113">
        <f t="shared" si="2"/>
        <v>0.83319739456873321</v>
      </c>
    </row>
    <row r="114" spans="1:2" x14ac:dyDescent="0.25">
      <c r="A114">
        <f t="shared" si="3"/>
        <v>26.75</v>
      </c>
      <c r="B114">
        <f t="shared" si="2"/>
        <v>0.82804837740141912</v>
      </c>
    </row>
    <row r="115" spans="1:2" x14ac:dyDescent="0.25">
      <c r="A115">
        <f t="shared" si="3"/>
        <v>27</v>
      </c>
      <c r="B115">
        <f t="shared" si="2"/>
        <v>0.82293126540027595</v>
      </c>
    </row>
    <row r="116" spans="1:2" x14ac:dyDescent="0.25">
      <c r="A116">
        <f t="shared" si="3"/>
        <v>27.25</v>
      </c>
      <c r="B116">
        <f t="shared" si="2"/>
        <v>0.81784585267482757</v>
      </c>
    </row>
    <row r="117" spans="1:2" x14ac:dyDescent="0.25">
      <c r="A117">
        <f t="shared" si="3"/>
        <v>27.5</v>
      </c>
      <c r="B117">
        <f t="shared" si="2"/>
        <v>0.81279193545002304</v>
      </c>
    </row>
    <row r="118" spans="1:2" x14ac:dyDescent="0.25">
      <c r="A118">
        <f t="shared" si="3"/>
        <v>27.75</v>
      </c>
      <c r="B118">
        <f t="shared" si="2"/>
        <v>0.80776931197196988</v>
      </c>
    </row>
    <row r="119" spans="1:2" x14ac:dyDescent="0.25">
      <c r="A119">
        <f t="shared" si="3"/>
        <v>28</v>
      </c>
      <c r="B119">
        <f t="shared" si="2"/>
        <v>0.8027777824220661</v>
      </c>
    </row>
    <row r="120" spans="1:2" x14ac:dyDescent="0.25">
      <c r="A120">
        <f t="shared" si="3"/>
        <v>28.25</v>
      </c>
      <c r="B120">
        <f t="shared" si="2"/>
        <v>0.79781714883872956</v>
      </c>
    </row>
    <row r="121" spans="1:2" x14ac:dyDescent="0.25">
      <c r="A121">
        <f t="shared" si="3"/>
        <v>28.5</v>
      </c>
      <c r="B121">
        <f t="shared" si="2"/>
        <v>0.79288721504599458</v>
      </c>
    </row>
    <row r="122" spans="1:2" x14ac:dyDescent="0.25">
      <c r="A122">
        <f t="shared" si="3"/>
        <v>28.75</v>
      </c>
      <c r="B122">
        <f t="shared" si="2"/>
        <v>0.78798778658832236</v>
      </c>
    </row>
    <row r="123" spans="1:2" x14ac:dyDescent="0.25">
      <c r="A123">
        <f t="shared" si="3"/>
        <v>29</v>
      </c>
      <c r="B123">
        <f t="shared" si="2"/>
        <v>0.78311867067102547</v>
      </c>
    </row>
    <row r="124" spans="1:2" x14ac:dyDescent="0.25">
      <c r="A124">
        <f t="shared" si="3"/>
        <v>29.25</v>
      </c>
      <c r="B124">
        <f t="shared" si="2"/>
        <v>0.77827967610577686</v>
      </c>
    </row>
    <row r="125" spans="1:2" x14ac:dyDescent="0.25">
      <c r="A125">
        <f t="shared" si="3"/>
        <v>29.5</v>
      </c>
      <c r="B125">
        <f t="shared" si="2"/>
        <v>0.77347061326071109</v>
      </c>
    </row>
    <row r="126" spans="1:2" x14ac:dyDescent="0.25">
      <c r="A126">
        <f t="shared" si="3"/>
        <v>29.75</v>
      </c>
      <c r="B126">
        <f t="shared" si="2"/>
        <v>0.76869129401468506</v>
      </c>
    </row>
    <row r="127" spans="1:2" x14ac:dyDescent="0.25">
      <c r="A127">
        <f t="shared" si="3"/>
        <v>30</v>
      </c>
      <c r="B127">
        <f t="shared" si="2"/>
        <v>0.76394153171529744</v>
      </c>
    </row>
    <row r="128" spans="1:2" x14ac:dyDescent="0.25">
      <c r="A128">
        <f t="shared" si="3"/>
        <v>30.25</v>
      </c>
      <c r="B128">
        <f t="shared" si="2"/>
        <v>0.75922114114031269</v>
      </c>
    </row>
    <row r="129" spans="1:2" x14ac:dyDescent="0.25">
      <c r="A129">
        <f t="shared" si="3"/>
        <v>30.5</v>
      </c>
      <c r="B129">
        <f t="shared" si="2"/>
        <v>0.75452993846216254</v>
      </c>
    </row>
    <row r="130" spans="1:2" x14ac:dyDescent="0.25">
      <c r="A130">
        <f t="shared" si="3"/>
        <v>30.75</v>
      </c>
      <c r="B130">
        <f t="shared" si="2"/>
        <v>0.74986774121523514</v>
      </c>
    </row>
    <row r="131" spans="1:2" x14ac:dyDescent="0.25">
      <c r="A131">
        <f t="shared" si="3"/>
        <v>31</v>
      </c>
      <c r="B131">
        <f t="shared" si="2"/>
        <v>0.74523436826568501</v>
      </c>
    </row>
    <row r="132" spans="1:2" x14ac:dyDescent="0.25">
      <c r="A132">
        <f t="shared" si="3"/>
        <v>31.25</v>
      </c>
      <c r="B132">
        <f t="shared" si="2"/>
        <v>0.74062963978352758</v>
      </c>
    </row>
    <row r="133" spans="1:2" x14ac:dyDescent="0.25">
      <c r="A133">
        <f t="shared" si="3"/>
        <v>31.5</v>
      </c>
      <c r="B133">
        <f t="shared" si="2"/>
        <v>0.73605337721679909</v>
      </c>
    </row>
    <row r="134" spans="1:2" x14ac:dyDescent="0.25">
      <c r="A134">
        <f t="shared" si="3"/>
        <v>31.75</v>
      </c>
      <c r="B134">
        <f t="shared" si="2"/>
        <v>0.73150540326758962</v>
      </c>
    </row>
    <row r="135" spans="1:2" x14ac:dyDescent="0.25">
      <c r="A135">
        <f t="shared" si="3"/>
        <v>32</v>
      </c>
      <c r="B135">
        <f t="shared" si="2"/>
        <v>0.72698554186977193</v>
      </c>
    </row>
    <row r="136" spans="1:2" x14ac:dyDescent="0.25">
      <c r="A136">
        <f t="shared" si="3"/>
        <v>32.25</v>
      </c>
      <c r="B136">
        <f t="shared" ref="B136:B199" si="4">$B$1*$B$2*EXP(-$B$3*A136)+$B$1*(1-$B$2)*EXP(-$B$4*A136)</f>
        <v>0.72249361816826474</v>
      </c>
    </row>
    <row r="137" spans="1:2" x14ac:dyDescent="0.25">
      <c r="A137">
        <f t="shared" ref="A137:A200" si="5">A136+0.25</f>
        <v>32.5</v>
      </c>
      <c r="B137">
        <f t="shared" si="4"/>
        <v>0.71802945849968935</v>
      </c>
    </row>
    <row r="138" spans="1:2" x14ac:dyDescent="0.25">
      <c r="A138">
        <f t="shared" si="5"/>
        <v>32.75</v>
      </c>
      <c r="B138">
        <f t="shared" si="4"/>
        <v>0.71359289037428719</v>
      </c>
    </row>
    <row r="139" spans="1:2" x14ac:dyDescent="0.25">
      <c r="A139">
        <f t="shared" si="5"/>
        <v>33</v>
      </c>
      <c r="B139">
        <f t="shared" si="4"/>
        <v>0.70918374245898108</v>
      </c>
    </row>
    <row r="140" spans="1:2" x14ac:dyDescent="0.25">
      <c r="A140">
        <f t="shared" si="5"/>
        <v>33.25</v>
      </c>
      <c r="B140">
        <f t="shared" si="4"/>
        <v>0.70480184456147454</v>
      </c>
    </row>
    <row r="141" spans="1:2" x14ac:dyDescent="0.25">
      <c r="A141">
        <f t="shared" si="5"/>
        <v>33.5</v>
      </c>
      <c r="B141">
        <f t="shared" si="4"/>
        <v>0.70044702761529187</v>
      </c>
    </row>
    <row r="142" spans="1:2" x14ac:dyDescent="0.25">
      <c r="A142">
        <f t="shared" si="5"/>
        <v>33.75</v>
      </c>
      <c r="B142">
        <f t="shared" si="4"/>
        <v>0.69611912366567197</v>
      </c>
    </row>
    <row r="143" spans="1:2" x14ac:dyDescent="0.25">
      <c r="A143">
        <f t="shared" si="5"/>
        <v>34</v>
      </c>
      <c r="B143">
        <f t="shared" si="4"/>
        <v>0.69181796585623812</v>
      </c>
    </row>
    <row r="144" spans="1:2" x14ac:dyDescent="0.25">
      <c r="A144">
        <f t="shared" si="5"/>
        <v>34.25</v>
      </c>
      <c r="B144">
        <f t="shared" si="4"/>
        <v>0.68754338841637297</v>
      </c>
    </row>
    <row r="145" spans="1:2" x14ac:dyDescent="0.25">
      <c r="A145">
        <f t="shared" si="5"/>
        <v>34.5</v>
      </c>
      <c r="B145">
        <f t="shared" si="4"/>
        <v>0.68329522664923248</v>
      </c>
    </row>
    <row r="146" spans="1:2" x14ac:dyDescent="0.25">
      <c r="A146">
        <f t="shared" si="5"/>
        <v>34.75</v>
      </c>
      <c r="B146">
        <f t="shared" si="4"/>
        <v>0.67907331692034267</v>
      </c>
    </row>
    <row r="147" spans="1:2" x14ac:dyDescent="0.25">
      <c r="A147">
        <f t="shared" si="5"/>
        <v>35</v>
      </c>
      <c r="B147">
        <f t="shared" si="4"/>
        <v>0.67487749664672592</v>
      </c>
    </row>
    <row r="148" spans="1:2" x14ac:dyDescent="0.25">
      <c r="A148">
        <f t="shared" si="5"/>
        <v>35.25</v>
      </c>
      <c r="B148">
        <f t="shared" si="4"/>
        <v>0.67070760428651</v>
      </c>
    </row>
    <row r="149" spans="1:2" x14ac:dyDescent="0.25">
      <c r="A149">
        <f t="shared" si="5"/>
        <v>35.5</v>
      </c>
      <c r="B149">
        <f t="shared" si="4"/>
        <v>0.66656347932897486</v>
      </c>
    </row>
    <row r="150" spans="1:2" x14ac:dyDescent="0.25">
      <c r="A150">
        <f t="shared" si="5"/>
        <v>35.75</v>
      </c>
      <c r="B150">
        <f t="shared" si="4"/>
        <v>0.66244496228500138</v>
      </c>
    </row>
    <row r="151" spans="1:2" x14ac:dyDescent="0.25">
      <c r="A151">
        <f t="shared" si="5"/>
        <v>36</v>
      </c>
      <c r="B151">
        <f t="shared" si="4"/>
        <v>0.6583518946778838</v>
      </c>
    </row>
    <row r="152" spans="1:2" x14ac:dyDescent="0.25">
      <c r="A152">
        <f t="shared" si="5"/>
        <v>36.25</v>
      </c>
      <c r="B152">
        <f t="shared" si="4"/>
        <v>0.65428411903447792</v>
      </c>
    </row>
    <row r="153" spans="1:2" x14ac:dyDescent="0.25">
      <c r="A153">
        <f t="shared" si="5"/>
        <v>36.5</v>
      </c>
      <c r="B153">
        <f t="shared" si="4"/>
        <v>0.65024147887665162</v>
      </c>
    </row>
    <row r="154" spans="1:2" x14ac:dyDescent="0.25">
      <c r="A154">
        <f t="shared" si="5"/>
        <v>36.75</v>
      </c>
      <c r="B154">
        <f t="shared" si="4"/>
        <v>0.64622381871301604</v>
      </c>
    </row>
    <row r="155" spans="1:2" x14ac:dyDescent="0.25">
      <c r="A155">
        <f t="shared" si="5"/>
        <v>37</v>
      </c>
      <c r="B155">
        <f t="shared" si="4"/>
        <v>0.64223098403091139</v>
      </c>
    </row>
    <row r="156" spans="1:2" x14ac:dyDescent="0.25">
      <c r="A156">
        <f t="shared" si="5"/>
        <v>37.25</v>
      </c>
      <c r="B156">
        <f t="shared" si="4"/>
        <v>0.63826282128862666</v>
      </c>
    </row>
    <row r="157" spans="1:2" x14ac:dyDescent="0.25">
      <c r="A157">
        <f t="shared" si="5"/>
        <v>37.5</v>
      </c>
      <c r="B157">
        <f t="shared" si="4"/>
        <v>0.63431917790783499</v>
      </c>
    </row>
    <row r="158" spans="1:2" x14ac:dyDescent="0.25">
      <c r="A158">
        <f t="shared" si="5"/>
        <v>37.75</v>
      </c>
      <c r="B158">
        <f t="shared" si="4"/>
        <v>0.63039990226622622</v>
      </c>
    </row>
    <row r="159" spans="1:2" x14ac:dyDescent="0.25">
      <c r="A159">
        <f t="shared" si="5"/>
        <v>38</v>
      </c>
      <c r="B159">
        <f t="shared" si="4"/>
        <v>0.62650484369032045</v>
      </c>
    </row>
    <row r="160" spans="1:2" x14ac:dyDescent="0.25">
      <c r="A160">
        <f t="shared" si="5"/>
        <v>38.25</v>
      </c>
      <c r="B160">
        <f t="shared" si="4"/>
        <v>0.62263385244845049</v>
      </c>
    </row>
    <row r="161" spans="1:2" x14ac:dyDescent="0.25">
      <c r="A161">
        <f t="shared" si="5"/>
        <v>38.5</v>
      </c>
      <c r="B161">
        <f t="shared" si="4"/>
        <v>0.6187867797438984</v>
      </c>
    </row>
    <row r="162" spans="1:2" x14ac:dyDescent="0.25">
      <c r="A162">
        <f t="shared" si="5"/>
        <v>38.75</v>
      </c>
      <c r="B162">
        <f t="shared" si="4"/>
        <v>0.61496347770817394</v>
      </c>
    </row>
    <row r="163" spans="1:2" x14ac:dyDescent="0.25">
      <c r="A163">
        <f t="shared" si="5"/>
        <v>39</v>
      </c>
      <c r="B163">
        <f t="shared" si="4"/>
        <v>0.61116379939442711</v>
      </c>
    </row>
    <row r="164" spans="1:2" x14ac:dyDescent="0.25">
      <c r="A164">
        <f t="shared" si="5"/>
        <v>39.25</v>
      </c>
      <c r="B164">
        <f t="shared" si="4"/>
        <v>0.60738759877098258</v>
      </c>
    </row>
    <row r="165" spans="1:2" x14ac:dyDescent="0.25">
      <c r="A165">
        <f t="shared" si="5"/>
        <v>39.5</v>
      </c>
      <c r="B165">
        <f t="shared" si="4"/>
        <v>0.60363473071498885</v>
      </c>
    </row>
    <row r="166" spans="1:2" x14ac:dyDescent="0.25">
      <c r="A166">
        <f t="shared" si="5"/>
        <v>39.75</v>
      </c>
      <c r="B166">
        <f t="shared" si="4"/>
        <v>0.59990505100617264</v>
      </c>
    </row>
    <row r="167" spans="1:2" x14ac:dyDescent="0.25">
      <c r="A167">
        <f t="shared" si="5"/>
        <v>40</v>
      </c>
      <c r="B167">
        <f t="shared" si="4"/>
        <v>0.59619841632069348</v>
      </c>
    </row>
    <row r="168" spans="1:2" x14ac:dyDescent="0.25">
      <c r="A168">
        <f t="shared" si="5"/>
        <v>40.25</v>
      </c>
      <c r="B168">
        <f t="shared" si="4"/>
        <v>0.59251468422509113</v>
      </c>
    </row>
    <row r="169" spans="1:2" x14ac:dyDescent="0.25">
      <c r="A169">
        <f t="shared" si="5"/>
        <v>40.5</v>
      </c>
      <c r="B169">
        <f t="shared" si="4"/>
        <v>0.5888537131703192</v>
      </c>
    </row>
    <row r="170" spans="1:2" x14ac:dyDescent="0.25">
      <c r="A170">
        <f t="shared" si="5"/>
        <v>40.75</v>
      </c>
      <c r="B170">
        <f t="shared" si="4"/>
        <v>0.58521536248586081</v>
      </c>
    </row>
    <row r="171" spans="1:2" x14ac:dyDescent="0.25">
      <c r="A171">
        <f t="shared" si="5"/>
        <v>41</v>
      </c>
      <c r="B171">
        <f t="shared" si="4"/>
        <v>0.58159949237392083</v>
      </c>
    </row>
    <row r="172" spans="1:2" x14ac:dyDescent="0.25">
      <c r="A172">
        <f t="shared" si="5"/>
        <v>41.25</v>
      </c>
      <c r="B172">
        <f t="shared" si="4"/>
        <v>0.57800596390369074</v>
      </c>
    </row>
    <row r="173" spans="1:2" x14ac:dyDescent="0.25">
      <c r="A173">
        <f t="shared" si="5"/>
        <v>41.5</v>
      </c>
      <c r="B173">
        <f t="shared" si="4"/>
        <v>0.57443463900568226</v>
      </c>
    </row>
    <row r="174" spans="1:2" x14ac:dyDescent="0.25">
      <c r="A174">
        <f t="shared" si="5"/>
        <v>41.75</v>
      </c>
      <c r="B174">
        <f t="shared" si="4"/>
        <v>0.57088538046612458</v>
      </c>
    </row>
    <row r="175" spans="1:2" x14ac:dyDescent="0.25">
      <c r="A175">
        <f t="shared" si="5"/>
        <v>42</v>
      </c>
      <c r="B175">
        <f t="shared" si="4"/>
        <v>0.56735805192142486</v>
      </c>
    </row>
    <row r="176" spans="1:2" x14ac:dyDescent="0.25">
      <c r="A176">
        <f t="shared" si="5"/>
        <v>42.25</v>
      </c>
      <c r="B176">
        <f t="shared" si="4"/>
        <v>0.56385251785268609</v>
      </c>
    </row>
    <row r="177" spans="1:2" x14ac:dyDescent="0.25">
      <c r="A177">
        <f t="shared" si="5"/>
        <v>42.5</v>
      </c>
      <c r="B177">
        <f t="shared" si="4"/>
        <v>0.56036864358028116</v>
      </c>
    </row>
    <row r="178" spans="1:2" x14ac:dyDescent="0.25">
      <c r="A178">
        <f t="shared" si="5"/>
        <v>42.75</v>
      </c>
      <c r="B178">
        <f t="shared" si="4"/>
        <v>0.5569062952584809</v>
      </c>
    </row>
    <row r="179" spans="1:2" x14ac:dyDescent="0.25">
      <c r="A179">
        <f t="shared" si="5"/>
        <v>43</v>
      </c>
      <c r="B179">
        <f t="shared" si="4"/>
        <v>0.55346533987013247</v>
      </c>
    </row>
    <row r="180" spans="1:2" x14ac:dyDescent="0.25">
      <c r="A180">
        <f t="shared" si="5"/>
        <v>43.25</v>
      </c>
      <c r="B180">
        <f t="shared" si="4"/>
        <v>0.55004564522138732</v>
      </c>
    </row>
    <row r="181" spans="1:2" x14ac:dyDescent="0.25">
      <c r="A181">
        <f t="shared" si="5"/>
        <v>43.5</v>
      </c>
      <c r="B181">
        <f t="shared" si="4"/>
        <v>0.54664707993647677</v>
      </c>
    </row>
    <row r="182" spans="1:2" x14ac:dyDescent="0.25">
      <c r="A182">
        <f t="shared" si="5"/>
        <v>43.75</v>
      </c>
      <c r="B182">
        <f t="shared" si="4"/>
        <v>0.54326951345253172</v>
      </c>
    </row>
    <row r="183" spans="1:2" x14ac:dyDescent="0.25">
      <c r="A183">
        <f t="shared" si="5"/>
        <v>44</v>
      </c>
      <c r="B183">
        <f t="shared" si="4"/>
        <v>0.53991281601444874</v>
      </c>
    </row>
    <row r="184" spans="1:2" x14ac:dyDescent="0.25">
      <c r="A184">
        <f t="shared" si="5"/>
        <v>44.25</v>
      </c>
      <c r="B184">
        <f t="shared" si="4"/>
        <v>0.53657685866979643</v>
      </c>
    </row>
    <row r="185" spans="1:2" x14ac:dyDescent="0.25">
      <c r="A185">
        <f t="shared" si="5"/>
        <v>44.5</v>
      </c>
      <c r="B185">
        <f t="shared" si="4"/>
        <v>0.53326151326376425</v>
      </c>
    </row>
    <row r="186" spans="1:2" x14ac:dyDescent="0.25">
      <c r="A186">
        <f t="shared" si="5"/>
        <v>44.75</v>
      </c>
      <c r="B186">
        <f t="shared" si="4"/>
        <v>0.52996665243415142</v>
      </c>
    </row>
    <row r="187" spans="1:2" x14ac:dyDescent="0.25">
      <c r="A187">
        <f t="shared" si="5"/>
        <v>45</v>
      </c>
      <c r="B187">
        <f t="shared" si="4"/>
        <v>0.52669214960639399</v>
      </c>
    </row>
    <row r="188" spans="1:2" x14ac:dyDescent="0.25">
      <c r="A188">
        <f t="shared" si="5"/>
        <v>45.25</v>
      </c>
      <c r="B188">
        <f t="shared" si="4"/>
        <v>0.52343787898863059</v>
      </c>
    </row>
    <row r="189" spans="1:2" x14ac:dyDescent="0.25">
      <c r="A189">
        <f t="shared" si="5"/>
        <v>45.5</v>
      </c>
      <c r="B189">
        <f t="shared" si="4"/>
        <v>0.52020371556680556</v>
      </c>
    </row>
    <row r="190" spans="1:2" x14ac:dyDescent="0.25">
      <c r="A190">
        <f t="shared" si="5"/>
        <v>45.75</v>
      </c>
      <c r="B190">
        <f t="shared" si="4"/>
        <v>0.51698953509980672</v>
      </c>
    </row>
    <row r="191" spans="1:2" x14ac:dyDescent="0.25">
      <c r="A191">
        <f t="shared" si="5"/>
        <v>46</v>
      </c>
      <c r="B191">
        <f t="shared" si="4"/>
        <v>0.51379521411464057</v>
      </c>
    </row>
    <row r="192" spans="1:2" x14ac:dyDescent="0.25">
      <c r="A192">
        <f t="shared" si="5"/>
        <v>46.25</v>
      </c>
      <c r="B192">
        <f t="shared" si="4"/>
        <v>0.51062062990163981</v>
      </c>
    </row>
    <row r="193" spans="1:2" x14ac:dyDescent="0.25">
      <c r="A193">
        <f t="shared" si="5"/>
        <v>46.5</v>
      </c>
      <c r="B193">
        <f t="shared" si="4"/>
        <v>0.50746566050970709</v>
      </c>
    </row>
    <row r="194" spans="1:2" x14ac:dyDescent="0.25">
      <c r="A194">
        <f t="shared" si="5"/>
        <v>46.75</v>
      </c>
      <c r="B194">
        <f t="shared" si="4"/>
        <v>0.50433018474159064</v>
      </c>
    </row>
    <row r="195" spans="1:2" x14ac:dyDescent="0.25">
      <c r="A195">
        <f t="shared" si="5"/>
        <v>47</v>
      </c>
      <c r="B195">
        <f t="shared" si="4"/>
        <v>0.5012140821491935</v>
      </c>
    </row>
    <row r="196" spans="1:2" x14ac:dyDescent="0.25">
      <c r="A196">
        <f t="shared" si="5"/>
        <v>47.25</v>
      </c>
      <c r="B196">
        <f t="shared" si="4"/>
        <v>0.49811723302891359</v>
      </c>
    </row>
    <row r="197" spans="1:2" x14ac:dyDescent="0.25">
      <c r="A197">
        <f t="shared" si="5"/>
        <v>47.5</v>
      </c>
      <c r="B197">
        <f t="shared" si="4"/>
        <v>0.49503951841701738</v>
      </c>
    </row>
    <row r="198" spans="1:2" x14ac:dyDescent="0.25">
      <c r="A198">
        <f t="shared" si="5"/>
        <v>47.75</v>
      </c>
      <c r="B198">
        <f t="shared" si="4"/>
        <v>0.49198082008504318</v>
      </c>
    </row>
    <row r="199" spans="1:2" x14ac:dyDescent="0.25">
      <c r="A199">
        <f t="shared" si="5"/>
        <v>48</v>
      </c>
      <c r="B199">
        <f t="shared" si="4"/>
        <v>0.48894102053523625</v>
      </c>
    </row>
    <row r="200" spans="1:2" x14ac:dyDescent="0.25">
      <c r="A200">
        <f t="shared" si="5"/>
        <v>48.25</v>
      </c>
      <c r="B200">
        <f t="shared" ref="B200:B247" si="6">$B$1*$B$2*EXP(-$B$3*A200)+$B$1*(1-$B$2)*EXP(-$B$4*A200)</f>
        <v>0.48592000299601362</v>
      </c>
    </row>
    <row r="201" spans="1:2" x14ac:dyDescent="0.25">
      <c r="A201">
        <f t="shared" ref="A201:A247" si="7">A200+0.25</f>
        <v>48.5</v>
      </c>
      <c r="B201">
        <f t="shared" si="6"/>
        <v>0.48291765141745918</v>
      </c>
    </row>
    <row r="202" spans="1:2" x14ac:dyDescent="0.25">
      <c r="A202">
        <f t="shared" si="7"/>
        <v>48.75</v>
      </c>
      <c r="B202">
        <f t="shared" si="6"/>
        <v>0.47993385046684822</v>
      </c>
    </row>
    <row r="203" spans="1:2" x14ac:dyDescent="0.25">
      <c r="A203">
        <f t="shared" si="7"/>
        <v>49</v>
      </c>
      <c r="B203">
        <f t="shared" si="6"/>
        <v>0.47696848552420096</v>
      </c>
    </row>
    <row r="204" spans="1:2" x14ac:dyDescent="0.25">
      <c r="A204">
        <f t="shared" si="7"/>
        <v>49.25</v>
      </c>
      <c r="B204">
        <f t="shared" si="6"/>
        <v>0.47402144267786611</v>
      </c>
    </row>
    <row r="205" spans="1:2" x14ac:dyDescent="0.25">
      <c r="A205">
        <f t="shared" si="7"/>
        <v>49.5</v>
      </c>
      <c r="B205">
        <f t="shared" si="6"/>
        <v>0.4710926087201312</v>
      </c>
    </row>
    <row r="206" spans="1:2" x14ac:dyDescent="0.25">
      <c r="A206">
        <f t="shared" si="7"/>
        <v>49.75</v>
      </c>
      <c r="B206">
        <f t="shared" si="6"/>
        <v>0.46818187114286297</v>
      </c>
    </row>
    <row r="207" spans="1:2" x14ac:dyDescent="0.25">
      <c r="A207">
        <f t="shared" si="7"/>
        <v>50</v>
      </c>
      <c r="B207">
        <f t="shared" si="6"/>
        <v>0.46528911813317464</v>
      </c>
    </row>
    <row r="208" spans="1:2" x14ac:dyDescent="0.25">
      <c r="A208">
        <f t="shared" si="7"/>
        <v>50.25</v>
      </c>
      <c r="B208">
        <f t="shared" si="6"/>
        <v>0.46241423856912095</v>
      </c>
    </row>
    <row r="209" spans="1:2" x14ac:dyDescent="0.25">
      <c r="A209">
        <f t="shared" si="7"/>
        <v>50.5</v>
      </c>
      <c r="B209">
        <f t="shared" si="6"/>
        <v>0.45955712201542159</v>
      </c>
    </row>
    <row r="210" spans="1:2" x14ac:dyDescent="0.25">
      <c r="A210">
        <f t="shared" si="7"/>
        <v>50.75</v>
      </c>
      <c r="B210">
        <f t="shared" si="6"/>
        <v>0.45671765871921055</v>
      </c>
    </row>
    <row r="211" spans="1:2" x14ac:dyDescent="0.25">
      <c r="A211">
        <f t="shared" si="7"/>
        <v>51</v>
      </c>
      <c r="B211">
        <f t="shared" si="6"/>
        <v>0.45389573960581364</v>
      </c>
    </row>
    <row r="212" spans="1:2" x14ac:dyDescent="0.25">
      <c r="A212">
        <f t="shared" si="7"/>
        <v>51.25</v>
      </c>
      <c r="B212">
        <f t="shared" si="6"/>
        <v>0.45109125627455154</v>
      </c>
    </row>
    <row r="213" spans="1:2" x14ac:dyDescent="0.25">
      <c r="A213">
        <f t="shared" si="7"/>
        <v>51.5</v>
      </c>
      <c r="B213">
        <f t="shared" si="6"/>
        <v>0.4483041009945708</v>
      </c>
    </row>
    <row r="214" spans="1:2" x14ac:dyDescent="0.25">
      <c r="A214">
        <f t="shared" si="7"/>
        <v>51.75</v>
      </c>
      <c r="B214">
        <f t="shared" si="6"/>
        <v>0.4455341667006994</v>
      </c>
    </row>
    <row r="215" spans="1:2" x14ac:dyDescent="0.25">
      <c r="A215">
        <f t="shared" si="7"/>
        <v>52</v>
      </c>
      <c r="B215">
        <f t="shared" si="6"/>
        <v>0.44278134698932997</v>
      </c>
    </row>
    <row r="216" spans="1:2" x14ac:dyDescent="0.25">
      <c r="A216">
        <f t="shared" si="7"/>
        <v>52.25</v>
      </c>
      <c r="B216">
        <f t="shared" si="6"/>
        <v>0.44004553611432801</v>
      </c>
    </row>
    <row r="217" spans="1:2" x14ac:dyDescent="0.25">
      <c r="A217">
        <f t="shared" si="7"/>
        <v>52.5</v>
      </c>
      <c r="B217">
        <f t="shared" si="6"/>
        <v>0.43732662898296598</v>
      </c>
    </row>
    <row r="218" spans="1:2" x14ac:dyDescent="0.25">
      <c r="A218">
        <f t="shared" si="7"/>
        <v>52.75</v>
      </c>
      <c r="B218">
        <f t="shared" si="6"/>
        <v>0.4346245211518826</v>
      </c>
    </row>
    <row r="219" spans="1:2" x14ac:dyDescent="0.25">
      <c r="A219">
        <f t="shared" si="7"/>
        <v>53</v>
      </c>
      <c r="B219">
        <f t="shared" si="6"/>
        <v>0.43193910882306807</v>
      </c>
    </row>
    <row r="220" spans="1:2" x14ac:dyDescent="0.25">
      <c r="A220">
        <f t="shared" si="7"/>
        <v>53.25</v>
      </c>
      <c r="B220">
        <f t="shared" si="6"/>
        <v>0.4292702888398735</v>
      </c>
    </row>
    <row r="221" spans="1:2" x14ac:dyDescent="0.25">
      <c r="A221">
        <f t="shared" si="7"/>
        <v>53.5</v>
      </c>
      <c r="B221">
        <f t="shared" si="6"/>
        <v>0.42661795868304647</v>
      </c>
    </row>
    <row r="222" spans="1:2" x14ac:dyDescent="0.25">
      <c r="A222">
        <f t="shared" si="7"/>
        <v>53.75</v>
      </c>
      <c r="B222">
        <f t="shared" si="6"/>
        <v>0.42398201646678951</v>
      </c>
    </row>
    <row r="223" spans="1:2" x14ac:dyDescent="0.25">
      <c r="A223">
        <f t="shared" si="7"/>
        <v>54</v>
      </c>
      <c r="B223">
        <f t="shared" si="6"/>
        <v>0.42136236093484547</v>
      </c>
    </row>
    <row r="224" spans="1:2" x14ac:dyDescent="0.25">
      <c r="A224">
        <f t="shared" si="7"/>
        <v>54.25</v>
      </c>
      <c r="B224">
        <f t="shared" si="6"/>
        <v>0.41875889145660478</v>
      </c>
    </row>
    <row r="225" spans="1:2" x14ac:dyDescent="0.25">
      <c r="A225">
        <f t="shared" si="7"/>
        <v>54.5</v>
      </c>
      <c r="B225">
        <f t="shared" si="6"/>
        <v>0.41617150802323938</v>
      </c>
    </row>
    <row r="226" spans="1:2" x14ac:dyDescent="0.25">
      <c r="A226">
        <f t="shared" si="7"/>
        <v>54.75</v>
      </c>
      <c r="B226">
        <f t="shared" si="6"/>
        <v>0.41360011124385815</v>
      </c>
    </row>
    <row r="227" spans="1:2" x14ac:dyDescent="0.25">
      <c r="A227">
        <f t="shared" si="7"/>
        <v>55</v>
      </c>
      <c r="B227">
        <f t="shared" si="6"/>
        <v>0.41104460234168866</v>
      </c>
    </row>
    <row r="228" spans="1:2" x14ac:dyDescent="0.25">
      <c r="A228">
        <f t="shared" si="7"/>
        <v>55.25</v>
      </c>
      <c r="B228">
        <f t="shared" si="6"/>
        <v>0.40850488315028105</v>
      </c>
    </row>
    <row r="229" spans="1:2" x14ac:dyDescent="0.25">
      <c r="A229">
        <f t="shared" si="7"/>
        <v>55.5</v>
      </c>
      <c r="B229">
        <f t="shared" si="6"/>
        <v>0.40598085610973605</v>
      </c>
    </row>
    <row r="230" spans="1:2" x14ac:dyDescent="0.25">
      <c r="A230">
        <f t="shared" si="7"/>
        <v>55.75</v>
      </c>
      <c r="B230">
        <f t="shared" si="6"/>
        <v>0.40347242426295621</v>
      </c>
    </row>
    <row r="231" spans="1:2" x14ac:dyDescent="0.25">
      <c r="A231">
        <f t="shared" si="7"/>
        <v>56</v>
      </c>
      <c r="B231">
        <f t="shared" si="6"/>
        <v>0.40097949125192078</v>
      </c>
    </row>
    <row r="232" spans="1:2" x14ac:dyDescent="0.25">
      <c r="A232">
        <f t="shared" si="7"/>
        <v>56.25</v>
      </c>
      <c r="B232">
        <f t="shared" si="6"/>
        <v>0.39850196131398302</v>
      </c>
    </row>
    <row r="233" spans="1:2" x14ac:dyDescent="0.25">
      <c r="A233">
        <f t="shared" si="7"/>
        <v>56.5</v>
      </c>
      <c r="B233">
        <f t="shared" si="6"/>
        <v>0.39603973927819114</v>
      </c>
    </row>
    <row r="234" spans="1:2" x14ac:dyDescent="0.25">
      <c r="A234">
        <f t="shared" si="7"/>
        <v>56.75</v>
      </c>
      <c r="B234">
        <f t="shared" si="6"/>
        <v>0.39359273056163174</v>
      </c>
    </row>
    <row r="235" spans="1:2" x14ac:dyDescent="0.25">
      <c r="A235">
        <f t="shared" si="7"/>
        <v>57</v>
      </c>
      <c r="B235">
        <f t="shared" si="6"/>
        <v>0.39116084116579569</v>
      </c>
    </row>
    <row r="236" spans="1:2" x14ac:dyDescent="0.25">
      <c r="A236">
        <f t="shared" si="7"/>
        <v>57.25</v>
      </c>
      <c r="B236">
        <f t="shared" si="6"/>
        <v>0.3887439776729672</v>
      </c>
    </row>
    <row r="237" spans="1:2" x14ac:dyDescent="0.25">
      <c r="A237">
        <f t="shared" si="7"/>
        <v>57.5</v>
      </c>
      <c r="B237">
        <f t="shared" si="6"/>
        <v>0.3863420472426341</v>
      </c>
    </row>
    <row r="238" spans="1:2" x14ac:dyDescent="0.25">
      <c r="A238">
        <f t="shared" si="7"/>
        <v>57.75</v>
      </c>
      <c r="B238">
        <f t="shared" si="6"/>
        <v>0.3839549576079217</v>
      </c>
    </row>
    <row r="239" spans="1:2" x14ac:dyDescent="0.25">
      <c r="A239">
        <f t="shared" si="7"/>
        <v>58</v>
      </c>
      <c r="B239">
        <f t="shared" si="6"/>
        <v>0.38158261707204788</v>
      </c>
    </row>
    <row r="240" spans="1:2" x14ac:dyDescent="0.25">
      <c r="A240">
        <f t="shared" si="7"/>
        <v>58.25</v>
      </c>
      <c r="B240">
        <f t="shared" si="6"/>
        <v>0.37922493450480005</v>
      </c>
    </row>
    <row r="241" spans="1:2" x14ac:dyDescent="0.25">
      <c r="A241">
        <f t="shared" si="7"/>
        <v>58.5</v>
      </c>
      <c r="B241">
        <f t="shared" si="6"/>
        <v>0.37688181933903458</v>
      </c>
    </row>
    <row r="242" spans="1:2" x14ac:dyDescent="0.25">
      <c r="A242">
        <f t="shared" si="7"/>
        <v>58.75</v>
      </c>
      <c r="B242">
        <f t="shared" si="6"/>
        <v>0.37455318156719714</v>
      </c>
    </row>
    <row r="243" spans="1:2" x14ac:dyDescent="0.25">
      <c r="A243">
        <f t="shared" si="7"/>
        <v>59</v>
      </c>
      <c r="B243">
        <f t="shared" si="6"/>
        <v>0.37223893173786504</v>
      </c>
    </row>
    <row r="244" spans="1:2" x14ac:dyDescent="0.25">
      <c r="A244">
        <f t="shared" si="7"/>
        <v>59.25</v>
      </c>
      <c r="B244">
        <f t="shared" si="6"/>
        <v>0.36993898095231098</v>
      </c>
    </row>
    <row r="245" spans="1:2" x14ac:dyDescent="0.25">
      <c r="A245">
        <f t="shared" si="7"/>
        <v>59.5</v>
      </c>
      <c r="B245">
        <f t="shared" si="6"/>
        <v>0.36765324086108758</v>
      </c>
    </row>
    <row r="246" spans="1:2" x14ac:dyDescent="0.25">
      <c r="A246">
        <f t="shared" si="7"/>
        <v>59.75</v>
      </c>
      <c r="B246">
        <f t="shared" si="6"/>
        <v>0.36538162366063365</v>
      </c>
    </row>
    <row r="247" spans="1:2" x14ac:dyDescent="0.25">
      <c r="A247">
        <f t="shared" si="7"/>
        <v>60</v>
      </c>
      <c r="B247">
        <f t="shared" si="6"/>
        <v>0.36312404208990107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zoomScaleNormal="100" workbookViewId="0">
      <selection activeCell="C2" sqref="C2"/>
    </sheetView>
  </sheetViews>
  <sheetFormatPr defaultRowHeight="15" x14ac:dyDescent="0.25"/>
  <cols>
    <col min="1" max="1" width="15.85546875" bestFit="1" customWidth="1"/>
    <col min="4" max="4" width="10.42578125" bestFit="1" customWidth="1"/>
    <col min="5" max="5" width="10.42578125" customWidth="1"/>
    <col min="6" max="6" width="13.42578125" bestFit="1" customWidth="1"/>
  </cols>
  <sheetData>
    <row r="1" spans="1:9" x14ac:dyDescent="0.25">
      <c r="B1" s="2" t="s">
        <v>5</v>
      </c>
      <c r="C1" s="2" t="s">
        <v>9</v>
      </c>
      <c r="D1" s="2" t="s">
        <v>11</v>
      </c>
      <c r="E1" s="2" t="s">
        <v>12</v>
      </c>
      <c r="F1" s="4" t="s">
        <v>10</v>
      </c>
      <c r="I1" s="2" t="s">
        <v>14</v>
      </c>
    </row>
    <row r="2" spans="1:9" x14ac:dyDescent="0.25">
      <c r="A2" s="1">
        <v>43381.023611111108</v>
      </c>
      <c r="B2">
        <f>(PAA_Oct_data!C3+PAA_Oct_data!D3)/PAA_Oct_data!B3</f>
        <v>1.2121662727202351</v>
      </c>
      <c r="C2">
        <f>$G$2*(EXP(-$G$3*PAA_Oct_data!E3)+EXP(-$G$3*PAA_Oct_data!F3))+(1-$G$2)*(EXP(-$G$4*PAA_Oct_data!E3)+EXP(-$G$4*PAA_Oct_data!F3))</f>
        <v>1.2441693339191584</v>
      </c>
      <c r="D2">
        <f>B2-C2</f>
        <v>-3.2003061198923266E-2</v>
      </c>
      <c r="E2">
        <f>D2^2</f>
        <v>1.0241959261020278E-3</v>
      </c>
      <c r="F2" s="3" t="s">
        <v>7</v>
      </c>
      <c r="G2">
        <v>0.5</v>
      </c>
    </row>
    <row r="3" spans="1:9" x14ac:dyDescent="0.25">
      <c r="A3" s="1">
        <v>43381.100694444445</v>
      </c>
      <c r="B3">
        <f>(PAA_Oct_data!C4+PAA_Oct_data!D4)/PAA_Oct_data!B4</f>
        <v>1.1753206415780162</v>
      </c>
      <c r="C3">
        <f>$G$2*(EXP(-$G$3*PAA_Oct_data!E4)+EXP(-$G$3*PAA_Oct_data!F4))+(1-$G$2)*(EXP(-$G$4*PAA_Oct_data!E4)+EXP(-$G$4*PAA_Oct_data!F4))</f>
        <v>1.1199107364731904</v>
      </c>
      <c r="D3">
        <f t="shared" ref="D3:D66" si="0">B3-C3</f>
        <v>5.5409905104825796E-2</v>
      </c>
      <c r="E3">
        <f t="shared" ref="E3:E66" si="1">D3^2</f>
        <v>3.0702575837257997E-3</v>
      </c>
      <c r="F3" s="3" t="s">
        <v>6</v>
      </c>
      <c r="G3">
        <v>4.3430678300773379E-2</v>
      </c>
    </row>
    <row r="4" spans="1:9" x14ac:dyDescent="0.25">
      <c r="A4" s="1">
        <v>43381.188194444447</v>
      </c>
      <c r="B4">
        <f>(PAA_Oct_data!C5+PAA_Oct_data!D5)/PAA_Oct_data!B5</f>
        <v>0.83395484492728111</v>
      </c>
      <c r="C4">
        <f>$G$2*(EXP(-$G$3*PAA_Oct_data!E5)+EXP(-$G$3*PAA_Oct_data!F5))+(1-$G$2)*(EXP(-$G$4*PAA_Oct_data!E5)+EXP(-$G$4*PAA_Oct_data!F5))</f>
        <v>1.0189414826231078</v>
      </c>
      <c r="D4">
        <f t="shared" si="0"/>
        <v>-0.18498663769582668</v>
      </c>
      <c r="E4">
        <f t="shared" si="1"/>
        <v>3.4220056126007044E-2</v>
      </c>
      <c r="F4" s="3" t="s">
        <v>8</v>
      </c>
      <c r="G4">
        <v>4.3430678300773379E-2</v>
      </c>
    </row>
    <row r="5" spans="1:9" x14ac:dyDescent="0.25">
      <c r="A5" s="1">
        <v>43381.271527777775</v>
      </c>
      <c r="B5">
        <f>(PAA_Oct_data!C6+PAA_Oct_data!D6)/PAA_Oct_data!B6</f>
        <v>0.7991273879070192</v>
      </c>
      <c r="C5">
        <f>$G$2*(EXP(-$G$3*PAA_Oct_data!E6)+EXP(-$G$3*PAA_Oct_data!F6))+(1-$G$2)*(EXP(-$G$4*PAA_Oct_data!E6)+EXP(-$G$4*PAA_Oct_data!F6))</f>
        <v>0.91368258226381927</v>
      </c>
      <c r="D5">
        <f t="shared" si="0"/>
        <v>-0.11455519435680006</v>
      </c>
      <c r="E5">
        <f t="shared" si="1"/>
        <v>1.3122892554124237E-2</v>
      </c>
    </row>
    <row r="6" spans="1:9" x14ac:dyDescent="0.25">
      <c r="A6" s="1">
        <v>43381.350694444445</v>
      </c>
      <c r="B6">
        <f>(PAA_Oct_data!C7+PAA_Oct_data!D7)/PAA_Oct_data!B7</f>
        <v>0.74650238028570837</v>
      </c>
      <c r="C6">
        <f>$G$2*(EXP(-$G$3*PAA_Oct_data!E7)+EXP(-$G$3*PAA_Oct_data!F7))+(1-$G$2)*(EXP(-$G$4*PAA_Oct_data!E7)+EXP(-$G$4*PAA_Oct_data!F7))</f>
        <v>1.0669737497088176</v>
      </c>
      <c r="D6">
        <f t="shared" si="0"/>
        <v>-0.32047136942310928</v>
      </c>
      <c r="E6">
        <f t="shared" si="1"/>
        <v>0.10270189861992297</v>
      </c>
      <c r="F6" s="4" t="s">
        <v>13</v>
      </c>
    </row>
    <row r="7" spans="1:9" x14ac:dyDescent="0.25">
      <c r="A7" s="1">
        <v>43381.439583333333</v>
      </c>
      <c r="B7">
        <f>(PAA_Oct_data!C8+PAA_Oct_data!D8)/PAA_Oct_data!B8</f>
        <v>1.0919400822532821</v>
      </c>
      <c r="C7">
        <f>$G$2*(EXP(-$G$3*PAA_Oct_data!E8)+EXP(-$G$3*PAA_Oct_data!F8))+(1-$G$2)*(EXP(-$G$4*PAA_Oct_data!E8)+EXP(-$G$4*PAA_Oct_data!F8))</f>
        <v>1.2260216362226852</v>
      </c>
      <c r="D7">
        <f t="shared" si="0"/>
        <v>-0.13408155396940313</v>
      </c>
      <c r="E7">
        <f t="shared" si="1"/>
        <v>1.7977863114849967E-2</v>
      </c>
      <c r="F7">
        <f>SUM(E2:E94)</f>
        <v>1.7558409932551651</v>
      </c>
    </row>
    <row r="8" spans="1:9" x14ac:dyDescent="0.25">
      <c r="A8" s="1">
        <v>43381.527777777781</v>
      </c>
      <c r="B8">
        <f>(PAA_Oct_data!C9+PAA_Oct_data!D9)/PAA_Oct_data!B9</f>
        <v>1.1633354913996166</v>
      </c>
      <c r="C8">
        <f>$G$2*(EXP(-$G$3*PAA_Oct_data!E9)+EXP(-$G$3*PAA_Oct_data!F9))+(1-$G$2)*(EXP(-$G$4*PAA_Oct_data!E9)+EXP(-$G$4*PAA_Oct_data!F9))</f>
        <v>1.2572996734247794</v>
      </c>
      <c r="D8">
        <f t="shared" si="0"/>
        <v>-9.3964182025162879E-2</v>
      </c>
      <c r="E8">
        <f t="shared" si="1"/>
        <v>8.8292675036579435E-3</v>
      </c>
    </row>
    <row r="9" spans="1:9" x14ac:dyDescent="0.25">
      <c r="A9" s="1">
        <v>43381.603472222225</v>
      </c>
      <c r="B9">
        <f>(PAA_Oct_data!C10+PAA_Oct_data!D10)/PAA_Oct_data!B10</f>
        <v>1.037535055021116</v>
      </c>
      <c r="C9">
        <f>$G$2*(EXP(-$G$3*PAA_Oct_data!E10)+EXP(-$G$3*PAA_Oct_data!F10))+(1-$G$2)*(EXP(-$G$4*PAA_Oct_data!E10)+EXP(-$G$4*PAA_Oct_data!F10))</f>
        <v>1.236328495616559</v>
      </c>
      <c r="D9">
        <f t="shared" si="0"/>
        <v>-0.19879344059544302</v>
      </c>
      <c r="E9">
        <f t="shared" si="1"/>
        <v>3.9518832023773931E-2</v>
      </c>
    </row>
    <row r="10" spans="1:9" x14ac:dyDescent="0.25">
      <c r="A10" s="1">
        <v>43381.688888888886</v>
      </c>
      <c r="B10">
        <f>(PAA_Oct_data!C11+PAA_Oct_data!D11)/PAA_Oct_data!B11</f>
        <v>1.0718493166203227</v>
      </c>
      <c r="C10">
        <f>$G$2*(EXP(-$G$3*PAA_Oct_data!E11)+EXP(-$G$3*PAA_Oct_data!F11))+(1-$G$2)*(EXP(-$G$4*PAA_Oct_data!E11)+EXP(-$G$4*PAA_Oct_data!F11))</f>
        <v>1.1748624122707785</v>
      </c>
      <c r="D10">
        <f t="shared" si="0"/>
        <v>-0.1030130956504558</v>
      </c>
      <c r="E10">
        <f t="shared" si="1"/>
        <v>1.0611697875489956E-2</v>
      </c>
    </row>
    <row r="11" spans="1:9" x14ac:dyDescent="0.25">
      <c r="A11" s="1">
        <v>43381.770844907405</v>
      </c>
      <c r="B11">
        <f>(PAA_Oct_data!C12+PAA_Oct_data!D12)/PAA_Oct_data!B12</f>
        <v>0.91490351893829969</v>
      </c>
      <c r="C11">
        <f>$G$2*(EXP(-$G$3*PAA_Oct_data!E12)+EXP(-$G$3*PAA_Oct_data!F12))+(1-$G$2)*(EXP(-$G$4*PAA_Oct_data!E12)+EXP(-$G$4*PAA_Oct_data!F12))</f>
        <v>1.1154545671162828</v>
      </c>
      <c r="D11">
        <f t="shared" si="0"/>
        <v>-0.20055104817798308</v>
      </c>
      <c r="E11">
        <f t="shared" si="1"/>
        <v>4.0220722925287694E-2</v>
      </c>
    </row>
    <row r="12" spans="1:9" x14ac:dyDescent="0.25">
      <c r="A12" s="1">
        <v>43381.861111111109</v>
      </c>
      <c r="B12">
        <f>(PAA_Oct_data!C13+PAA_Oct_data!D13)/PAA_Oct_data!B13</f>
        <v>1.0345423554040041</v>
      </c>
      <c r="C12">
        <f>$G$2*(EXP(-$G$3*PAA_Oct_data!E13)+EXP(-$G$3*PAA_Oct_data!F13))+(1-$G$2)*(EXP(-$G$4*PAA_Oct_data!E13)+EXP(-$G$4*PAA_Oct_data!F13))</f>
        <v>1.1639720896570172</v>
      </c>
      <c r="D12">
        <f t="shared" si="0"/>
        <v>-0.12942973425301307</v>
      </c>
      <c r="E12">
        <f t="shared" si="1"/>
        <v>1.6752056108805587E-2</v>
      </c>
    </row>
    <row r="13" spans="1:9" x14ac:dyDescent="0.25">
      <c r="A13" s="1">
        <v>43381.940972222219</v>
      </c>
      <c r="B13">
        <f>(PAA_Oct_data!C14+PAA_Oct_data!D14)/PAA_Oct_data!B14</f>
        <v>0.8928114134826618</v>
      </c>
      <c r="C13">
        <f>$G$2*(EXP(-$G$3*PAA_Oct_data!E14)+EXP(-$G$3*PAA_Oct_data!F14))+(1-$G$2)*(EXP(-$G$4*PAA_Oct_data!E14)+EXP(-$G$4*PAA_Oct_data!F14))</f>
        <v>1.2346992523814562</v>
      </c>
      <c r="D13">
        <f t="shared" si="0"/>
        <v>-0.34188783889879437</v>
      </c>
      <c r="E13">
        <f t="shared" si="1"/>
        <v>0.11688729438688797</v>
      </c>
    </row>
    <row r="14" spans="1:9" x14ac:dyDescent="0.25">
      <c r="A14" s="1">
        <v>43382.011805555558</v>
      </c>
      <c r="B14">
        <f>(PAA_Oct_data!C15+PAA_Oct_data!D15)/PAA_Oct_data!B15</f>
        <v>1.1391642797632102</v>
      </c>
      <c r="C14">
        <f>$G$2*(EXP(-$G$3*PAA_Oct_data!E15)+EXP(-$G$3*PAA_Oct_data!F15))+(1-$G$2)*(EXP(-$G$4*PAA_Oct_data!E15)+EXP(-$G$4*PAA_Oct_data!F15))</f>
        <v>1.1761781772275859</v>
      </c>
      <c r="D14">
        <f t="shared" si="0"/>
        <v>-3.7013897464375667E-2</v>
      </c>
      <c r="E14">
        <f t="shared" si="1"/>
        <v>1.3700286055033154E-3</v>
      </c>
    </row>
    <row r="15" spans="1:9" x14ac:dyDescent="0.25">
      <c r="A15" s="1">
        <v>43382.097222222219</v>
      </c>
      <c r="B15">
        <f>(PAA_Oct_data!C16+PAA_Oct_data!D16)/PAA_Oct_data!B16</f>
        <v>0.91184268161314019</v>
      </c>
      <c r="C15">
        <f>$G$2*(EXP(-$G$3*PAA_Oct_data!E16)+EXP(-$G$3*PAA_Oct_data!F16))+(1-$G$2)*(EXP(-$G$4*PAA_Oct_data!E16)+EXP(-$G$4*PAA_Oct_data!F16))</f>
        <v>1.0130820392108519</v>
      </c>
      <c r="D15">
        <f t="shared" si="0"/>
        <v>-0.10123935759771174</v>
      </c>
      <c r="E15">
        <f t="shared" si="1"/>
        <v>1.0249407526797354E-2</v>
      </c>
    </row>
    <row r="16" spans="1:9" x14ac:dyDescent="0.25">
      <c r="A16" s="1">
        <v>43382.181250000001</v>
      </c>
      <c r="B16">
        <f>(PAA_Oct_data!C17+PAA_Oct_data!D17)/PAA_Oct_data!B17</f>
        <v>0.74388304274445782</v>
      </c>
      <c r="C16">
        <f>$G$2*(EXP(-$G$3*PAA_Oct_data!E17)+EXP(-$G$3*PAA_Oct_data!F17))+(1-$G$2)*(EXP(-$G$4*PAA_Oct_data!E17)+EXP(-$G$4*PAA_Oct_data!F17))</f>
        <v>0.86089793481721111</v>
      </c>
      <c r="D16">
        <f t="shared" si="0"/>
        <v>-0.11701489207275328</v>
      </c>
      <c r="E16">
        <f t="shared" si="1"/>
        <v>1.3692484966798099E-2</v>
      </c>
    </row>
    <row r="17" spans="1:5" x14ac:dyDescent="0.25">
      <c r="A17" s="1">
        <v>43382.270138888889</v>
      </c>
      <c r="B17">
        <f>(PAA_Oct_data!C18+PAA_Oct_data!D18)/PAA_Oct_data!B18</f>
        <v>0.68566592287210171</v>
      </c>
      <c r="C17">
        <f>$G$2*(EXP(-$G$3*PAA_Oct_data!E18)+EXP(-$G$3*PAA_Oct_data!F18))+(1-$G$2)*(EXP(-$G$4*PAA_Oct_data!E18)+EXP(-$G$4*PAA_Oct_data!F18))</f>
        <v>0.75383849887044518</v>
      </c>
      <c r="D17">
        <f t="shared" si="0"/>
        <v>-6.8172575998343476E-2</v>
      </c>
      <c r="E17">
        <f t="shared" si="1"/>
        <v>4.6475001182499174E-3</v>
      </c>
    </row>
    <row r="18" spans="1:5" x14ac:dyDescent="0.25">
      <c r="A18" s="1">
        <v>43382.361111111109</v>
      </c>
      <c r="B18">
        <f>(PAA_Oct_data!C19+PAA_Oct_data!D19)/PAA_Oct_data!B19</f>
        <v>0.70119207098698699</v>
      </c>
      <c r="C18">
        <f>$G$2*(EXP(-$G$3*PAA_Oct_data!E19)+EXP(-$G$3*PAA_Oct_data!F19))+(1-$G$2)*(EXP(-$G$4*PAA_Oct_data!E19)+EXP(-$G$4*PAA_Oct_data!F19))</f>
        <v>0.91097406992476504</v>
      </c>
      <c r="D18">
        <f t="shared" si="0"/>
        <v>-0.20978199893777805</v>
      </c>
      <c r="E18">
        <f t="shared" si="1"/>
        <v>4.4008487078329911E-2</v>
      </c>
    </row>
    <row r="19" spans="1:5" x14ac:dyDescent="0.25">
      <c r="A19" s="1">
        <v>43382.434027777781</v>
      </c>
      <c r="B19">
        <f>(PAA_Oct_data!C20+PAA_Oct_data!D20)/PAA_Oct_data!B20</f>
        <v>1.1834265954408179</v>
      </c>
      <c r="C19">
        <f>$G$2*(EXP(-$G$3*PAA_Oct_data!E20)+EXP(-$G$3*PAA_Oct_data!F20))+(1-$G$2)*(EXP(-$G$4*PAA_Oct_data!E20)+EXP(-$G$4*PAA_Oct_data!F20))</f>
        <v>1.1397248032281126</v>
      </c>
      <c r="D19">
        <f t="shared" si="0"/>
        <v>4.3701792212705204E-2</v>
      </c>
      <c r="E19">
        <f t="shared" si="1"/>
        <v>1.9098466426024612E-3</v>
      </c>
    </row>
    <row r="20" spans="1:5" x14ac:dyDescent="0.25">
      <c r="A20" s="1">
        <v>43382.521527777775</v>
      </c>
      <c r="B20">
        <f>(PAA_Oct_data!C21+PAA_Oct_data!D21)/PAA_Oct_data!B21</f>
        <v>1.0846670817607391</v>
      </c>
      <c r="C20">
        <f>$G$2*(EXP(-$G$3*PAA_Oct_data!E21)+EXP(-$G$3*PAA_Oct_data!F21))+(1-$G$2)*(EXP(-$G$4*PAA_Oct_data!E21)+EXP(-$G$4*PAA_Oct_data!F21))</f>
        <v>1.2006798507953456</v>
      </c>
      <c r="D20">
        <f t="shared" si="0"/>
        <v>-0.11601276903460644</v>
      </c>
      <c r="E20">
        <f t="shared" si="1"/>
        <v>1.3458962579076941E-2</v>
      </c>
    </row>
    <row r="21" spans="1:5" x14ac:dyDescent="0.25">
      <c r="A21" s="1">
        <v>43382.604861111111</v>
      </c>
      <c r="B21">
        <f>(PAA_Oct_data!C22+PAA_Oct_data!D22)/PAA_Oct_data!B22</f>
        <v>1.0751550558244058</v>
      </c>
      <c r="C21">
        <f>$G$2*(EXP(-$G$3*PAA_Oct_data!E22)+EXP(-$G$3*PAA_Oct_data!F22))+(1-$G$2)*(EXP(-$G$4*PAA_Oct_data!E22)+EXP(-$G$4*PAA_Oct_data!F22))</f>
        <v>1.1574334605280387</v>
      </c>
      <c r="D21">
        <f t="shared" si="0"/>
        <v>-8.2278404703632901E-2</v>
      </c>
      <c r="E21">
        <f t="shared" si="1"/>
        <v>6.7697358805748004E-3</v>
      </c>
    </row>
    <row r="22" spans="1:5" x14ac:dyDescent="0.25">
      <c r="A22" s="1">
        <v>43382.7</v>
      </c>
      <c r="B22">
        <f>(PAA_Oct_data!C23+PAA_Oct_data!D23)/PAA_Oct_data!B23</f>
        <v>0.79990562482096794</v>
      </c>
      <c r="C22">
        <f>$G$2*(EXP(-$G$3*PAA_Oct_data!E23)+EXP(-$G$3*PAA_Oct_data!F23))+(1-$G$2)*(EXP(-$G$4*PAA_Oct_data!E23)+EXP(-$G$4*PAA_Oct_data!F23))</f>
        <v>1.0801817031438454</v>
      </c>
      <c r="D22">
        <f t="shared" si="0"/>
        <v>-0.28027607832287749</v>
      </c>
      <c r="E22">
        <f t="shared" si="1"/>
        <v>7.8554680080051759E-2</v>
      </c>
    </row>
    <row r="23" spans="1:5" x14ac:dyDescent="0.25">
      <c r="A23" s="1">
        <v>43382.767361111109</v>
      </c>
      <c r="B23">
        <f>(PAA_Oct_data!C24+PAA_Oct_data!D24)/PAA_Oct_data!B24</f>
        <v>0.87976012085104249</v>
      </c>
      <c r="C23">
        <f>$G$2*(EXP(-$G$3*PAA_Oct_data!E24)+EXP(-$G$3*PAA_Oct_data!F24))+(1-$G$2)*(EXP(-$G$4*PAA_Oct_data!E24)+EXP(-$G$4*PAA_Oct_data!F24))</f>
        <v>1.0775326268099041</v>
      </c>
      <c r="D23">
        <f t="shared" si="0"/>
        <v>-0.19777250595886164</v>
      </c>
      <c r="E23">
        <f t="shared" si="1"/>
        <v>3.9113964113247968E-2</v>
      </c>
    </row>
    <row r="24" spans="1:5" x14ac:dyDescent="0.25">
      <c r="A24" s="1">
        <v>43382.864583333336</v>
      </c>
      <c r="B24">
        <f>(PAA_Oct_data!C25+PAA_Oct_data!D25)/PAA_Oct_data!B25</f>
        <v>1.1348926895409439</v>
      </c>
      <c r="C24">
        <f>$G$2*(EXP(-$G$3*PAA_Oct_data!E25)+EXP(-$G$3*PAA_Oct_data!F25))+(1-$G$2)*(EXP(-$G$4*PAA_Oct_data!E25)+EXP(-$G$4*PAA_Oct_data!F25))</f>
        <v>1.1676157149559805</v>
      </c>
      <c r="D24">
        <f t="shared" si="0"/>
        <v>-3.2723025415036577E-2</v>
      </c>
      <c r="E24">
        <f t="shared" si="1"/>
        <v>1.0707963923131298E-3</v>
      </c>
    </row>
    <row r="25" spans="1:5" x14ac:dyDescent="0.25">
      <c r="A25" s="1">
        <v>43382.927083333336</v>
      </c>
      <c r="B25">
        <f>(PAA_Oct_data!C26+PAA_Oct_data!D26)/PAA_Oct_data!B26</f>
        <v>1.1064817154814164</v>
      </c>
      <c r="C25">
        <f>$G$2*(EXP(-$G$3*PAA_Oct_data!E26)+EXP(-$G$3*PAA_Oct_data!F26))+(1-$G$2)*(EXP(-$G$4*PAA_Oct_data!E26)+EXP(-$G$4*PAA_Oct_data!F26))</f>
        <v>1.2220468861304781</v>
      </c>
      <c r="D25">
        <f t="shared" si="0"/>
        <v>-0.11556517064906169</v>
      </c>
      <c r="E25">
        <f t="shared" si="1"/>
        <v>1.3355308667146749E-2</v>
      </c>
    </row>
    <row r="26" spans="1:5" x14ac:dyDescent="0.25">
      <c r="A26" s="1">
        <v>43383.017361111109</v>
      </c>
      <c r="B26">
        <f>(PAA_Oct_data!C27+PAA_Oct_data!D27)/PAA_Oct_data!B27</f>
        <v>1.1118311286269298</v>
      </c>
      <c r="C26">
        <f>$G$2*(EXP(-$G$3*PAA_Oct_data!E27)+EXP(-$G$3*PAA_Oct_data!F27))+(1-$G$2)*(EXP(-$G$4*PAA_Oct_data!E27)+EXP(-$G$4*PAA_Oct_data!F27))</f>
        <v>1.1822224552591047</v>
      </c>
      <c r="D26">
        <f t="shared" si="0"/>
        <v>-7.0391326632174955E-2</v>
      </c>
      <c r="E26">
        <f t="shared" si="1"/>
        <v>4.9549388650375432E-3</v>
      </c>
    </row>
    <row r="27" spans="1:5" x14ac:dyDescent="0.25">
      <c r="A27" s="1">
        <v>43383.097222222219</v>
      </c>
      <c r="B27">
        <f>(PAA_Oct_data!C28+PAA_Oct_data!D28)/PAA_Oct_data!B28</f>
        <v>0.73658220776851391</v>
      </c>
      <c r="C27">
        <f>$G$2*(EXP(-$G$3*PAA_Oct_data!E28)+EXP(-$G$3*PAA_Oct_data!F28))+(1-$G$2)*(EXP(-$G$4*PAA_Oct_data!E28)+EXP(-$G$4*PAA_Oct_data!F28))</f>
        <v>0.92945721050599261</v>
      </c>
      <c r="D27">
        <f t="shared" si="0"/>
        <v>-0.19287500273747871</v>
      </c>
      <c r="E27">
        <f t="shared" si="1"/>
        <v>3.7200766680982419E-2</v>
      </c>
    </row>
    <row r="28" spans="1:5" x14ac:dyDescent="0.25">
      <c r="A28" s="1">
        <v>43383.178472222222</v>
      </c>
      <c r="B28">
        <f>(PAA_Oct_data!C29+PAA_Oct_data!D29)/PAA_Oct_data!B29</f>
        <v>0.7632529523932835</v>
      </c>
      <c r="C28">
        <f>$G$2*(EXP(-$G$3*PAA_Oct_data!E29)+EXP(-$G$3*PAA_Oct_data!F29))+(1-$G$2)*(EXP(-$G$4*PAA_Oct_data!E29)+EXP(-$G$4*PAA_Oct_data!F29))</f>
        <v>0.83991899502482215</v>
      </c>
      <c r="D28">
        <f t="shared" si="0"/>
        <v>-7.6666042631538645E-2</v>
      </c>
      <c r="E28">
        <f t="shared" si="1"/>
        <v>5.8776820927809005E-3</v>
      </c>
    </row>
    <row r="29" spans="1:5" x14ac:dyDescent="0.25">
      <c r="A29" s="1">
        <v>43383.267361111109</v>
      </c>
      <c r="B29">
        <f>(PAA_Oct_data!C30+PAA_Oct_data!D30)/PAA_Oct_data!B30</f>
        <v>0.69544244154369694</v>
      </c>
      <c r="C29">
        <f>$G$2*(EXP(-$G$3*PAA_Oct_data!E30)+EXP(-$G$3*PAA_Oct_data!F30))+(1-$G$2)*(EXP(-$G$4*PAA_Oct_data!E30)+EXP(-$G$4*PAA_Oct_data!F30))</f>
        <v>0.78573069953934638</v>
      </c>
      <c r="D29">
        <f t="shared" si="0"/>
        <v>-9.0288257995649435E-2</v>
      </c>
      <c r="E29">
        <f t="shared" si="1"/>
        <v>8.1519695318889532E-3</v>
      </c>
    </row>
    <row r="30" spans="1:5" x14ac:dyDescent="0.25">
      <c r="A30" s="1">
        <v>43383.34375</v>
      </c>
      <c r="B30">
        <f>(PAA_Oct_data!C31+PAA_Oct_data!D31)/PAA_Oct_data!B31</f>
        <v>0.74602764340151373</v>
      </c>
      <c r="C30">
        <f>$G$2*(EXP(-$G$3*PAA_Oct_data!E31)+EXP(-$G$3*PAA_Oct_data!F31))+(1-$G$2)*(EXP(-$G$4*PAA_Oct_data!E31)+EXP(-$G$4*PAA_Oct_data!F31))</f>
        <v>0.99947506801758956</v>
      </c>
      <c r="D30">
        <f t="shared" si="0"/>
        <v>-0.25344742461607583</v>
      </c>
      <c r="E30">
        <f t="shared" si="1"/>
        <v>6.4235597044521447E-2</v>
      </c>
    </row>
    <row r="31" spans="1:5" x14ac:dyDescent="0.25">
      <c r="A31" s="1">
        <v>43383.449305555558</v>
      </c>
      <c r="B31">
        <f>(PAA_Oct_data!C32+PAA_Oct_data!D32)/PAA_Oct_data!B32</f>
        <v>1.1089188810371495</v>
      </c>
      <c r="C31">
        <f>$G$2*(EXP(-$G$3*PAA_Oct_data!E32)+EXP(-$G$3*PAA_Oct_data!F32))+(1-$G$2)*(EXP(-$G$4*PAA_Oct_data!E32)+EXP(-$G$4*PAA_Oct_data!F32))</f>
        <v>1.1876176948978583</v>
      </c>
      <c r="D31">
        <f t="shared" si="0"/>
        <v>-7.8698813860708761E-2</v>
      </c>
      <c r="E31">
        <f t="shared" si="1"/>
        <v>6.1935033030824857E-3</v>
      </c>
    </row>
    <row r="32" spans="1:5" x14ac:dyDescent="0.25">
      <c r="A32" s="1">
        <v>43383.522916666669</v>
      </c>
      <c r="B32">
        <f>(PAA_Oct_data!C33+PAA_Oct_data!D33)/PAA_Oct_data!B33</f>
        <v>1.0540652771364332</v>
      </c>
      <c r="C32">
        <f>$G$2*(EXP(-$G$3*PAA_Oct_data!E33)+EXP(-$G$3*PAA_Oct_data!F33))+(1-$G$2)*(EXP(-$G$4*PAA_Oct_data!E33)+EXP(-$G$4*PAA_Oct_data!F33))</f>
        <v>1.1900478175952207</v>
      </c>
      <c r="D32">
        <f t="shared" si="0"/>
        <v>-0.13598254045878755</v>
      </c>
      <c r="E32">
        <f t="shared" si="1"/>
        <v>1.8491251309625794E-2</v>
      </c>
    </row>
    <row r="33" spans="1:5" x14ac:dyDescent="0.25">
      <c r="A33" s="1">
        <v>43383.600694444445</v>
      </c>
      <c r="B33">
        <f>(PAA_Oct_data!C34+PAA_Oct_data!D34)/PAA_Oct_data!B34</f>
        <v>0.96599738659414014</v>
      </c>
      <c r="C33">
        <f>$G$2*(EXP(-$G$3*PAA_Oct_data!E34)+EXP(-$G$3*PAA_Oct_data!F34))+(1-$G$2)*(EXP(-$G$4*PAA_Oct_data!E34)+EXP(-$G$4*PAA_Oct_data!F34))</f>
        <v>1.1468103369920426</v>
      </c>
      <c r="D33">
        <f t="shared" si="0"/>
        <v>-0.18081295039790246</v>
      </c>
      <c r="E33">
        <f t="shared" si="1"/>
        <v>3.2693323031594335E-2</v>
      </c>
    </row>
    <row r="34" spans="1:5" x14ac:dyDescent="0.25">
      <c r="A34" s="1">
        <v>43383.696527777778</v>
      </c>
      <c r="B34">
        <f>(PAA_Oct_data!C35+PAA_Oct_data!D35)/PAA_Oct_data!B35</f>
        <v>1.0958382223999623</v>
      </c>
      <c r="C34">
        <f>$G$2*(EXP(-$G$3*PAA_Oct_data!E35)+EXP(-$G$3*PAA_Oct_data!F35))+(1-$G$2)*(EXP(-$G$4*PAA_Oct_data!E35)+EXP(-$G$4*PAA_Oct_data!F35))</f>
        <v>1.0945136384992686</v>
      </c>
      <c r="D34">
        <f t="shared" si="0"/>
        <v>1.3245839006936766E-3</v>
      </c>
      <c r="E34">
        <f t="shared" si="1"/>
        <v>1.7545225099768758E-6</v>
      </c>
    </row>
    <row r="35" spans="1:5" x14ac:dyDescent="0.25">
      <c r="A35" s="1">
        <v>43383.775694444441</v>
      </c>
      <c r="B35">
        <f>(PAA_Oct_data!C36+PAA_Oct_data!D36)/PAA_Oct_data!B36</f>
        <v>1.0975729830291876</v>
      </c>
      <c r="C35">
        <f>$G$2*(EXP(-$G$3*PAA_Oct_data!E36)+EXP(-$G$3*PAA_Oct_data!F36))+(1-$G$2)*(EXP(-$G$4*PAA_Oct_data!E36)+EXP(-$G$4*PAA_Oct_data!F36))</f>
        <v>1.0716273032314367</v>
      </c>
      <c r="D35">
        <f t="shared" si="0"/>
        <v>2.5945679797750865E-2</v>
      </c>
      <c r="E35">
        <f t="shared" si="1"/>
        <v>6.7317830016741737E-4</v>
      </c>
    </row>
    <row r="36" spans="1:5" x14ac:dyDescent="0.25">
      <c r="A36" s="1">
        <v>43383.856249999997</v>
      </c>
      <c r="B36">
        <f>(PAA_Oct_data!C37+PAA_Oct_data!D37)/PAA_Oct_data!B37</f>
        <v>0.99109732001937134</v>
      </c>
      <c r="C36">
        <f>$G$2*(EXP(-$G$3*PAA_Oct_data!E37)+EXP(-$G$3*PAA_Oct_data!F37))+(1-$G$2)*(EXP(-$G$4*PAA_Oct_data!E37)+EXP(-$G$4*PAA_Oct_data!F37))</f>
        <v>1.1656222501903131</v>
      </c>
      <c r="D36">
        <f t="shared" si="0"/>
        <v>-0.17452493017094173</v>
      </c>
      <c r="E36">
        <f t="shared" si="1"/>
        <v>3.0458951251172085E-2</v>
      </c>
    </row>
    <row r="37" spans="1:5" x14ac:dyDescent="0.25">
      <c r="A37" s="1">
        <v>43383.938194444447</v>
      </c>
      <c r="B37">
        <f>(PAA_Oct_data!C38+PAA_Oct_data!D38)/PAA_Oct_data!B38</f>
        <v>1.1972625623643061</v>
      </c>
      <c r="C37">
        <f>$G$2*(EXP(-$G$3*PAA_Oct_data!E38)+EXP(-$G$3*PAA_Oct_data!F38))+(1-$G$2)*(EXP(-$G$4*PAA_Oct_data!E38)+EXP(-$G$4*PAA_Oct_data!F38))</f>
        <v>1.2203546751049326</v>
      </c>
      <c r="D37">
        <f t="shared" si="0"/>
        <v>-2.3092112740626503E-2</v>
      </c>
      <c r="E37">
        <f t="shared" si="1"/>
        <v>5.3324567082580485E-4</v>
      </c>
    </row>
    <row r="38" spans="1:5" x14ac:dyDescent="0.25">
      <c r="A38" s="1">
        <v>43384.018750000003</v>
      </c>
      <c r="B38">
        <f>(PAA_Oct_data!C39+PAA_Oct_data!D39)/PAA_Oct_data!B39</f>
        <v>1.2441341099589276</v>
      </c>
      <c r="C38">
        <f>$G$2*(EXP(-$G$3*PAA_Oct_data!E39)+EXP(-$G$3*PAA_Oct_data!F39))+(1-$G$2)*(EXP(-$G$4*PAA_Oct_data!E39)+EXP(-$G$4*PAA_Oct_data!F39))</f>
        <v>1.1763661675190962</v>
      </c>
      <c r="D38">
        <f t="shared" si="0"/>
        <v>6.7767942439831419E-2</v>
      </c>
      <c r="E38">
        <f t="shared" si="1"/>
        <v>4.5924940225283047E-3</v>
      </c>
    </row>
    <row r="39" spans="1:5" x14ac:dyDescent="0.25">
      <c r="A39" s="1">
        <v>43384.101388888892</v>
      </c>
      <c r="B39">
        <f>(PAA_Oct_data!C40+PAA_Oct_data!D40)/PAA_Oct_data!B40</f>
        <v>1.1058251991062031</v>
      </c>
      <c r="C39">
        <f>$G$2*(EXP(-$G$3*PAA_Oct_data!E40)+EXP(-$G$3*PAA_Oct_data!F40))+(1-$G$2)*(EXP(-$G$4*PAA_Oct_data!E40)+EXP(-$G$4*PAA_Oct_data!F40))</f>
        <v>1.0382591256259783</v>
      </c>
      <c r="D39">
        <f t="shared" si="0"/>
        <v>6.7566073480224809E-2</v>
      </c>
      <c r="E39">
        <f t="shared" si="1"/>
        <v>4.565174285535138E-3</v>
      </c>
    </row>
    <row r="40" spans="1:5" x14ac:dyDescent="0.25">
      <c r="A40" s="1">
        <v>43384.184027777781</v>
      </c>
      <c r="B40">
        <f>(PAA_Oct_data!C41+PAA_Oct_data!D41)/PAA_Oct_data!B41</f>
        <v>0.98901178598292616</v>
      </c>
      <c r="C40">
        <f>$G$2*(EXP(-$G$3*PAA_Oct_data!E41)+EXP(-$G$3*PAA_Oct_data!F41))+(1-$G$2)*(EXP(-$G$4*PAA_Oct_data!E41)+EXP(-$G$4*PAA_Oct_data!F41))</f>
        <v>0.94585328055333118</v>
      </c>
      <c r="D40">
        <f t="shared" si="0"/>
        <v>4.3158505429594984E-2</v>
      </c>
      <c r="E40">
        <f t="shared" si="1"/>
        <v>1.8626565909163797E-3</v>
      </c>
    </row>
    <row r="41" spans="1:5" x14ac:dyDescent="0.25">
      <c r="A41" s="1">
        <v>43384.270138888889</v>
      </c>
      <c r="B41">
        <f>(PAA_Oct_data!C42+PAA_Oct_data!D42)/PAA_Oct_data!B42</f>
        <v>0.73715440747012828</v>
      </c>
      <c r="C41">
        <f>$G$2*(EXP(-$G$3*PAA_Oct_data!E42)+EXP(-$G$3*PAA_Oct_data!F42))+(1-$G$2)*(EXP(-$G$4*PAA_Oct_data!E42)+EXP(-$G$4*PAA_Oct_data!F42))</f>
        <v>0.77823555311879589</v>
      </c>
      <c r="D41">
        <f t="shared" si="0"/>
        <v>-4.1081145648667605E-2</v>
      </c>
      <c r="E41">
        <f t="shared" si="1"/>
        <v>1.6876605278070412E-3</v>
      </c>
    </row>
    <row r="42" spans="1:5" x14ac:dyDescent="0.25">
      <c r="A42" s="1">
        <v>43384.359722222223</v>
      </c>
      <c r="B42">
        <f>(PAA_Oct_data!C43+PAA_Oct_data!D43)/PAA_Oct_data!B43</f>
        <v>0.69332825134073972</v>
      </c>
      <c r="C42">
        <f>$G$2*(EXP(-$G$3*PAA_Oct_data!E43)+EXP(-$G$3*PAA_Oct_data!F43))+(1-$G$2)*(EXP(-$G$4*PAA_Oct_data!E43)+EXP(-$G$4*PAA_Oct_data!F43))</f>
        <v>0.96239846278080599</v>
      </c>
      <c r="D42">
        <f t="shared" si="0"/>
        <v>-0.26907021144006626</v>
      </c>
      <c r="E42">
        <f t="shared" si="1"/>
        <v>7.2398778684401963E-2</v>
      </c>
    </row>
    <row r="43" spans="1:5" x14ac:dyDescent="0.25">
      <c r="A43" s="1">
        <v>43384.438888888886</v>
      </c>
      <c r="B43">
        <f>(PAA_Oct_data!C44+PAA_Oct_data!D44)/PAA_Oct_data!B44</f>
        <v>1.190989445754385</v>
      </c>
      <c r="C43">
        <f>$G$2*(EXP(-$G$3*PAA_Oct_data!E44)+EXP(-$G$3*PAA_Oct_data!F44))+(1-$G$2)*(EXP(-$G$4*PAA_Oct_data!E44)+EXP(-$G$4*PAA_Oct_data!F44))</f>
        <v>1.10497371676838</v>
      </c>
      <c r="D43">
        <f t="shared" si="0"/>
        <v>8.6015728986005069E-2</v>
      </c>
      <c r="E43">
        <f t="shared" si="1"/>
        <v>7.3987056329938728E-3</v>
      </c>
    </row>
    <row r="44" spans="1:5" x14ac:dyDescent="0.25">
      <c r="A44" s="1">
        <v>43384.526388888888</v>
      </c>
      <c r="B44">
        <f>(PAA_Oct_data!C45+PAA_Oct_data!D45)/PAA_Oct_data!B45</f>
        <v>1.0439459871608987</v>
      </c>
      <c r="C44">
        <f>$G$2*(EXP(-$G$3*PAA_Oct_data!E45)+EXP(-$G$3*PAA_Oct_data!F45))+(1-$G$2)*(EXP(-$G$4*PAA_Oct_data!E45)+EXP(-$G$4*PAA_Oct_data!F45))</f>
        <v>1.1178062542471878</v>
      </c>
      <c r="D44">
        <f t="shared" si="0"/>
        <v>-7.3860267086289122E-2</v>
      </c>
      <c r="E44">
        <f t="shared" si="1"/>
        <v>5.4553390540579639E-3</v>
      </c>
    </row>
    <row r="45" spans="1:5" x14ac:dyDescent="0.25">
      <c r="A45" s="1">
        <v>43384.60833333333</v>
      </c>
      <c r="B45">
        <f>(PAA_Oct_data!C46+PAA_Oct_data!D46)/PAA_Oct_data!B46</f>
        <v>0.93046419473181674</v>
      </c>
      <c r="C45">
        <f>$G$2*(EXP(-$G$3*PAA_Oct_data!E46)+EXP(-$G$3*PAA_Oct_data!F46))+(1-$G$2)*(EXP(-$G$4*PAA_Oct_data!E46)+EXP(-$G$4*PAA_Oct_data!F46))</f>
        <v>1.0225503689195898</v>
      </c>
      <c r="D45">
        <f t="shared" si="0"/>
        <v>-9.2086174187773095E-2</v>
      </c>
      <c r="E45">
        <f t="shared" si="1"/>
        <v>8.4798634765408873E-3</v>
      </c>
    </row>
    <row r="46" spans="1:5" x14ac:dyDescent="0.25">
      <c r="A46" s="1">
        <v>43384.688888888886</v>
      </c>
      <c r="B46">
        <f>(PAA_Oct_data!C47+PAA_Oct_data!D47)/PAA_Oct_data!B47</f>
        <v>1.1127341918340801</v>
      </c>
      <c r="C46">
        <f>$G$2*(EXP(-$G$3*PAA_Oct_data!E47)+EXP(-$G$3*PAA_Oct_data!F47))+(1-$G$2)*(EXP(-$G$4*PAA_Oct_data!E47)+EXP(-$G$4*PAA_Oct_data!F47))</f>
        <v>1.0855682213591424</v>
      </c>
      <c r="D46">
        <f t="shared" si="0"/>
        <v>2.7165970474937629E-2</v>
      </c>
      <c r="E46">
        <f t="shared" si="1"/>
        <v>7.3798995184518295E-4</v>
      </c>
    </row>
    <row r="47" spans="1:5" x14ac:dyDescent="0.25">
      <c r="A47" s="1">
        <v>43384.765277777777</v>
      </c>
      <c r="B47">
        <f>(PAA_Oct_data!C48+PAA_Oct_data!D48)/PAA_Oct_data!B48</f>
        <v>1.2364082197396333</v>
      </c>
      <c r="C47">
        <f>$G$2*(EXP(-$G$3*PAA_Oct_data!E48)+EXP(-$G$3*PAA_Oct_data!F48))+(1-$G$2)*(EXP(-$G$4*PAA_Oct_data!E48)+EXP(-$G$4*PAA_Oct_data!F48))</f>
        <v>1.063036595140683</v>
      </c>
      <c r="D47">
        <f t="shared" si="0"/>
        <v>0.17337162459895028</v>
      </c>
      <c r="E47">
        <f t="shared" si="1"/>
        <v>3.0057720216079341E-2</v>
      </c>
    </row>
    <row r="48" spans="1:5" x14ac:dyDescent="0.25">
      <c r="A48" s="1">
        <v>43384.849305555559</v>
      </c>
      <c r="B48">
        <f>(PAA_Oct_data!C49+PAA_Oct_data!D49)/PAA_Oct_data!B49</f>
        <v>1.3016024419873164</v>
      </c>
      <c r="C48">
        <f>$G$2*(EXP(-$G$3*PAA_Oct_data!E49)+EXP(-$G$3*PAA_Oct_data!F49))+(1-$G$2)*(EXP(-$G$4*PAA_Oct_data!E49)+EXP(-$G$4*PAA_Oct_data!F49))</f>
        <v>1.1408858824201675</v>
      </c>
      <c r="D48">
        <f t="shared" si="0"/>
        <v>0.16071655956714892</v>
      </c>
      <c r="E48">
        <f t="shared" si="1"/>
        <v>2.5829812519100926E-2</v>
      </c>
    </row>
    <row r="49" spans="1:5" x14ac:dyDescent="0.25">
      <c r="A49" s="1">
        <v>43384.934027777781</v>
      </c>
      <c r="B49">
        <f>(PAA_Oct_data!C50+PAA_Oct_data!D50)/PAA_Oct_data!B50</f>
        <v>1.3198302419086247</v>
      </c>
      <c r="C49">
        <f>$G$2*(EXP(-$G$3*PAA_Oct_data!E50)+EXP(-$G$3*PAA_Oct_data!F50))+(1-$G$2)*(EXP(-$G$4*PAA_Oct_data!E50)+EXP(-$G$4*PAA_Oct_data!F50))</f>
        <v>1.223447023065817</v>
      </c>
      <c r="D49">
        <f t="shared" si="0"/>
        <v>9.6383218842807761E-2</v>
      </c>
      <c r="E49">
        <f t="shared" si="1"/>
        <v>9.2897248745005736E-3</v>
      </c>
    </row>
    <row r="50" spans="1:5" x14ac:dyDescent="0.25">
      <c r="A50" s="1">
        <v>43385.017361111109</v>
      </c>
      <c r="B50">
        <f>(PAA_Oct_data!C51+PAA_Oct_data!D51)/PAA_Oct_data!B51</f>
        <v>1.3631384620944047</v>
      </c>
      <c r="C50">
        <f>$G$2*(EXP(-$G$3*PAA_Oct_data!E51)+EXP(-$G$3*PAA_Oct_data!F51))+(1-$G$2)*(EXP(-$G$4*PAA_Oct_data!E51)+EXP(-$G$4*PAA_Oct_data!F51))</f>
        <v>1.186644792308083</v>
      </c>
      <c r="D50">
        <f t="shared" si="0"/>
        <v>0.17649366978632175</v>
      </c>
      <c r="E50">
        <f t="shared" si="1"/>
        <v>3.1150015474643182E-2</v>
      </c>
    </row>
    <row r="51" spans="1:5" x14ac:dyDescent="0.25">
      <c r="A51" s="1">
        <v>43385.097928240742</v>
      </c>
      <c r="B51">
        <f>(PAA_Oct_data!C52+PAA_Oct_data!D52)/PAA_Oct_data!B52</f>
        <v>1.1871422311404565</v>
      </c>
      <c r="C51">
        <f>$G$2*(EXP(-$G$3*PAA_Oct_data!E52)+EXP(-$G$3*PAA_Oct_data!F52))+(1-$G$2)*(EXP(-$G$4*PAA_Oct_data!E52)+EXP(-$G$4*PAA_Oct_data!F52))</f>
        <v>1.0528081662443092</v>
      </c>
      <c r="D51">
        <f t="shared" si="0"/>
        <v>0.1343340648961473</v>
      </c>
      <c r="E51">
        <f t="shared" si="1"/>
        <v>1.8045640991522314E-2</v>
      </c>
    </row>
    <row r="52" spans="1:5" x14ac:dyDescent="0.25">
      <c r="A52" s="1">
        <v>43385.186122685183</v>
      </c>
      <c r="B52">
        <f>(PAA_Oct_data!C53+PAA_Oct_data!D53)/PAA_Oct_data!B53</f>
        <v>1.0151171890856527</v>
      </c>
      <c r="C52">
        <f>$G$2*(EXP(-$G$3*PAA_Oct_data!E53)+EXP(-$G$3*PAA_Oct_data!F53))+(1-$G$2)*(EXP(-$G$4*PAA_Oct_data!E53)+EXP(-$G$4*PAA_Oct_data!F53))</f>
        <v>0.87778544447474416</v>
      </c>
      <c r="D52">
        <f t="shared" si="0"/>
        <v>0.13733174461090858</v>
      </c>
      <c r="E52">
        <f t="shared" si="1"/>
        <v>1.8860008077875818E-2</v>
      </c>
    </row>
    <row r="53" spans="1:5" x14ac:dyDescent="0.25">
      <c r="A53" s="1">
        <v>43385.274305555555</v>
      </c>
      <c r="B53">
        <f>(PAA_Oct_data!C54+PAA_Oct_data!D54)/PAA_Oct_data!B54</f>
        <v>0.86325283580704393</v>
      </c>
      <c r="C53">
        <f>$G$2*(EXP(-$G$3*PAA_Oct_data!E54)+EXP(-$G$3*PAA_Oct_data!F54))+(1-$G$2)*(EXP(-$G$4*PAA_Oct_data!E54)+EXP(-$G$4*PAA_Oct_data!F54))</f>
        <v>0.79675619661367647</v>
      </c>
      <c r="D53">
        <f t="shared" si="0"/>
        <v>6.6496639193367457E-2</v>
      </c>
      <c r="E53">
        <f t="shared" si="1"/>
        <v>4.4218030240128934E-3</v>
      </c>
    </row>
    <row r="54" spans="1:5" x14ac:dyDescent="0.25">
      <c r="A54" s="1">
        <v>43385.354178240741</v>
      </c>
      <c r="B54">
        <f>(PAA_Oct_data!C55+PAA_Oct_data!D55)/PAA_Oct_data!B55</f>
        <v>0.89029783283632291</v>
      </c>
      <c r="C54">
        <f>$G$2*(EXP(-$G$3*PAA_Oct_data!E55)+EXP(-$G$3*PAA_Oct_data!F55))+(1-$G$2)*(EXP(-$G$4*PAA_Oct_data!E55)+EXP(-$G$4*PAA_Oct_data!F55))</f>
        <v>0.93717181216942003</v>
      </c>
      <c r="D54">
        <f t="shared" si="0"/>
        <v>-4.6873979333097116E-2</v>
      </c>
      <c r="E54">
        <f t="shared" si="1"/>
        <v>2.1971699385196154E-3</v>
      </c>
    </row>
    <row r="55" spans="1:5" x14ac:dyDescent="0.25">
      <c r="A55" s="1">
        <v>43385.440972222219</v>
      </c>
      <c r="B55">
        <f>(PAA_Oct_data!C56+PAA_Oct_data!D56)/PAA_Oct_data!B56</f>
        <v>1.1968628565602979</v>
      </c>
      <c r="C55">
        <f>$G$2*(EXP(-$G$3*PAA_Oct_data!E56)+EXP(-$G$3*PAA_Oct_data!F56))+(1-$G$2)*(EXP(-$G$4*PAA_Oct_data!E56)+EXP(-$G$4*PAA_Oct_data!F56))</f>
        <v>1.16572728580925</v>
      </c>
      <c r="D55">
        <f t="shared" si="0"/>
        <v>3.1135570751047892E-2</v>
      </c>
      <c r="E55">
        <f t="shared" si="1"/>
        <v>9.6942376599350904E-4</v>
      </c>
    </row>
    <row r="56" spans="1:5" x14ac:dyDescent="0.25">
      <c r="A56" s="1">
        <v>43385.520844907405</v>
      </c>
      <c r="B56">
        <f>(PAA_Oct_data!C57+PAA_Oct_data!D57)/PAA_Oct_data!B57</f>
        <v>1.2972551550278184</v>
      </c>
      <c r="C56">
        <f>$G$2*(EXP(-$G$3*PAA_Oct_data!E57)+EXP(-$G$3*PAA_Oct_data!F57))+(1-$G$2)*(EXP(-$G$4*PAA_Oct_data!E57)+EXP(-$G$4*PAA_Oct_data!F57))</f>
        <v>1.2014498697651674</v>
      </c>
      <c r="D56">
        <f t="shared" si="0"/>
        <v>9.5805285262650974E-2</v>
      </c>
      <c r="E56">
        <f t="shared" si="1"/>
        <v>9.1786526842579288E-3</v>
      </c>
    </row>
    <row r="57" spans="1:5" x14ac:dyDescent="0.25">
      <c r="A57" s="1">
        <v>43385.618055555555</v>
      </c>
      <c r="B57">
        <f>(PAA_Oct_data!C58+PAA_Oct_data!D58)/PAA_Oct_data!B58</f>
        <v>1.2294835580340477</v>
      </c>
      <c r="C57">
        <f>$G$2*(EXP(-$G$3*PAA_Oct_data!E58)+EXP(-$G$3*PAA_Oct_data!F58))+(1-$G$2)*(EXP(-$G$4*PAA_Oct_data!E58)+EXP(-$G$4*PAA_Oct_data!F58))</f>
        <v>1.1599954077961603</v>
      </c>
      <c r="D57">
        <f t="shared" si="0"/>
        <v>6.9488150237887458E-2</v>
      </c>
      <c r="E57">
        <f t="shared" si="1"/>
        <v>4.8286030234832187E-3</v>
      </c>
    </row>
    <row r="58" spans="1:5" x14ac:dyDescent="0.25">
      <c r="A58" s="1">
        <v>43385.687511574077</v>
      </c>
      <c r="B58">
        <f>(PAA_Oct_data!C59+PAA_Oct_data!D59)/PAA_Oct_data!B59</f>
        <v>1.4027249454750825</v>
      </c>
      <c r="C58">
        <f>$G$2*(EXP(-$G$3*PAA_Oct_data!E59)+EXP(-$G$3*PAA_Oct_data!F59))+(1-$G$2)*(EXP(-$G$4*PAA_Oct_data!E59)+EXP(-$G$4*PAA_Oct_data!F59))</f>
        <v>1.120048745403345</v>
      </c>
      <c r="D58">
        <f t="shared" si="0"/>
        <v>0.28267620007173755</v>
      </c>
      <c r="E58">
        <f t="shared" si="1"/>
        <v>7.9905834086997002E-2</v>
      </c>
    </row>
    <row r="59" spans="1:5" x14ac:dyDescent="0.25">
      <c r="A59" s="1">
        <v>43385.770844907405</v>
      </c>
      <c r="B59">
        <f>(PAA_Oct_data!C60+PAA_Oct_data!D60)/PAA_Oct_data!B60</f>
        <v>1.2286485928809354</v>
      </c>
      <c r="C59">
        <f>$G$2*(EXP(-$G$3*PAA_Oct_data!E60)+EXP(-$G$3*PAA_Oct_data!F60))+(1-$G$2)*(EXP(-$G$4*PAA_Oct_data!E60)+EXP(-$G$4*PAA_Oct_data!F60))</f>
        <v>1.066171487925794</v>
      </c>
      <c r="D59">
        <f t="shared" si="0"/>
        <v>0.16247710495514145</v>
      </c>
      <c r="E59">
        <f t="shared" si="1"/>
        <v>2.6398809634604049E-2</v>
      </c>
    </row>
    <row r="60" spans="1:5" x14ac:dyDescent="0.25">
      <c r="A60" s="1">
        <v>43385.854178240741</v>
      </c>
      <c r="B60">
        <f>(PAA_Oct_data!C61+PAA_Oct_data!D61)/PAA_Oct_data!B61</f>
        <v>1.2255959223575585</v>
      </c>
      <c r="C60">
        <f>$G$2*(EXP(-$G$3*PAA_Oct_data!E61)+EXP(-$G$3*PAA_Oct_data!F61))+(1-$G$2)*(EXP(-$G$4*PAA_Oct_data!E61)+EXP(-$G$4*PAA_Oct_data!F61))</f>
        <v>1.1227014137307765</v>
      </c>
      <c r="D60">
        <f t="shared" si="0"/>
        <v>0.10289450862678207</v>
      </c>
      <c r="E60">
        <f t="shared" si="1"/>
        <v>1.0587279905546929E-2</v>
      </c>
    </row>
    <row r="61" spans="1:5" x14ac:dyDescent="0.25">
      <c r="A61" s="1">
        <v>43385.937511574077</v>
      </c>
      <c r="B61">
        <f>(PAA_Oct_data!C62+PAA_Oct_data!D62)/PAA_Oct_data!B62</f>
        <v>1.3947626746893622</v>
      </c>
      <c r="C61">
        <f>$G$2*(EXP(-$G$3*PAA_Oct_data!E62)+EXP(-$G$3*PAA_Oct_data!F62))+(1-$G$2)*(EXP(-$G$4*PAA_Oct_data!E62)+EXP(-$G$4*PAA_Oct_data!F62))</f>
        <v>1.136996099119794</v>
      </c>
      <c r="D61">
        <f t="shared" si="0"/>
        <v>0.25776657556956817</v>
      </c>
      <c r="E61">
        <f t="shared" si="1"/>
        <v>6.6443607480861894E-2</v>
      </c>
    </row>
    <row r="62" spans="1:5" x14ac:dyDescent="0.25">
      <c r="A62" s="1">
        <v>43386.020844907405</v>
      </c>
      <c r="B62">
        <f>(PAA_Oct_data!C63+PAA_Oct_data!D63)/PAA_Oct_data!B63</f>
        <v>1.0936773742433916</v>
      </c>
      <c r="C62">
        <f>$G$2*(EXP(-$G$3*PAA_Oct_data!E63)+EXP(-$G$3*PAA_Oct_data!F63))+(1-$G$2)*(EXP(-$G$4*PAA_Oct_data!E63)+EXP(-$G$4*PAA_Oct_data!F63))</f>
        <v>1.0312846266301527</v>
      </c>
      <c r="D62">
        <f t="shared" si="0"/>
        <v>6.2392747613238875E-2</v>
      </c>
      <c r="E62">
        <f t="shared" si="1"/>
        <v>3.8928549547293254E-3</v>
      </c>
    </row>
    <row r="63" spans="1:5" x14ac:dyDescent="0.25">
      <c r="A63" s="1">
        <v>43386.104178240741</v>
      </c>
      <c r="B63">
        <f>(PAA_Oct_data!C64+PAA_Oct_data!D64)/PAA_Oct_data!B64</f>
        <v>1.0206093830814125</v>
      </c>
      <c r="C63">
        <f>$G$2*(EXP(-$G$3*PAA_Oct_data!E64)+EXP(-$G$3*PAA_Oct_data!F64))+(1-$G$2)*(EXP(-$G$4*PAA_Oct_data!E64)+EXP(-$G$4*PAA_Oct_data!F64))</f>
        <v>0.87481089266062617</v>
      </c>
      <c r="D63">
        <f t="shared" si="0"/>
        <v>0.1457984904207863</v>
      </c>
      <c r="E63">
        <f t="shared" si="1"/>
        <v>2.1257199808980113E-2</v>
      </c>
    </row>
    <row r="64" spans="1:5" x14ac:dyDescent="0.25">
      <c r="A64" s="1">
        <v>43386.187511574077</v>
      </c>
      <c r="B64">
        <f>(PAA_Oct_data!C65+PAA_Oct_data!D65)/PAA_Oct_data!B65</f>
        <v>0.85263636375758856</v>
      </c>
      <c r="C64">
        <f>$G$2*(EXP(-$G$3*PAA_Oct_data!E65)+EXP(-$G$3*PAA_Oct_data!F65))+(1-$G$2)*(EXP(-$G$4*PAA_Oct_data!E65)+EXP(-$G$4*PAA_Oct_data!F65))</f>
        <v>0.78411365244084286</v>
      </c>
      <c r="D64">
        <f t="shared" si="0"/>
        <v>6.8522711316745699E-2</v>
      </c>
      <c r="E64">
        <f t="shared" si="1"/>
        <v>4.6953619661980689E-3</v>
      </c>
    </row>
    <row r="65" spans="1:5" x14ac:dyDescent="0.25">
      <c r="A65" s="1">
        <v>43386.270844907405</v>
      </c>
      <c r="B65">
        <f>(PAA_Oct_data!C66+PAA_Oct_data!D66)/PAA_Oct_data!B66</f>
        <v>0.88464100697298498</v>
      </c>
      <c r="C65">
        <f>$G$2*(EXP(-$G$3*PAA_Oct_data!E66)+EXP(-$G$3*PAA_Oct_data!F66))+(1-$G$2)*(EXP(-$G$4*PAA_Oct_data!E66)+EXP(-$G$4*PAA_Oct_data!F66))</f>
        <v>0.81316291937484964</v>
      </c>
      <c r="D65">
        <f t="shared" si="0"/>
        <v>7.1478087598135343E-2</v>
      </c>
      <c r="E65">
        <f t="shared" si="1"/>
        <v>5.1091170066867092E-3</v>
      </c>
    </row>
    <row r="66" spans="1:5" x14ac:dyDescent="0.25">
      <c r="A66" s="1">
        <v>43386.361111111109</v>
      </c>
      <c r="B66">
        <f>(PAA_Oct_data!C67+PAA_Oct_data!D67)/PAA_Oct_data!B67</f>
        <v>0.80533224022748084</v>
      </c>
      <c r="C66">
        <f>$G$2*(EXP(-$G$3*PAA_Oct_data!E67)+EXP(-$G$3*PAA_Oct_data!F67))+(1-$G$2)*(EXP(-$G$4*PAA_Oct_data!E67)+EXP(-$G$4*PAA_Oct_data!F67))</f>
        <v>0.83026818658546464</v>
      </c>
      <c r="D66">
        <f t="shared" si="0"/>
        <v>-2.4935946357983796E-2</v>
      </c>
      <c r="E66">
        <f t="shared" si="1"/>
        <v>6.2180142076824528E-4</v>
      </c>
    </row>
    <row r="67" spans="1:5" x14ac:dyDescent="0.25">
      <c r="A67" s="1">
        <v>43386.437511574077</v>
      </c>
      <c r="B67">
        <f>(PAA_Oct_data!C68+PAA_Oct_data!D68)/PAA_Oct_data!B68</f>
        <v>1.0615020525486611</v>
      </c>
      <c r="C67">
        <f>$G$2*(EXP(-$G$3*PAA_Oct_data!E68)+EXP(-$G$3*PAA_Oct_data!F68))+(1-$G$2)*(EXP(-$G$4*PAA_Oct_data!E68)+EXP(-$G$4*PAA_Oct_data!F68))</f>
        <v>0.97018335667512279</v>
      </c>
      <c r="D67">
        <f t="shared" ref="D67:D94" si="2">B67-C67</f>
        <v>9.1318695873538358E-2</v>
      </c>
      <c r="E67">
        <f t="shared" ref="E67:E94" si="3">D67^2</f>
        <v>8.3391042160437922E-3</v>
      </c>
    </row>
    <row r="68" spans="1:5" x14ac:dyDescent="0.25">
      <c r="A68" s="1">
        <v>43386.520844907405</v>
      </c>
      <c r="B68">
        <f>(PAA_Oct_data!C69+PAA_Oct_data!D69)/PAA_Oct_data!B69</f>
        <v>1.3140058501995091</v>
      </c>
      <c r="C68">
        <f>$G$2*(EXP(-$G$3*PAA_Oct_data!E69)+EXP(-$G$3*PAA_Oct_data!F69))+(1-$G$2)*(EXP(-$G$4*PAA_Oct_data!E69)+EXP(-$G$4*PAA_Oct_data!F69))</f>
        <v>1.2050593832239238</v>
      </c>
      <c r="D68">
        <f t="shared" si="2"/>
        <v>0.1089464669755853</v>
      </c>
      <c r="E68">
        <f t="shared" si="3"/>
        <v>1.1869332666462298E-2</v>
      </c>
    </row>
    <row r="69" spans="1:5" x14ac:dyDescent="0.25">
      <c r="A69" s="1">
        <v>43386.604178240741</v>
      </c>
      <c r="B69">
        <f>(PAA_Oct_data!C70+PAA_Oct_data!D70)/PAA_Oct_data!B70</f>
        <v>1.3039161894173859</v>
      </c>
      <c r="C69">
        <f>$G$2*(EXP(-$G$3*PAA_Oct_data!E70)+EXP(-$G$3*PAA_Oct_data!F70))+(1-$G$2)*(EXP(-$G$4*PAA_Oct_data!E70)+EXP(-$G$4*PAA_Oct_data!F70))</f>
        <v>1.2777050799170735</v>
      </c>
      <c r="D69">
        <f t="shared" si="2"/>
        <v>2.6211109500312357E-2</v>
      </c>
      <c r="E69">
        <f t="shared" si="3"/>
        <v>6.8702226123736466E-4</v>
      </c>
    </row>
    <row r="70" spans="1:5" x14ac:dyDescent="0.25">
      <c r="A70" s="1">
        <v>43386.687511574077</v>
      </c>
      <c r="B70">
        <f>(PAA_Oct_data!C71+PAA_Oct_data!D71)/PAA_Oct_data!B71</f>
        <v>1.2584161634572144</v>
      </c>
      <c r="C70">
        <f>$G$2*(EXP(-$G$3*PAA_Oct_data!E71)+EXP(-$G$3*PAA_Oct_data!F71))+(1-$G$2)*(EXP(-$G$4*PAA_Oct_data!E71)+EXP(-$G$4*PAA_Oct_data!F71))</f>
        <v>1.2101529808384897</v>
      </c>
      <c r="D70">
        <f t="shared" si="2"/>
        <v>4.8263182618724754E-2</v>
      </c>
      <c r="E70">
        <f t="shared" si="3"/>
        <v>2.329334796488375E-3</v>
      </c>
    </row>
    <row r="71" spans="1:5" x14ac:dyDescent="0.25">
      <c r="A71" s="1">
        <v>43386.769444444442</v>
      </c>
      <c r="B71">
        <f>(PAA_Oct_data!C72+PAA_Oct_data!D72)/PAA_Oct_data!B72</f>
        <v>1.3675516989733651</v>
      </c>
      <c r="C71">
        <f>$G$2*(EXP(-$G$3*PAA_Oct_data!E72)+EXP(-$G$3*PAA_Oct_data!F72))+(1-$G$2)*(EXP(-$G$4*PAA_Oct_data!E72)+EXP(-$G$4*PAA_Oct_data!F72))</f>
        <v>1.1758560627940653</v>
      </c>
      <c r="D71">
        <f t="shared" si="2"/>
        <v>0.19169563617929986</v>
      </c>
      <c r="E71">
        <f t="shared" si="3"/>
        <v>3.6747216930186496E-2</v>
      </c>
    </row>
    <row r="72" spans="1:5" x14ac:dyDescent="0.25">
      <c r="A72" s="1">
        <v>43386.854861111111</v>
      </c>
      <c r="B72">
        <f>(PAA_Oct_data!C73+PAA_Oct_data!D73)/PAA_Oct_data!B73</f>
        <v>1.2604023032252258</v>
      </c>
      <c r="C72">
        <f>$G$2*(EXP(-$G$3*PAA_Oct_data!E73)+EXP(-$G$3*PAA_Oct_data!F73))+(1-$G$2)*(EXP(-$G$4*PAA_Oct_data!E73)+EXP(-$G$4*PAA_Oct_data!F73))</f>
        <v>1.1734700619450982</v>
      </c>
      <c r="D72">
        <f t="shared" si="2"/>
        <v>8.6932241280127664E-2</v>
      </c>
      <c r="E72">
        <f t="shared" si="3"/>
        <v>7.557214573986332E-3</v>
      </c>
    </row>
    <row r="73" spans="1:5" x14ac:dyDescent="0.25">
      <c r="A73" s="1">
        <v>43386.937511574077</v>
      </c>
      <c r="B73">
        <f>(PAA_Oct_data!C74+PAA_Oct_data!D74)/PAA_Oct_data!B74</f>
        <v>1.3751835178756679</v>
      </c>
      <c r="C73">
        <f>$G$2*(EXP(-$G$3*PAA_Oct_data!E74)+EXP(-$G$3*PAA_Oct_data!F74))+(1-$G$2)*(EXP(-$G$4*PAA_Oct_data!E74)+EXP(-$G$4*PAA_Oct_data!F74))</f>
        <v>1.1650680682096743</v>
      </c>
      <c r="D73">
        <f t="shared" si="2"/>
        <v>0.2101154496659936</v>
      </c>
      <c r="E73">
        <f t="shared" si="3"/>
        <v>4.4148502188342695E-2</v>
      </c>
    </row>
    <row r="74" spans="1:5" x14ac:dyDescent="0.25">
      <c r="A74" s="1">
        <v>43387.018750000003</v>
      </c>
      <c r="B74">
        <f>(PAA_Oct_data!C75+PAA_Oct_data!D75)/PAA_Oct_data!B75</f>
        <v>1.3947726779852305</v>
      </c>
      <c r="C74">
        <f>$G$2*(EXP(-$G$3*PAA_Oct_data!E75)+EXP(-$G$3*PAA_Oct_data!F75))+(1-$G$2)*(EXP(-$G$4*PAA_Oct_data!E75)+EXP(-$G$4*PAA_Oct_data!F75))</f>
        <v>1.1537266170089926</v>
      </c>
      <c r="D74">
        <f t="shared" si="2"/>
        <v>0.24104606097623793</v>
      </c>
      <c r="E74">
        <f t="shared" si="3"/>
        <v>5.8103203512160216E-2</v>
      </c>
    </row>
    <row r="75" spans="1:5" x14ac:dyDescent="0.25">
      <c r="A75" s="1">
        <v>43387.105555555558</v>
      </c>
      <c r="B75">
        <f>(PAA_Oct_data!C76+PAA_Oct_data!D76)/PAA_Oct_data!B76</f>
        <v>1.31364058789356</v>
      </c>
      <c r="C75">
        <f>$G$2*(EXP(-$G$3*PAA_Oct_data!E76)+EXP(-$G$3*PAA_Oct_data!F76))+(1-$G$2)*(EXP(-$G$4*PAA_Oct_data!E76)+EXP(-$G$4*PAA_Oct_data!F76))</f>
        <v>1.1010763168926285</v>
      </c>
      <c r="D75">
        <f t="shared" si="2"/>
        <v>0.21256427100093145</v>
      </c>
      <c r="E75">
        <f t="shared" si="3"/>
        <v>4.5183569306157426E-2</v>
      </c>
    </row>
    <row r="76" spans="1:5" x14ac:dyDescent="0.25">
      <c r="A76" s="1">
        <v>43387.186111111114</v>
      </c>
      <c r="B76">
        <f>(PAA_Oct_data!C77+PAA_Oct_data!D77)/PAA_Oct_data!B77</f>
        <v>1.1674214241307503</v>
      </c>
      <c r="C76">
        <f>$G$2*(EXP(-$G$3*PAA_Oct_data!E77)+EXP(-$G$3*PAA_Oct_data!F77))+(1-$G$2)*(EXP(-$G$4*PAA_Oct_data!E77)+EXP(-$G$4*PAA_Oct_data!F77))</f>
        <v>1.046466923887805</v>
      </c>
      <c r="D76">
        <f t="shared" si="2"/>
        <v>0.1209545002429453</v>
      </c>
      <c r="E76">
        <f t="shared" si="3"/>
        <v>1.4629991129020654E-2</v>
      </c>
    </row>
    <row r="77" spans="1:5" x14ac:dyDescent="0.25">
      <c r="A77" s="1">
        <v>43387.270844907405</v>
      </c>
      <c r="B77">
        <f>(PAA_Oct_data!C78+PAA_Oct_data!D78)/PAA_Oct_data!B78</f>
        <v>0.95426018507738664</v>
      </c>
      <c r="C77">
        <f>$G$2*(EXP(-$G$3*PAA_Oct_data!E78)+EXP(-$G$3*PAA_Oct_data!F78))+(1-$G$2)*(EXP(-$G$4*PAA_Oct_data!E78)+EXP(-$G$4*PAA_Oct_data!F78))</f>
        <v>0.78794970245410278</v>
      </c>
      <c r="D77">
        <f t="shared" si="2"/>
        <v>0.16631048262328385</v>
      </c>
      <c r="E77">
        <f t="shared" si="3"/>
        <v>2.7659176630389599E-2</v>
      </c>
    </row>
    <row r="78" spans="1:5" x14ac:dyDescent="0.25">
      <c r="A78" s="1">
        <v>43387.354178240741</v>
      </c>
      <c r="B78">
        <f>(PAA_Oct_data!C79+PAA_Oct_data!D79)/PAA_Oct_data!B79</f>
        <v>0.64549384431546275</v>
      </c>
      <c r="C78">
        <f>$G$2*(EXP(-$G$3*PAA_Oct_data!E79)+EXP(-$G$3*PAA_Oct_data!F79))+(1-$G$2)*(EXP(-$G$4*PAA_Oct_data!E79)+EXP(-$G$4*PAA_Oct_data!F79))</f>
        <v>0.81262559480169605</v>
      </c>
      <c r="D78">
        <f t="shared" si="2"/>
        <v>-0.1671317504862333</v>
      </c>
      <c r="E78">
        <f t="shared" si="3"/>
        <v>2.7933022020592543E-2</v>
      </c>
    </row>
    <row r="79" spans="1:5" x14ac:dyDescent="0.25">
      <c r="A79" s="1">
        <v>43387.437615740739</v>
      </c>
      <c r="B79">
        <f>(PAA_Oct_data!C80+PAA_Oct_data!D80)/PAA_Oct_data!B80</f>
        <v>0.81431643632450279</v>
      </c>
      <c r="C79">
        <f>$G$2*(EXP(-$G$3*PAA_Oct_data!E80)+EXP(-$G$3*PAA_Oct_data!F80))+(1-$G$2)*(EXP(-$G$4*PAA_Oct_data!E80)+EXP(-$G$4*PAA_Oct_data!F80))</f>
        <v>0.78391634191196125</v>
      </c>
      <c r="D79">
        <f t="shared" si="2"/>
        <v>3.0400094412541545E-2</v>
      </c>
      <c r="E79">
        <f t="shared" si="3"/>
        <v>9.2416574029143971E-4</v>
      </c>
    </row>
    <row r="80" spans="1:5" x14ac:dyDescent="0.25">
      <c r="A80" s="1">
        <v>43387.520949074074</v>
      </c>
      <c r="B80">
        <f>(PAA_Oct_data!C81+PAA_Oct_data!D81)/PAA_Oct_data!B81</f>
        <v>1.1706789491035068</v>
      </c>
      <c r="C80">
        <f>$G$2*(EXP(-$G$3*PAA_Oct_data!E81)+EXP(-$G$3*PAA_Oct_data!F81))+(1-$G$2)*(EXP(-$G$4*PAA_Oct_data!E81)+EXP(-$G$4*PAA_Oct_data!F81))</f>
        <v>1.1468054753104644</v>
      </c>
      <c r="D80">
        <f t="shared" si="2"/>
        <v>2.3873473793042388E-2</v>
      </c>
      <c r="E80">
        <f t="shared" si="3"/>
        <v>5.6994275094708168E-4</v>
      </c>
    </row>
    <row r="81" spans="1:5" x14ac:dyDescent="0.25">
      <c r="A81" s="1">
        <v>43387.602777777778</v>
      </c>
      <c r="B81">
        <f>(PAA_Oct_data!C82+PAA_Oct_data!D82)/PAA_Oct_data!B82</f>
        <v>1.3135389425761297</v>
      </c>
      <c r="C81">
        <f>$G$2*(EXP(-$G$3*PAA_Oct_data!E82)+EXP(-$G$3*PAA_Oct_data!F82))+(1-$G$2)*(EXP(-$G$4*PAA_Oct_data!E82)+EXP(-$G$4*PAA_Oct_data!F82))</f>
        <v>1.2446826933883823</v>
      </c>
      <c r="D81">
        <f t="shared" si="2"/>
        <v>6.8856249187747354E-2</v>
      </c>
      <c r="E81">
        <f t="shared" si="3"/>
        <v>4.7411830522051581E-3</v>
      </c>
    </row>
    <row r="82" spans="1:5" x14ac:dyDescent="0.25">
      <c r="A82" s="1">
        <v>43387.687511574077</v>
      </c>
      <c r="B82">
        <f>(PAA_Oct_data!C83+PAA_Oct_data!D83)/PAA_Oct_data!B83</f>
        <v>1.3610043152083255</v>
      </c>
      <c r="C82">
        <f>$G$2*(EXP(-$G$3*PAA_Oct_data!E83)+EXP(-$G$3*PAA_Oct_data!F83))+(1-$G$2)*(EXP(-$G$4*PAA_Oct_data!E83)+EXP(-$G$4*PAA_Oct_data!F83))</f>
        <v>1.3000878230761512</v>
      </c>
      <c r="D82">
        <f t="shared" si="2"/>
        <v>6.0916492132174316E-2</v>
      </c>
      <c r="E82">
        <f t="shared" si="3"/>
        <v>3.7108190136892552E-3</v>
      </c>
    </row>
    <row r="83" spans="1:5" x14ac:dyDescent="0.25">
      <c r="A83" s="1">
        <v>43387.772916666669</v>
      </c>
      <c r="B83">
        <f>(PAA_Oct_data!C84+PAA_Oct_data!D84)/PAA_Oct_data!B84</f>
        <v>1.2937867721045255</v>
      </c>
      <c r="C83">
        <f>$G$2*(EXP(-$G$3*PAA_Oct_data!E84)+EXP(-$G$3*PAA_Oct_data!F84))+(1-$G$2)*(EXP(-$G$4*PAA_Oct_data!E84)+EXP(-$G$4*PAA_Oct_data!F84))</f>
        <v>1.2394292157877347</v>
      </c>
      <c r="D83">
        <f t="shared" si="2"/>
        <v>5.4357556316790845E-2</v>
      </c>
      <c r="E83">
        <f t="shared" si="3"/>
        <v>2.9547439287330884E-3</v>
      </c>
    </row>
    <row r="84" spans="1:5" x14ac:dyDescent="0.25">
      <c r="A84" s="1">
        <v>43387.85833333333</v>
      </c>
      <c r="B84">
        <f>(PAA_Oct_data!C85+PAA_Oct_data!D85)/PAA_Oct_data!B85</f>
        <v>1.3552518187289628</v>
      </c>
      <c r="C84">
        <f>$G$2*(EXP(-$G$3*PAA_Oct_data!E85)+EXP(-$G$3*PAA_Oct_data!F85))+(1-$G$2)*(EXP(-$G$4*PAA_Oct_data!E85)+EXP(-$G$4*PAA_Oct_data!F85))</f>
        <v>1.2347824201278292</v>
      </c>
      <c r="D84">
        <f t="shared" si="2"/>
        <v>0.12046939860113359</v>
      </c>
      <c r="E84">
        <f t="shared" si="3"/>
        <v>1.4512875999318808E-2</v>
      </c>
    </row>
    <row r="85" spans="1:5" x14ac:dyDescent="0.25">
      <c r="A85" s="1">
        <v>43387.936111111114</v>
      </c>
      <c r="B85">
        <f>(PAA_Oct_data!C86+PAA_Oct_data!D86)/PAA_Oct_data!B86</f>
        <v>1.3490524725149393</v>
      </c>
      <c r="C85">
        <f>$G$2*(EXP(-$G$3*PAA_Oct_data!E86)+EXP(-$G$3*PAA_Oct_data!F86))+(1-$G$2)*(EXP(-$G$4*PAA_Oct_data!E86)+EXP(-$G$4*PAA_Oct_data!F86))</f>
        <v>1.2508480302537777</v>
      </c>
      <c r="D85">
        <f t="shared" si="2"/>
        <v>9.8204442261161651E-2</v>
      </c>
      <c r="E85">
        <f t="shared" si="3"/>
        <v>9.6441124798258317E-3</v>
      </c>
    </row>
    <row r="86" spans="1:5" x14ac:dyDescent="0.25">
      <c r="A86" s="1">
        <v>43388.020138888889</v>
      </c>
      <c r="B86">
        <f>(PAA_Oct_data!C87+PAA_Oct_data!D87)/PAA_Oct_data!B87</f>
        <v>1.3712654690530277</v>
      </c>
      <c r="C86">
        <f>$G$2*(EXP(-$G$3*PAA_Oct_data!E87)+EXP(-$G$3*PAA_Oct_data!F87))+(1-$G$2)*(EXP(-$G$4*PAA_Oct_data!E87)+EXP(-$G$4*PAA_Oct_data!F87))</f>
        <v>1.1726315948247925</v>
      </c>
      <c r="D86">
        <f t="shared" si="2"/>
        <v>0.1986338742282352</v>
      </c>
      <c r="E86">
        <f t="shared" si="3"/>
        <v>3.9455415990918362E-2</v>
      </c>
    </row>
    <row r="87" spans="1:5" x14ac:dyDescent="0.25">
      <c r="A87" s="1">
        <v>43388.102083333331</v>
      </c>
      <c r="B87">
        <f>(PAA_Oct_data!C88+PAA_Oct_data!D88)/PAA_Oct_data!B88</f>
        <v>1.1568035553361966</v>
      </c>
      <c r="C87">
        <f>$G$2*(EXP(-$G$3*PAA_Oct_data!E88)+EXP(-$G$3*PAA_Oct_data!F88))+(1-$G$2)*(EXP(-$G$4*PAA_Oct_data!E88)+EXP(-$G$4*PAA_Oct_data!F88))</f>
        <v>0.95074514413757216</v>
      </c>
      <c r="D87">
        <f t="shared" si="2"/>
        <v>0.20605841119862445</v>
      </c>
      <c r="E87">
        <f t="shared" si="3"/>
        <v>4.24600688257014E-2</v>
      </c>
    </row>
    <row r="88" spans="1:5" x14ac:dyDescent="0.25">
      <c r="A88" s="1">
        <v>43388.19027777778</v>
      </c>
      <c r="B88">
        <f>(PAA_Oct_data!C89+PAA_Oct_data!D89)/PAA_Oct_data!B89</f>
        <v>0.97563927398644001</v>
      </c>
      <c r="C88">
        <f>$G$2*(EXP(-$G$3*PAA_Oct_data!E89)+EXP(-$G$3*PAA_Oct_data!F89))+(1-$G$2)*(EXP(-$G$4*PAA_Oct_data!E89)+EXP(-$G$4*PAA_Oct_data!F89))</f>
        <v>0.91190699545076448</v>
      </c>
      <c r="D88">
        <f t="shared" si="2"/>
        <v>6.3732278535675535E-2</v>
      </c>
      <c r="E88">
        <f t="shared" si="3"/>
        <v>4.0618033273489285E-3</v>
      </c>
    </row>
    <row r="89" spans="1:5" x14ac:dyDescent="0.25">
      <c r="A89" s="1">
        <v>43388.270844907405</v>
      </c>
      <c r="B89">
        <f>(PAA_Oct_data!C90+PAA_Oct_data!D90)/PAA_Oct_data!B90</f>
        <v>0.84190993868877417</v>
      </c>
      <c r="C89">
        <f>$G$2*(EXP(-$G$3*PAA_Oct_data!E90)+EXP(-$G$3*PAA_Oct_data!F90))+(1-$G$2)*(EXP(-$G$4*PAA_Oct_data!E90)+EXP(-$G$4*PAA_Oct_data!F90))</f>
        <v>0.78275830667623025</v>
      </c>
      <c r="D89">
        <f t="shared" si="2"/>
        <v>5.915163201254392E-2</v>
      </c>
      <c r="E89">
        <f t="shared" si="3"/>
        <v>3.4989155697474107E-3</v>
      </c>
    </row>
    <row r="90" spans="1:5" x14ac:dyDescent="0.25">
      <c r="A90" s="1">
        <v>43388.357638888891</v>
      </c>
      <c r="B90">
        <f>(PAA_Oct_data!C91+PAA_Oct_data!D91)/PAA_Oct_data!B91</f>
        <v>0.71951239759139962</v>
      </c>
      <c r="C90">
        <f>$G$2*(EXP(-$G$3*PAA_Oct_data!E91)+EXP(-$G$3*PAA_Oct_data!F91))+(1-$G$2)*(EXP(-$G$4*PAA_Oct_data!E91)+EXP(-$G$4*PAA_Oct_data!F91))</f>
        <v>0.78831050673983194</v>
      </c>
      <c r="D90">
        <f t="shared" si="2"/>
        <v>-6.8798109148432318E-2</v>
      </c>
      <c r="E90">
        <f t="shared" si="3"/>
        <v>4.7331798223996064E-3</v>
      </c>
    </row>
    <row r="91" spans="1:5" x14ac:dyDescent="0.25">
      <c r="A91" s="1">
        <v>43388.438194444447</v>
      </c>
      <c r="B91">
        <f>(PAA_Oct_data!C92+PAA_Oct_data!D92)/PAA_Oct_data!B92</f>
        <v>1.0709329351838106</v>
      </c>
      <c r="C91">
        <f>$G$2*(EXP(-$G$3*PAA_Oct_data!E92)+EXP(-$G$3*PAA_Oct_data!F92))+(1-$G$2)*(EXP(-$G$4*PAA_Oct_data!E92)+EXP(-$G$4*PAA_Oct_data!F92))</f>
        <v>0.98031313747524684</v>
      </c>
      <c r="D91">
        <f t="shared" si="2"/>
        <v>9.0619797708563765E-2</v>
      </c>
      <c r="E91">
        <f t="shared" si="3"/>
        <v>8.2119477367410178E-3</v>
      </c>
    </row>
    <row r="92" spans="1:5" x14ac:dyDescent="0.25">
      <c r="A92" s="1">
        <v>43388.533333333333</v>
      </c>
      <c r="B92">
        <f>(PAA_Oct_data!C93+PAA_Oct_data!D93)/PAA_Oct_data!B93</f>
        <v>1.1683486049089806</v>
      </c>
      <c r="C92">
        <f>$G$2*(EXP(-$G$3*PAA_Oct_data!E93)+EXP(-$G$3*PAA_Oct_data!F93))+(1-$G$2)*(EXP(-$G$4*PAA_Oct_data!E93)+EXP(-$G$4*PAA_Oct_data!F93))</f>
        <v>1.1154833684106482</v>
      </c>
      <c r="D92">
        <f t="shared" si="2"/>
        <v>5.2865236498332413E-2</v>
      </c>
      <c r="E92">
        <f t="shared" si="3"/>
        <v>2.7947332300246176E-3</v>
      </c>
    </row>
    <row r="93" spans="1:5" x14ac:dyDescent="0.25">
      <c r="A93" s="1">
        <v>43388.607638888891</v>
      </c>
      <c r="B93">
        <f>(PAA_Oct_data!C94+PAA_Oct_data!D94)/PAA_Oct_data!B94</f>
        <v>1.1082832133797609</v>
      </c>
      <c r="C93">
        <f>$G$2*(EXP(-$G$3*PAA_Oct_data!E94)+EXP(-$G$3*PAA_Oct_data!F94))+(1-$G$2)*(EXP(-$G$4*PAA_Oct_data!E94)+EXP(-$G$4*PAA_Oct_data!F94))</f>
        <v>1.1771647803308181</v>
      </c>
      <c r="D93">
        <f t="shared" si="2"/>
        <v>-6.8881566951057183E-2</v>
      </c>
      <c r="E93">
        <f t="shared" si="3"/>
        <v>4.7446702656329734E-3</v>
      </c>
    </row>
    <row r="94" spans="1:5" x14ac:dyDescent="0.25">
      <c r="A94" s="1">
        <v>43388.686805555553</v>
      </c>
      <c r="B94">
        <f>(PAA_Oct_data!C95+PAA_Oct_data!D95)/PAA_Oct_data!B95</f>
        <v>1.1633405479448584</v>
      </c>
      <c r="C94">
        <f>$G$2*(EXP(-$G$3*PAA_Oct_data!E95)+EXP(-$G$3*PAA_Oct_data!F95))+(1-$G$2)*(EXP(-$G$4*PAA_Oct_data!E95)+EXP(-$G$4*PAA_Oct_data!F95))</f>
        <v>1.1739340933885727</v>
      </c>
      <c r="D94">
        <f t="shared" si="2"/>
        <v>-1.059354544371427E-2</v>
      </c>
      <c r="E94">
        <f t="shared" si="3"/>
        <v>1.1222320506803936E-4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workbookViewId="0">
      <selection activeCell="J16" sqref="J16"/>
    </sheetView>
  </sheetViews>
  <sheetFormatPr defaultRowHeight="15" x14ac:dyDescent="0.25"/>
  <cols>
    <col min="1" max="1" width="15.85546875" bestFit="1" customWidth="1"/>
    <col min="6" max="6" width="15.28515625" customWidth="1"/>
  </cols>
  <sheetData>
    <row r="1" spans="1:7" x14ac:dyDescent="0.25">
      <c r="A1" s="3" t="s">
        <v>15</v>
      </c>
      <c r="B1" s="2" t="s">
        <v>5</v>
      </c>
      <c r="C1" s="2" t="s">
        <v>9</v>
      </c>
      <c r="D1" s="2" t="s">
        <v>11</v>
      </c>
      <c r="E1" s="2" t="s">
        <v>12</v>
      </c>
      <c r="F1" s="4" t="s">
        <v>10</v>
      </c>
    </row>
    <row r="2" spans="1:7" x14ac:dyDescent="0.25">
      <c r="A2" s="1">
        <v>43381.023611111108</v>
      </c>
      <c r="B2">
        <f>(PAA_Oct_data!C3)/PAA_Oct_data!B3</f>
        <v>0.75221385303192445</v>
      </c>
      <c r="C2">
        <f>$G$2*(EXP(-$G$3*PAA_Oct_data!E3))+(1-$G$2)*(EXP(-$G$4*PAA_Oct_data!E3))</f>
        <v>0.75172658679563686</v>
      </c>
      <c r="D2">
        <f>B2-C2</f>
        <v>4.8726623628758681E-4</v>
      </c>
      <c r="E2">
        <f>D2^2</f>
        <v>2.3742838502587037E-7</v>
      </c>
      <c r="F2" s="3" t="s">
        <v>7</v>
      </c>
      <c r="G2">
        <v>0.2299764205422403</v>
      </c>
    </row>
    <row r="3" spans="1:7" x14ac:dyDescent="0.25">
      <c r="A3" s="1">
        <v>43381.100694444445</v>
      </c>
      <c r="B3">
        <f>(PAA_Oct_data!C4)/PAA_Oct_data!B4</f>
        <v>0.76160777574255456</v>
      </c>
      <c r="C3">
        <f>$G$2*(EXP(-$G$3*PAA_Oct_data!E4))+(1-$G$2)*(EXP(-$G$4*PAA_Oct_data!E4))</f>
        <v>0.71930575706500266</v>
      </c>
      <c r="D3">
        <f t="shared" ref="D3:D66" si="0">B3-C3</f>
        <v>4.23020186775519E-2</v>
      </c>
      <c r="E3">
        <f t="shared" ref="E3:E66" si="1">D3^2</f>
        <v>1.7894607841959498E-3</v>
      </c>
      <c r="F3" s="3" t="s">
        <v>6</v>
      </c>
      <c r="G3">
        <v>0.40496944436545551</v>
      </c>
    </row>
    <row r="4" spans="1:7" x14ac:dyDescent="0.25">
      <c r="A4" s="1">
        <v>43381.188194444447</v>
      </c>
      <c r="B4">
        <f>(PAA_Oct_data!C5)/PAA_Oct_data!B5</f>
        <v>0.5744076738019539</v>
      </c>
      <c r="C4">
        <f>$G$2*(EXP(-$G$3*PAA_Oct_data!E5))+(1-$G$2)*(EXP(-$G$4*PAA_Oct_data!E5))</f>
        <v>0.69275907541480997</v>
      </c>
      <c r="D4">
        <f t="shared" si="0"/>
        <v>-0.11835140161285607</v>
      </c>
      <c r="E4">
        <f t="shared" si="1"/>
        <v>1.400705426372755E-2</v>
      </c>
      <c r="F4" s="3" t="s">
        <v>8</v>
      </c>
      <c r="G4">
        <f>'C2'!G4</f>
        <v>2.4791448053946317E-2</v>
      </c>
    </row>
    <row r="5" spans="1:7" x14ac:dyDescent="0.25">
      <c r="A5" s="1">
        <v>43381.271527777775</v>
      </c>
      <c r="B5">
        <f>(PAA_Oct_data!C6)/PAA_Oct_data!B6</f>
        <v>0.60434008710468323</v>
      </c>
      <c r="C5">
        <f>$G$2*(EXP(-$G$3*PAA_Oct_data!E6))+(1-$G$2)*(EXP(-$G$4*PAA_Oct_data!E6))</f>
        <v>0.66415686000112051</v>
      </c>
      <c r="D5">
        <f t="shared" si="0"/>
        <v>-5.9816772896437276E-2</v>
      </c>
      <c r="E5">
        <f t="shared" si="1"/>
        <v>3.5780463197439532E-3</v>
      </c>
    </row>
    <row r="6" spans="1:7" x14ac:dyDescent="0.25">
      <c r="A6" s="1">
        <v>43381.350694444445</v>
      </c>
      <c r="B6">
        <f>(PAA_Oct_data!C7)/PAA_Oct_data!B7</f>
        <v>0.54915117630213028</v>
      </c>
      <c r="C6">
        <f>$G$2*(EXP(-$G$3*PAA_Oct_data!E7))+(1-$G$2)*(EXP(-$G$4*PAA_Oct_data!E7))</f>
        <v>0.70544826970359154</v>
      </c>
      <c r="D6">
        <f t="shared" si="0"/>
        <v>-0.15629709340146125</v>
      </c>
      <c r="E6">
        <f t="shared" si="1"/>
        <v>2.4428781405745101E-2</v>
      </c>
      <c r="F6" s="4" t="s">
        <v>13</v>
      </c>
      <c r="G6">
        <f>SUM(E2:E94)</f>
        <v>0.67547155101626699</v>
      </c>
    </row>
    <row r="7" spans="1:7" x14ac:dyDescent="0.25">
      <c r="A7" s="1">
        <v>43381.439583333333</v>
      </c>
      <c r="B7">
        <f>(PAA_Oct_data!C8)/PAA_Oct_data!B8</f>
        <v>0.68908840142197414</v>
      </c>
      <c r="C7">
        <f>$G$2*(EXP(-$G$3*PAA_Oct_data!E8))+(1-$G$2)*(EXP(-$G$4*PAA_Oct_data!E8))</f>
        <v>0.74698069599086903</v>
      </c>
      <c r="D7">
        <f t="shared" si="0"/>
        <v>-5.7892294568894886E-2</v>
      </c>
      <c r="E7">
        <f t="shared" si="1"/>
        <v>3.3515177704516964E-3</v>
      </c>
    </row>
    <row r="8" spans="1:7" x14ac:dyDescent="0.25">
      <c r="A8" s="1">
        <v>43381.527777777781</v>
      </c>
      <c r="B8">
        <f>(PAA_Oct_data!C9)/PAA_Oct_data!B9</f>
        <v>0.70537084093913416</v>
      </c>
      <c r="C8">
        <f>$G$2*(EXP(-$G$3*PAA_Oct_data!E9))+(1-$G$2)*(EXP(-$G$4*PAA_Oct_data!E9))</f>
        <v>0.75516565395512403</v>
      </c>
      <c r="D8">
        <f t="shared" si="0"/>
        <v>-4.9794813015989869E-2</v>
      </c>
      <c r="E8">
        <f t="shared" si="1"/>
        <v>2.4795234032973941E-3</v>
      </c>
    </row>
    <row r="9" spans="1:7" x14ac:dyDescent="0.25">
      <c r="A9" s="1">
        <v>43381.603472222225</v>
      </c>
      <c r="B9">
        <f>(PAA_Oct_data!C10)/PAA_Oct_data!B10</f>
        <v>0.64228360548926233</v>
      </c>
      <c r="C9">
        <f>$G$2*(EXP(-$G$3*PAA_Oct_data!E10))+(1-$G$2)*(EXP(-$G$4*PAA_Oct_data!E10))</f>
        <v>0.74967512802852543</v>
      </c>
      <c r="D9">
        <f t="shared" si="0"/>
        <v>-0.1073915225392631</v>
      </c>
      <c r="E9">
        <f t="shared" si="1"/>
        <v>1.1532939113301053E-2</v>
      </c>
    </row>
    <row r="10" spans="1:7" x14ac:dyDescent="0.25">
      <c r="A10" s="1">
        <v>43381.688888888886</v>
      </c>
      <c r="B10">
        <f>(PAA_Oct_data!C11)/PAA_Oct_data!B11</f>
        <v>0.67832009892397227</v>
      </c>
      <c r="C10">
        <f>$G$2*(EXP(-$G$3*PAA_Oct_data!E11))+(1-$G$2)*(EXP(-$G$4*PAA_Oct_data!E11))</f>
        <v>0.73363314293571347</v>
      </c>
      <c r="D10">
        <f t="shared" si="0"/>
        <v>-5.5313044011741197E-2</v>
      </c>
      <c r="E10">
        <f t="shared" si="1"/>
        <v>3.0595328378448185E-3</v>
      </c>
    </row>
    <row r="11" spans="1:7" x14ac:dyDescent="0.25">
      <c r="A11" s="1">
        <v>43381.770844907405</v>
      </c>
      <c r="B11">
        <f>(PAA_Oct_data!C12)/PAA_Oct_data!B12</f>
        <v>0.57566962989376158</v>
      </c>
      <c r="C11">
        <f>$G$2*(EXP(-$G$3*PAA_Oct_data!E12))+(1-$G$2)*(EXP(-$G$4*PAA_Oct_data!E12))</f>
        <v>0.71814238299135869</v>
      </c>
      <c r="D11">
        <f t="shared" si="0"/>
        <v>-0.1424727530975971</v>
      </c>
      <c r="E11">
        <f t="shared" si="1"/>
        <v>2.0298485375208866E-2</v>
      </c>
    </row>
    <row r="12" spans="1:7" x14ac:dyDescent="0.25">
      <c r="A12" s="1">
        <v>43381.861111111109</v>
      </c>
      <c r="B12">
        <f>(PAA_Oct_data!C13)/PAA_Oct_data!B13</f>
        <v>0.62904334172806275</v>
      </c>
      <c r="C12">
        <f>$G$2*(EXP(-$G$3*PAA_Oct_data!E13))+(1-$G$2)*(EXP(-$G$4*PAA_Oct_data!E13))</f>
        <v>0.73079483813413604</v>
      </c>
      <c r="D12">
        <f t="shared" si="0"/>
        <v>-0.10175149640607328</v>
      </c>
      <c r="E12">
        <f t="shared" si="1"/>
        <v>1.0353367020875144E-2</v>
      </c>
    </row>
    <row r="13" spans="1:7" x14ac:dyDescent="0.25">
      <c r="A13" s="1">
        <v>43381.940972222219</v>
      </c>
      <c r="B13">
        <f>(PAA_Oct_data!C14)/PAA_Oct_data!B14</f>
        <v>0.62961267309181923</v>
      </c>
      <c r="C13">
        <f>$G$2*(EXP(-$G$3*PAA_Oct_data!E14))+(1-$G$2)*(EXP(-$G$4*PAA_Oct_data!E14))</f>
        <v>0.74924904686864302</v>
      </c>
      <c r="D13">
        <f t="shared" si="0"/>
        <v>-0.11963637377682379</v>
      </c>
      <c r="E13">
        <f t="shared" si="1"/>
        <v>1.4312861930467892E-2</v>
      </c>
    </row>
    <row r="14" spans="1:7" x14ac:dyDescent="0.25">
      <c r="A14" s="1">
        <v>43382.011805555558</v>
      </c>
      <c r="B14">
        <f>(PAA_Oct_data!C15)/PAA_Oct_data!B15</f>
        <v>0.67072289369235749</v>
      </c>
      <c r="C14">
        <f>$G$2*(EXP(-$G$3*PAA_Oct_data!E15))+(1-$G$2)*(EXP(-$G$4*PAA_Oct_data!E15))</f>
        <v>0.73397608987480489</v>
      </c>
      <c r="D14">
        <f t="shared" si="0"/>
        <v>-6.3253196182447402E-2</v>
      </c>
      <c r="E14">
        <f t="shared" si="1"/>
        <v>4.0009668272951784E-3</v>
      </c>
    </row>
    <row r="15" spans="1:7" x14ac:dyDescent="0.25">
      <c r="A15" s="1">
        <v>43382.097222222219</v>
      </c>
      <c r="B15">
        <f>(PAA_Oct_data!C16)/PAA_Oct_data!B16</f>
        <v>0.54607527825419699</v>
      </c>
      <c r="C15">
        <f>$G$2*(EXP(-$G$3*PAA_Oct_data!E16))+(1-$G$2)*(EXP(-$G$4*PAA_Oct_data!E16))</f>
        <v>0.69119991734604791</v>
      </c>
      <c r="D15">
        <f t="shared" si="0"/>
        <v>-0.14512463909185092</v>
      </c>
      <c r="E15">
        <f t="shared" si="1"/>
        <v>2.1061160871539981E-2</v>
      </c>
    </row>
    <row r="16" spans="1:7" x14ac:dyDescent="0.25">
      <c r="A16" s="1">
        <v>43382.181250000001</v>
      </c>
      <c r="B16">
        <f>(PAA_Oct_data!C17)/PAA_Oct_data!B17</f>
        <v>0.49592202849630518</v>
      </c>
      <c r="C16">
        <f>$G$2*(EXP(-$G$3*PAA_Oct_data!E17))+(1-$G$2)*(EXP(-$G$4*PAA_Oct_data!E17))</f>
        <v>0.64911759761067545</v>
      </c>
      <c r="D16">
        <f t="shared" si="0"/>
        <v>-0.15319556911437027</v>
      </c>
      <c r="E16">
        <f t="shared" si="1"/>
        <v>2.3468882396275797E-2</v>
      </c>
    </row>
    <row r="17" spans="1:5" x14ac:dyDescent="0.25">
      <c r="A17" s="1">
        <v>43382.270138888889</v>
      </c>
      <c r="B17">
        <f>(PAA_Oct_data!C18)/PAA_Oct_data!B18</f>
        <v>0.49548121433823406</v>
      </c>
      <c r="C17">
        <f>$G$2*(EXP(-$G$3*PAA_Oct_data!E18))+(1-$G$2)*(EXP(-$G$4*PAA_Oct_data!E18))</f>
        <v>0.61612533169876904</v>
      </c>
      <c r="D17">
        <f t="shared" si="0"/>
        <v>-0.12064411736053499</v>
      </c>
      <c r="E17">
        <f t="shared" si="1"/>
        <v>1.4555003053702539E-2</v>
      </c>
    </row>
    <row r="18" spans="1:5" x14ac:dyDescent="0.25">
      <c r="A18" s="1">
        <v>43382.361111111109</v>
      </c>
      <c r="B18">
        <f>(PAA_Oct_data!C19)/PAA_Oct_data!B19</f>
        <v>0.51240959033664435</v>
      </c>
      <c r="C18">
        <f>$G$2*(EXP(-$G$3*PAA_Oct_data!E19))+(1-$G$2)*(EXP(-$G$4*PAA_Oct_data!E19))</f>
        <v>0.66339934526599731</v>
      </c>
      <c r="D18">
        <f t="shared" si="0"/>
        <v>-0.15098975492935296</v>
      </c>
      <c r="E18">
        <f t="shared" si="1"/>
        <v>2.2797906093626065E-2</v>
      </c>
    </row>
    <row r="19" spans="1:5" x14ac:dyDescent="0.25">
      <c r="A19" s="1">
        <v>43382.434027777781</v>
      </c>
      <c r="B19">
        <f>(PAA_Oct_data!C20)/PAA_Oct_data!B20</f>
        <v>0.79602685791983274</v>
      </c>
      <c r="C19">
        <f>$G$2*(EXP(-$G$3*PAA_Oct_data!E20))+(1-$G$2)*(EXP(-$G$4*PAA_Oct_data!E20))</f>
        <v>0.7244745920877893</v>
      </c>
      <c r="D19">
        <f t="shared" si="0"/>
        <v>7.1552265832043438E-2</v>
      </c>
      <c r="E19">
        <f t="shared" si="1"/>
        <v>5.1197267456994109E-3</v>
      </c>
    </row>
    <row r="20" spans="1:5" x14ac:dyDescent="0.25">
      <c r="A20" s="1">
        <v>43382.521527777775</v>
      </c>
      <c r="B20">
        <f>(PAA_Oct_data!C21)/PAA_Oct_data!B21</f>
        <v>0.64975226153783405</v>
      </c>
      <c r="C20">
        <f>$G$2*(EXP(-$G$3*PAA_Oct_data!E21))+(1-$G$2)*(EXP(-$G$4*PAA_Oct_data!E21))</f>
        <v>0.74036467713617238</v>
      </c>
      <c r="D20">
        <f t="shared" si="0"/>
        <v>-9.0612415598338325E-2</v>
      </c>
      <c r="E20">
        <f t="shared" si="1"/>
        <v>8.2106098605659872E-3</v>
      </c>
    </row>
    <row r="21" spans="1:5" x14ac:dyDescent="0.25">
      <c r="A21" s="1">
        <v>43382.604861111111</v>
      </c>
      <c r="B21">
        <f>(PAA_Oct_data!C22)/PAA_Oct_data!B22</f>
        <v>0.68605132133557323</v>
      </c>
      <c r="C21">
        <f>$G$2*(EXP(-$G$3*PAA_Oct_data!E22))+(1-$G$2)*(EXP(-$G$4*PAA_Oct_data!E22))</f>
        <v>0.72909073209181019</v>
      </c>
      <c r="D21">
        <f t="shared" si="0"/>
        <v>-4.3039410756236962E-2</v>
      </c>
      <c r="E21">
        <f t="shared" si="1"/>
        <v>1.8523908782440859E-3</v>
      </c>
    </row>
    <row r="22" spans="1:5" x14ac:dyDescent="0.25">
      <c r="A22" s="1">
        <v>43382.7</v>
      </c>
      <c r="B22">
        <f>(PAA_Oct_data!C23)/PAA_Oct_data!B23</f>
        <v>0.53487665274173157</v>
      </c>
      <c r="C22">
        <f>$G$2*(EXP(-$G$3*PAA_Oct_data!E23))+(1-$G$2)*(EXP(-$G$4*PAA_Oct_data!E23))</f>
        <v>0.70891503121736588</v>
      </c>
      <c r="D22">
        <f t="shared" si="0"/>
        <v>-0.1740383784756343</v>
      </c>
      <c r="E22">
        <f t="shared" si="1"/>
        <v>3.0289357182428131E-2</v>
      </c>
    </row>
    <row r="23" spans="1:5" x14ac:dyDescent="0.25">
      <c r="A23" s="1">
        <v>43382.767361111109</v>
      </c>
      <c r="B23">
        <f>(PAA_Oct_data!C24)/PAA_Oct_data!B24</f>
        <v>0.56662516258202733</v>
      </c>
      <c r="C23">
        <f>$G$2*(EXP(-$G$3*PAA_Oct_data!E24))+(1-$G$2)*(EXP(-$G$4*PAA_Oct_data!E24))</f>
        <v>0.70822031981350952</v>
      </c>
      <c r="D23">
        <f t="shared" si="0"/>
        <v>-0.14159515723148219</v>
      </c>
      <c r="E23">
        <f t="shared" si="1"/>
        <v>2.0049188551408165E-2</v>
      </c>
    </row>
    <row r="24" spans="1:5" x14ac:dyDescent="0.25">
      <c r="A24" s="1">
        <v>43382.864583333336</v>
      </c>
      <c r="B24">
        <f>(PAA_Oct_data!C25)/PAA_Oct_data!B25</f>
        <v>0.72124021391387094</v>
      </c>
      <c r="C24">
        <f>$G$2*(EXP(-$G$3*PAA_Oct_data!E25))+(1-$G$2)*(EXP(-$G$4*PAA_Oct_data!E25))</f>
        <v>0.73174443778023524</v>
      </c>
      <c r="D24">
        <f t="shared" si="0"/>
        <v>-1.0504223866364293E-2</v>
      </c>
      <c r="E24">
        <f t="shared" si="1"/>
        <v>1.1033871903469721E-4</v>
      </c>
    </row>
    <row r="25" spans="1:5" x14ac:dyDescent="0.25">
      <c r="A25" s="1">
        <v>43382.927083333336</v>
      </c>
      <c r="B25">
        <f>(PAA_Oct_data!C26)/PAA_Oct_data!B26</f>
        <v>0.63835483585466324</v>
      </c>
      <c r="C25">
        <f>$G$2*(EXP(-$G$3*PAA_Oct_data!E26))+(1-$G$2)*(EXP(-$G$4*PAA_Oct_data!E26))</f>
        <v>0.74594222932519949</v>
      </c>
      <c r="D25">
        <f t="shared" si="0"/>
        <v>-0.10758739347053625</v>
      </c>
      <c r="E25">
        <f t="shared" si="1"/>
        <v>1.1575047233783987E-2</v>
      </c>
    </row>
    <row r="26" spans="1:5" x14ac:dyDescent="0.25">
      <c r="A26" s="1">
        <v>43383.017361111109</v>
      </c>
      <c r="B26">
        <f>(PAA_Oct_data!C27)/PAA_Oct_data!B27</f>
        <v>0.74122075241795315</v>
      </c>
      <c r="C26">
        <f>$G$2*(EXP(-$G$3*PAA_Oct_data!E27))+(1-$G$2)*(EXP(-$G$4*PAA_Oct_data!E27))</f>
        <v>0.73555161482625775</v>
      </c>
      <c r="D26">
        <f t="shared" si="0"/>
        <v>5.6691375916954057E-3</v>
      </c>
      <c r="E26">
        <f t="shared" si="1"/>
        <v>3.2139121033573983E-5</v>
      </c>
    </row>
    <row r="27" spans="1:5" x14ac:dyDescent="0.25">
      <c r="A27" s="1">
        <v>43383.097222222219</v>
      </c>
      <c r="B27">
        <f>(PAA_Oct_data!C28)/PAA_Oct_data!B28</f>
        <v>0.51717474162470123</v>
      </c>
      <c r="C27">
        <f>$G$2*(EXP(-$G$3*PAA_Oct_data!E28))+(1-$G$2)*(EXP(-$G$4*PAA_Oct_data!E28))</f>
        <v>0.66854250380484914</v>
      </c>
      <c r="D27">
        <f t="shared" si="0"/>
        <v>-0.15136776218014791</v>
      </c>
      <c r="E27">
        <f t="shared" si="1"/>
        <v>2.2912199427425818E-2</v>
      </c>
    </row>
    <row r="28" spans="1:5" x14ac:dyDescent="0.25">
      <c r="A28" s="1">
        <v>43383.178472222222</v>
      </c>
      <c r="B28">
        <f>(PAA_Oct_data!C29)/PAA_Oct_data!B29</f>
        <v>0.64331320273148185</v>
      </c>
      <c r="C28">
        <f>$G$2*(EXP(-$G$3*PAA_Oct_data!E29))+(1-$G$2)*(EXP(-$G$4*PAA_Oct_data!E29))</f>
        <v>0.64295238261108134</v>
      </c>
      <c r="D28">
        <f t="shared" si="0"/>
        <v>3.6082012040050682E-4</v>
      </c>
      <c r="E28">
        <f t="shared" si="1"/>
        <v>1.3019115928583624E-7</v>
      </c>
    </row>
    <row r="29" spans="1:5" x14ac:dyDescent="0.25">
      <c r="A29" s="1">
        <v>43383.267361111109</v>
      </c>
      <c r="B29">
        <f>(PAA_Oct_data!C30)/PAA_Oct_data!B30</f>
        <v>0.56899836126302483</v>
      </c>
      <c r="C29">
        <f>$G$2*(EXP(-$G$3*PAA_Oct_data!E30))+(1-$G$2)*(EXP(-$G$4*PAA_Oct_data!E30))</f>
        <v>0.62639227957131971</v>
      </c>
      <c r="D29">
        <f t="shared" si="0"/>
        <v>-5.7393918308294878E-2</v>
      </c>
      <c r="E29">
        <f t="shared" si="1"/>
        <v>3.2940618587792262E-3</v>
      </c>
    </row>
    <row r="30" spans="1:5" x14ac:dyDescent="0.25">
      <c r="A30" s="1">
        <v>43383.34375</v>
      </c>
      <c r="B30">
        <f>(PAA_Oct_data!C31)/PAA_Oct_data!B31</f>
        <v>0.57915303895643833</v>
      </c>
      <c r="C30">
        <f>$G$2*(EXP(-$G$3*PAA_Oct_data!E31))+(1-$G$2)*(EXP(-$G$4*PAA_Oct_data!E31))</f>
        <v>0.68756756059648549</v>
      </c>
      <c r="D30">
        <f t="shared" si="0"/>
        <v>-0.10841452164004717</v>
      </c>
      <c r="E30">
        <f t="shared" si="1"/>
        <v>1.1753708502440256E-2</v>
      </c>
    </row>
    <row r="31" spans="1:5" x14ac:dyDescent="0.25">
      <c r="A31" s="1">
        <v>43383.449305555558</v>
      </c>
      <c r="B31">
        <f>(PAA_Oct_data!C32)/PAA_Oct_data!B32</f>
        <v>0.70473349449089873</v>
      </c>
      <c r="C31">
        <f>$G$2*(EXP(-$G$3*PAA_Oct_data!E32))+(1-$G$2)*(EXP(-$G$4*PAA_Oct_data!E32))</f>
        <v>0.73695816888440346</v>
      </c>
      <c r="D31">
        <f t="shared" si="0"/>
        <v>-3.2224674393504738E-2</v>
      </c>
      <c r="E31">
        <f t="shared" si="1"/>
        <v>1.0384296397673999E-3</v>
      </c>
    </row>
    <row r="32" spans="1:5" x14ac:dyDescent="0.25">
      <c r="A32" s="1">
        <v>43383.522916666669</v>
      </c>
      <c r="B32">
        <f>(PAA_Oct_data!C33)/PAA_Oct_data!B33</f>
        <v>0.66347256022800871</v>
      </c>
      <c r="C32">
        <f>$G$2*(EXP(-$G$3*PAA_Oct_data!E33))+(1-$G$2)*(EXP(-$G$4*PAA_Oct_data!E33))</f>
        <v>0.7375917890692415</v>
      </c>
      <c r="D32">
        <f t="shared" si="0"/>
        <v>-7.4119228841232787E-2</v>
      </c>
      <c r="E32">
        <f t="shared" si="1"/>
        <v>5.493660084019034E-3</v>
      </c>
    </row>
    <row r="33" spans="1:5" x14ac:dyDescent="0.25">
      <c r="A33" s="1">
        <v>43383.600694444445</v>
      </c>
      <c r="B33">
        <f>(PAA_Oct_data!C34)/PAA_Oct_data!B34</f>
        <v>0.6114557925782057</v>
      </c>
      <c r="C33">
        <f>$G$2*(EXP(-$G$3*PAA_Oct_data!E34))+(1-$G$2)*(EXP(-$G$4*PAA_Oct_data!E34))</f>
        <v>0.72632183270947925</v>
      </c>
      <c r="D33">
        <f t="shared" si="0"/>
        <v>-0.11486604013127355</v>
      </c>
      <c r="E33">
        <f t="shared" si="1"/>
        <v>1.3194207175439347E-2</v>
      </c>
    </row>
    <row r="34" spans="1:5" x14ac:dyDescent="0.25">
      <c r="A34" s="1">
        <v>43383.696527777778</v>
      </c>
      <c r="B34">
        <f>(PAA_Oct_data!C35)/PAA_Oct_data!B35</f>
        <v>0.70479221772611678</v>
      </c>
      <c r="C34">
        <f>$G$2*(EXP(-$G$3*PAA_Oct_data!E35))+(1-$G$2)*(EXP(-$G$4*PAA_Oct_data!E35))</f>
        <v>0.71266891168558133</v>
      </c>
      <c r="D34">
        <f t="shared" si="0"/>
        <v>-7.8766939594645535E-3</v>
      </c>
      <c r="E34">
        <f t="shared" si="1"/>
        <v>6.2042307731065388E-5</v>
      </c>
    </row>
    <row r="35" spans="1:5" x14ac:dyDescent="0.25">
      <c r="A35" s="1">
        <v>43383.775694444441</v>
      </c>
      <c r="B35">
        <f>(PAA_Oct_data!C36)/PAA_Oct_data!B36</f>
        <v>0.72871648873249351</v>
      </c>
      <c r="C35">
        <f>$G$2*(EXP(-$G$3*PAA_Oct_data!E36))+(1-$G$2)*(EXP(-$G$4*PAA_Oct_data!E36))</f>
        <v>0.70667059791867182</v>
      </c>
      <c r="D35">
        <f t="shared" si="0"/>
        <v>2.2045890813821689E-2</v>
      </c>
      <c r="E35">
        <f t="shared" si="1"/>
        <v>4.8602130177494753E-4</v>
      </c>
    </row>
    <row r="36" spans="1:5" x14ac:dyDescent="0.25">
      <c r="A36" s="1">
        <v>43383.856249999997</v>
      </c>
      <c r="B36">
        <f>(PAA_Oct_data!C37)/PAA_Oct_data!B37</f>
        <v>0.64421325801259133</v>
      </c>
      <c r="C36">
        <f>$G$2*(EXP(-$G$3*PAA_Oct_data!E37))+(1-$G$2)*(EXP(-$G$4*PAA_Oct_data!E37))</f>
        <v>0.73122490090760894</v>
      </c>
      <c r="D36">
        <f t="shared" si="0"/>
        <v>-8.7011642895017616E-2</v>
      </c>
      <c r="E36">
        <f t="shared" si="1"/>
        <v>7.5710259992900694E-3</v>
      </c>
    </row>
    <row r="37" spans="1:5" x14ac:dyDescent="0.25">
      <c r="A37" s="1">
        <v>43383.938194444447</v>
      </c>
      <c r="B37">
        <f>(PAA_Oct_data!C38)/PAA_Oct_data!B38</f>
        <v>0.67964904856018871</v>
      </c>
      <c r="C37">
        <f>$G$2*(EXP(-$G$3*PAA_Oct_data!E38))+(1-$G$2)*(EXP(-$G$4*PAA_Oct_data!E38))</f>
        <v>0.74550020912355341</v>
      </c>
      <c r="D37">
        <f t="shared" si="0"/>
        <v>-6.5851160563364708E-2</v>
      </c>
      <c r="E37">
        <f t="shared" si="1"/>
        <v>4.3363753475420394E-3</v>
      </c>
    </row>
    <row r="38" spans="1:5" x14ac:dyDescent="0.25">
      <c r="A38" s="1">
        <v>43384.018750000003</v>
      </c>
      <c r="B38">
        <f>(PAA_Oct_data!C39)/PAA_Oct_data!B39</f>
        <v>0.75928772887199258</v>
      </c>
      <c r="C38">
        <f>$G$2*(EXP(-$G$3*PAA_Oct_data!E39))+(1-$G$2)*(EXP(-$G$4*PAA_Oct_data!E39))</f>
        <v>0.73402508915745801</v>
      </c>
      <c r="D38">
        <f t="shared" si="0"/>
        <v>2.5262639714534574E-2</v>
      </c>
      <c r="E38">
        <f t="shared" si="1"/>
        <v>6.3820096534637945E-4</v>
      </c>
    </row>
    <row r="39" spans="1:5" x14ac:dyDescent="0.25">
      <c r="A39" s="1">
        <v>43384.101388888892</v>
      </c>
      <c r="B39">
        <f>(PAA_Oct_data!C40)/PAA_Oct_data!B40</f>
        <v>0.73104762116644395</v>
      </c>
      <c r="C39">
        <f>$G$2*(EXP(-$G$3*PAA_Oct_data!E40))+(1-$G$2)*(EXP(-$G$4*PAA_Oct_data!E40))</f>
        <v>0.69788044024510631</v>
      </c>
      <c r="D39">
        <f t="shared" si="0"/>
        <v>3.3167180921337636E-2</v>
      </c>
      <c r="E39">
        <f t="shared" si="1"/>
        <v>1.1000618902687433E-3</v>
      </c>
    </row>
    <row r="40" spans="1:5" x14ac:dyDescent="0.25">
      <c r="A40" s="1">
        <v>43384.184027777781</v>
      </c>
      <c r="B40">
        <f>(PAA_Oct_data!C41)/PAA_Oct_data!B41</f>
        <v>0.76816449396732134</v>
      </c>
      <c r="C40">
        <f>$G$2*(EXP(-$G$3*PAA_Oct_data!E41))+(1-$G$2)*(EXP(-$G$4*PAA_Oct_data!E41))</f>
        <v>0.67305714288468854</v>
      </c>
      <c r="D40">
        <f t="shared" si="0"/>
        <v>9.5107351082632796E-2</v>
      </c>
      <c r="E40">
        <f t="shared" si="1"/>
        <v>9.0454082299551743E-3</v>
      </c>
    </row>
    <row r="41" spans="1:5" x14ac:dyDescent="0.25">
      <c r="A41" s="1">
        <v>43384.270138888889</v>
      </c>
      <c r="B41">
        <f>(PAA_Oct_data!C42)/PAA_Oct_data!B42</f>
        <v>0.60974500370985918</v>
      </c>
      <c r="C41">
        <f>$G$2*(EXP(-$G$3*PAA_Oct_data!E42))+(1-$G$2)*(EXP(-$G$4*PAA_Oct_data!E42))</f>
        <v>0.62401787247906559</v>
      </c>
      <c r="D41">
        <f t="shared" si="0"/>
        <v>-1.4272868769206415E-2</v>
      </c>
      <c r="E41">
        <f t="shared" si="1"/>
        <v>2.0371478290298785E-4</v>
      </c>
    </row>
    <row r="42" spans="1:5" x14ac:dyDescent="0.25">
      <c r="A42" s="1">
        <v>43384.359722222223</v>
      </c>
      <c r="B42">
        <f>(PAA_Oct_data!C43)/PAA_Oct_data!B43</f>
        <v>0.55794462829787339</v>
      </c>
      <c r="C42">
        <f>$G$2*(EXP(-$G$3*PAA_Oct_data!E43))+(1-$G$2)*(EXP(-$G$4*PAA_Oct_data!E43))</f>
        <v>0.6775725252982443</v>
      </c>
      <c r="D42">
        <f t="shared" si="0"/>
        <v>-0.11962789700037091</v>
      </c>
      <c r="E42">
        <f t="shared" si="1"/>
        <v>1.4310833740731351E-2</v>
      </c>
    </row>
    <row r="43" spans="1:5" x14ac:dyDescent="0.25">
      <c r="A43" s="1">
        <v>43384.438888888886</v>
      </c>
      <c r="B43">
        <f>(PAA_Oct_data!C44)/PAA_Oct_data!B44</f>
        <v>0.75830788680990802</v>
      </c>
      <c r="C43">
        <f>$G$2*(EXP(-$G$3*PAA_Oct_data!E44))+(1-$G$2)*(EXP(-$G$4*PAA_Oct_data!E44))</f>
        <v>0.71540439336662054</v>
      </c>
      <c r="D43">
        <f t="shared" si="0"/>
        <v>4.2903493443287477E-2</v>
      </c>
      <c r="E43">
        <f t="shared" si="1"/>
        <v>1.8407097496382116E-3</v>
      </c>
    </row>
    <row r="44" spans="1:5" x14ac:dyDescent="0.25">
      <c r="A44" s="1">
        <v>43384.526388888888</v>
      </c>
      <c r="B44">
        <f>(PAA_Oct_data!C45)/PAA_Oct_data!B45</f>
        <v>0.66513014371854728</v>
      </c>
      <c r="C44">
        <f>$G$2*(EXP(-$G$3*PAA_Oct_data!E45))+(1-$G$2)*(EXP(-$G$4*PAA_Oct_data!E45))</f>
        <v>0.71875638905009176</v>
      </c>
      <c r="D44">
        <f t="shared" si="0"/>
        <v>-5.3626245331544475E-2</v>
      </c>
      <c r="E44">
        <f t="shared" si="1"/>
        <v>2.8757741883589957E-3</v>
      </c>
    </row>
    <row r="45" spans="1:5" x14ac:dyDescent="0.25">
      <c r="A45" s="1">
        <v>43384.60833333333</v>
      </c>
      <c r="B45">
        <f>(PAA_Oct_data!C46)/PAA_Oct_data!B46</f>
        <v>0.61732720612014758</v>
      </c>
      <c r="C45">
        <f>$G$2*(EXP(-$G$3*PAA_Oct_data!E46))+(1-$G$2)*(EXP(-$G$4*PAA_Oct_data!E46))</f>
        <v>0.69371797824191539</v>
      </c>
      <c r="D45">
        <f t="shared" si="0"/>
        <v>-7.6390772121767814E-2</v>
      </c>
      <c r="E45">
        <f t="shared" si="1"/>
        <v>5.8355500653598583E-3</v>
      </c>
    </row>
    <row r="46" spans="1:5" x14ac:dyDescent="0.25">
      <c r="A46" s="1">
        <v>43384.688888888886</v>
      </c>
      <c r="B46">
        <f>(PAA_Oct_data!C47)/PAA_Oct_data!B47</f>
        <v>0.73911541209416998</v>
      </c>
      <c r="C46">
        <f>$G$2*(EXP(-$G$3*PAA_Oct_data!E47))+(1-$G$2)*(EXP(-$G$4*PAA_Oct_data!E47))</f>
        <v>0.7103267689765691</v>
      </c>
      <c r="D46">
        <f t="shared" si="0"/>
        <v>2.8788643117600876E-2</v>
      </c>
      <c r="E46">
        <f t="shared" si="1"/>
        <v>8.2878597255258834E-4</v>
      </c>
    </row>
    <row r="47" spans="1:5" x14ac:dyDescent="0.25">
      <c r="A47" s="1">
        <v>43384.765277777777</v>
      </c>
      <c r="B47">
        <f>(PAA_Oct_data!C48)/PAA_Oct_data!B48</f>
        <v>0.7875750988752459</v>
      </c>
      <c r="C47">
        <f>$G$2*(EXP(-$G$3*PAA_Oct_data!E48))+(1-$G$2)*(EXP(-$G$4*PAA_Oct_data!E48))</f>
        <v>0.70441330399894952</v>
      </c>
      <c r="D47">
        <f t="shared" si="0"/>
        <v>8.316179487629638E-2</v>
      </c>
      <c r="E47">
        <f t="shared" si="1"/>
        <v>6.9158841270471946E-3</v>
      </c>
    </row>
    <row r="48" spans="1:5" x14ac:dyDescent="0.25">
      <c r="A48" s="1">
        <v>43384.849305555559</v>
      </c>
      <c r="B48">
        <f>(PAA_Oct_data!C49)/PAA_Oct_data!B49</f>
        <v>0.81718729367488474</v>
      </c>
      <c r="C48">
        <f>$G$2*(EXP(-$G$3*PAA_Oct_data!E49))+(1-$G$2)*(EXP(-$G$4*PAA_Oct_data!E49))</f>
        <v>0.72477732277298712</v>
      </c>
      <c r="D48">
        <f t="shared" si="0"/>
        <v>9.240997090189762E-2</v>
      </c>
      <c r="E48">
        <f t="shared" si="1"/>
        <v>8.5396027220895655E-3</v>
      </c>
    </row>
    <row r="49" spans="1:5" x14ac:dyDescent="0.25">
      <c r="A49" s="1">
        <v>43384.934027777781</v>
      </c>
      <c r="B49">
        <f>(PAA_Oct_data!C50)/PAA_Oct_data!B50</f>
        <v>0.78783712901622527</v>
      </c>
      <c r="C49">
        <f>$G$2*(EXP(-$G$3*PAA_Oct_data!E50))+(1-$G$2)*(EXP(-$G$4*PAA_Oct_data!E50))</f>
        <v>0.74630800040990042</v>
      </c>
      <c r="D49">
        <f t="shared" si="0"/>
        <v>4.152912860632485E-2</v>
      </c>
      <c r="E49">
        <f t="shared" si="1"/>
        <v>1.724668522800669E-3</v>
      </c>
    </row>
    <row r="50" spans="1:5" x14ac:dyDescent="0.25">
      <c r="A50" s="1">
        <v>43385.017361111109</v>
      </c>
      <c r="B50">
        <f>(PAA_Oct_data!C51)/PAA_Oct_data!B51</f>
        <v>0.84844311357498359</v>
      </c>
      <c r="C50">
        <f>$G$2*(EXP(-$G$3*PAA_Oct_data!E51))+(1-$G$2)*(EXP(-$G$4*PAA_Oct_data!E51))</f>
        <v>0.73670451312918461</v>
      </c>
      <c r="D50">
        <f t="shared" si="0"/>
        <v>0.11173860044579897</v>
      </c>
      <c r="E50">
        <f t="shared" si="1"/>
        <v>1.2485514829585907E-2</v>
      </c>
    </row>
    <row r="51" spans="1:5" x14ac:dyDescent="0.25">
      <c r="A51" s="1">
        <v>43385.097928240742</v>
      </c>
      <c r="B51">
        <f>(PAA_Oct_data!C52)/PAA_Oct_data!B52</f>
        <v>0.75800635704576436</v>
      </c>
      <c r="C51">
        <f>$G$2*(EXP(-$G$3*PAA_Oct_data!E52))+(1-$G$2)*(EXP(-$G$4*PAA_Oct_data!E52))</f>
        <v>0.70172078394595594</v>
      </c>
      <c r="D51">
        <f t="shared" si="0"/>
        <v>5.6285573099808417E-2</v>
      </c>
      <c r="E51">
        <f t="shared" si="1"/>
        <v>3.1680657391738769E-3</v>
      </c>
    </row>
    <row r="52" spans="1:5" x14ac:dyDescent="0.25">
      <c r="A52" s="1">
        <v>43385.186122685183</v>
      </c>
      <c r="B52">
        <f>(PAA_Oct_data!C53)/PAA_Oct_data!B53</f>
        <v>0.71839062612215421</v>
      </c>
      <c r="C52">
        <f>$G$2*(EXP(-$G$3*PAA_Oct_data!E53))+(1-$G$2)*(EXP(-$G$4*PAA_Oct_data!E53))</f>
        <v>0.6539971347064788</v>
      </c>
      <c r="D52">
        <f t="shared" si="0"/>
        <v>6.4393491415675408E-2</v>
      </c>
      <c r="E52">
        <f t="shared" si="1"/>
        <v>4.1465217367006625E-3</v>
      </c>
    </row>
    <row r="53" spans="1:5" x14ac:dyDescent="0.25">
      <c r="A53" s="1">
        <v>43385.274305555555</v>
      </c>
      <c r="B53">
        <f>(PAA_Oct_data!C54)/PAA_Oct_data!B54</f>
        <v>0.6835712500734511</v>
      </c>
      <c r="C53">
        <f>$G$2*(EXP(-$G$3*PAA_Oct_data!E54))+(1-$G$2)*(EXP(-$G$4*PAA_Oct_data!E54))</f>
        <v>0.62984516587531092</v>
      </c>
      <c r="D53">
        <f t="shared" si="0"/>
        <v>5.3726084198140178E-2</v>
      </c>
      <c r="E53">
        <f t="shared" si="1"/>
        <v>2.8864921232656477E-3</v>
      </c>
    </row>
    <row r="54" spans="1:5" x14ac:dyDescent="0.25">
      <c r="A54" s="1">
        <v>43385.354178240741</v>
      </c>
      <c r="B54">
        <f>(PAA_Oct_data!C55)/PAA_Oct_data!B55</f>
        <v>0.64381041630725833</v>
      </c>
      <c r="C54">
        <f>$G$2*(EXP(-$G$3*PAA_Oct_data!E55))+(1-$G$2)*(EXP(-$G$4*PAA_Oct_data!E55))</f>
        <v>0.67067196933011408</v>
      </c>
      <c r="D54">
        <f t="shared" si="0"/>
        <v>-2.6861553022855755E-2</v>
      </c>
      <c r="E54">
        <f t="shared" si="1"/>
        <v>7.2154303079969119E-4</v>
      </c>
    </row>
    <row r="55" spans="1:5" x14ac:dyDescent="0.25">
      <c r="A55" s="1">
        <v>43385.440972222219</v>
      </c>
      <c r="B55">
        <f>(PAA_Oct_data!C56)/PAA_Oct_data!B56</f>
        <v>0.77113311563616505</v>
      </c>
      <c r="C55">
        <f>$G$2*(EXP(-$G$3*PAA_Oct_data!E56))+(1-$G$2)*(EXP(-$G$4*PAA_Oct_data!E56))</f>
        <v>0.73125227520208258</v>
      </c>
      <c r="D55">
        <f t="shared" si="0"/>
        <v>3.9880840434082465E-2</v>
      </c>
      <c r="E55">
        <f t="shared" si="1"/>
        <v>1.5904814337287469E-3</v>
      </c>
    </row>
    <row r="56" spans="1:5" x14ac:dyDescent="0.25">
      <c r="A56" s="1">
        <v>43385.520844907405</v>
      </c>
      <c r="B56">
        <f>(PAA_Oct_data!C57)/PAA_Oct_data!B57</f>
        <v>0.76238687572404096</v>
      </c>
      <c r="C56">
        <f>$G$2*(EXP(-$G$3*PAA_Oct_data!E57))+(1-$G$2)*(EXP(-$G$4*PAA_Oct_data!E57))</f>
        <v>0.74056555534977253</v>
      </c>
      <c r="D56">
        <f t="shared" si="0"/>
        <v>2.1821320374268427E-2</v>
      </c>
      <c r="E56">
        <f t="shared" si="1"/>
        <v>4.7617002287646238E-4</v>
      </c>
    </row>
    <row r="57" spans="1:5" x14ac:dyDescent="0.25">
      <c r="A57" s="1">
        <v>43385.618055555555</v>
      </c>
      <c r="B57">
        <f>(PAA_Oct_data!C58)/PAA_Oct_data!B58</f>
        <v>0.76284788419274241</v>
      </c>
      <c r="C57">
        <f>$G$2*(EXP(-$G$3*PAA_Oct_data!E58))+(1-$G$2)*(EXP(-$G$4*PAA_Oct_data!E58))</f>
        <v>0.7297584370933099</v>
      </c>
      <c r="D57">
        <f t="shared" si="0"/>
        <v>3.3089447099432512E-2</v>
      </c>
      <c r="E57">
        <f t="shared" si="1"/>
        <v>1.0949115093461426E-3</v>
      </c>
    </row>
    <row r="58" spans="1:5" x14ac:dyDescent="0.25">
      <c r="A58" s="1">
        <v>43385.687511574077</v>
      </c>
      <c r="B58">
        <f>(PAA_Oct_data!C59)/PAA_Oct_data!B59</f>
        <v>0.82513232086769561</v>
      </c>
      <c r="C58">
        <f>$G$2*(EXP(-$G$3*PAA_Oct_data!E59))+(1-$G$2)*(EXP(-$G$4*PAA_Oct_data!E59))</f>
        <v>0.71934178081619005</v>
      </c>
      <c r="D58">
        <f t="shared" si="0"/>
        <v>0.10579054005150557</v>
      </c>
      <c r="E58">
        <f t="shared" si="1"/>
        <v>1.1191638364389203E-2</v>
      </c>
    </row>
    <row r="59" spans="1:5" x14ac:dyDescent="0.25">
      <c r="A59" s="1">
        <v>43385.770844907405</v>
      </c>
      <c r="B59">
        <f>(PAA_Oct_data!C60)/PAA_Oct_data!B60</f>
        <v>0.77715724248492901</v>
      </c>
      <c r="C59">
        <f>$G$2*(EXP(-$G$3*PAA_Oct_data!E60))+(1-$G$2)*(EXP(-$G$4*PAA_Oct_data!E60))</f>
        <v>0.70523743964903318</v>
      </c>
      <c r="D59">
        <f t="shared" si="0"/>
        <v>7.191980283589583E-2</v>
      </c>
      <c r="E59">
        <f t="shared" si="1"/>
        <v>5.1724580399541299E-3</v>
      </c>
    </row>
    <row r="60" spans="1:5" x14ac:dyDescent="0.25">
      <c r="A60" s="1">
        <v>43385.854178240741</v>
      </c>
      <c r="B60">
        <f>(PAA_Oct_data!C61)/PAA_Oct_data!B61</f>
        <v>0.74649933452687656</v>
      </c>
      <c r="C60">
        <f>$G$2*(EXP(-$G$3*PAA_Oct_data!E61))+(1-$G$2)*(EXP(-$G$4*PAA_Oct_data!E61))</f>
        <v>0.72003412375032283</v>
      </c>
      <c r="D60">
        <f t="shared" si="0"/>
        <v>2.6465210776553727E-2</v>
      </c>
      <c r="E60">
        <f t="shared" si="1"/>
        <v>7.0040738144741554E-4</v>
      </c>
    </row>
    <row r="61" spans="1:5" x14ac:dyDescent="0.25">
      <c r="A61" s="1">
        <v>43385.937511574077</v>
      </c>
      <c r="B61">
        <f>(PAA_Oct_data!C62)/PAA_Oct_data!B62</f>
        <v>0.89067725150000043</v>
      </c>
      <c r="C61">
        <f>$G$2*(EXP(-$G$3*PAA_Oct_data!E62))+(1-$G$2)*(EXP(-$G$4*PAA_Oct_data!E62))</f>
        <v>0.7237630765873454</v>
      </c>
      <c r="D61">
        <f t="shared" si="0"/>
        <v>0.16691417491265503</v>
      </c>
      <c r="E61">
        <f t="shared" si="1"/>
        <v>2.7860341786772398E-2</v>
      </c>
    </row>
    <row r="62" spans="1:5" x14ac:dyDescent="0.25">
      <c r="A62" s="1">
        <v>43386.020844907405</v>
      </c>
      <c r="B62">
        <f>(PAA_Oct_data!C63)/PAA_Oct_data!B63</f>
        <v>0.69434122772689</v>
      </c>
      <c r="C62">
        <f>$G$2*(EXP(-$G$3*PAA_Oct_data!E63))+(1-$G$2)*(EXP(-$G$4*PAA_Oct_data!E63))</f>
        <v>0.69603456308200118</v>
      </c>
      <c r="D62">
        <f t="shared" si="0"/>
        <v>-1.6933353551111807E-3</v>
      </c>
      <c r="E62">
        <f t="shared" si="1"/>
        <v>2.8673846248695085E-6</v>
      </c>
    </row>
    <row r="63" spans="1:5" x14ac:dyDescent="0.25">
      <c r="A63" s="1">
        <v>43386.104178240741</v>
      </c>
      <c r="B63">
        <f>(PAA_Oct_data!C64)/PAA_Oct_data!B64</f>
        <v>0.77112708943928943</v>
      </c>
      <c r="C63">
        <f>$G$2*(EXP(-$G$3*PAA_Oct_data!E64))+(1-$G$2)*(EXP(-$G$4*PAA_Oct_data!E64))</f>
        <v>0.65314267940397108</v>
      </c>
      <c r="D63">
        <f t="shared" si="0"/>
        <v>0.11798441003531834</v>
      </c>
      <c r="E63">
        <f t="shared" si="1"/>
        <v>1.3920321011382127E-2</v>
      </c>
    </row>
    <row r="64" spans="1:5" x14ac:dyDescent="0.25">
      <c r="A64" s="1">
        <v>43386.187511574077</v>
      </c>
      <c r="B64">
        <f>(PAA_Oct_data!C65)/PAA_Oct_data!B65</f>
        <v>0.67074060615596964</v>
      </c>
      <c r="C64">
        <f>$G$2*(EXP(-$G$3*PAA_Oct_data!E65))+(1-$G$2)*(EXP(-$G$4*PAA_Oct_data!E65))</f>
        <v>0.62588190969422441</v>
      </c>
      <c r="D64">
        <f t="shared" si="0"/>
        <v>4.4858696461745229E-2</v>
      </c>
      <c r="E64">
        <f t="shared" si="1"/>
        <v>2.0123026482469939E-3</v>
      </c>
    </row>
    <row r="65" spans="1:5" x14ac:dyDescent="0.25">
      <c r="A65" s="1">
        <v>43386.270844907405</v>
      </c>
      <c r="B65">
        <f>(PAA_Oct_data!C66)/PAA_Oct_data!B66</f>
        <v>0.68275198048537433</v>
      </c>
      <c r="C65">
        <f>$G$2*(EXP(-$G$3*PAA_Oct_data!E66))+(1-$G$2)*(EXP(-$G$4*PAA_Oct_data!E66))</f>
        <v>0.63490057335893146</v>
      </c>
      <c r="D65">
        <f t="shared" si="0"/>
        <v>4.7851407126442869E-2</v>
      </c>
      <c r="E65">
        <f t="shared" si="1"/>
        <v>2.2897571639805873E-3</v>
      </c>
    </row>
    <row r="66" spans="1:5" x14ac:dyDescent="0.25">
      <c r="A66" s="1">
        <v>43386.361111111109</v>
      </c>
      <c r="B66">
        <f>(PAA_Oct_data!C67)/PAA_Oct_data!B67</f>
        <v>0.71585088020220522</v>
      </c>
      <c r="C66">
        <f>$G$2*(EXP(-$G$3*PAA_Oct_data!E67))+(1-$G$2)*(EXP(-$G$4*PAA_Oct_data!E67))</f>
        <v>0.64007397502450047</v>
      </c>
      <c r="D66">
        <f t="shared" si="0"/>
        <v>7.5776905177704745E-2</v>
      </c>
      <c r="E66">
        <f t="shared" si="1"/>
        <v>5.7421393583108561E-3</v>
      </c>
    </row>
    <row r="67" spans="1:5" x14ac:dyDescent="0.25">
      <c r="A67" s="1">
        <v>43386.437511574077</v>
      </c>
      <c r="B67">
        <f>(PAA_Oct_data!C68)/PAA_Oct_data!B68</f>
        <v>0.7849134895606299</v>
      </c>
      <c r="C67">
        <f>$G$2*(EXP(-$G$3*PAA_Oct_data!E68))+(1-$G$2)*(EXP(-$G$4*PAA_Oct_data!E68))</f>
        <v>0.6796844489187992</v>
      </c>
      <c r="D67">
        <f t="shared" ref="D67:D94" si="2">B67-C67</f>
        <v>0.1052290406418307</v>
      </c>
      <c r="E67">
        <f t="shared" ref="E67:E94" si="3">D67^2</f>
        <v>1.1073150994400056E-2</v>
      </c>
    </row>
    <row r="68" spans="1:5" x14ac:dyDescent="0.25">
      <c r="A68" s="1">
        <v>43386.520844907405</v>
      </c>
      <c r="B68">
        <f>(PAA_Oct_data!C69)/PAA_Oct_data!B69</f>
        <v>0.81125578577534907</v>
      </c>
      <c r="C68">
        <f>$G$2*(EXP(-$G$3*PAA_Oct_data!E69))+(1-$G$2)*(EXP(-$G$4*PAA_Oct_data!E69))</f>
        <v>0.7415072941412999</v>
      </c>
      <c r="D68">
        <f t="shared" si="2"/>
        <v>6.974849163404917E-2</v>
      </c>
      <c r="E68">
        <f t="shared" si="3"/>
        <v>4.8648520852250269E-3</v>
      </c>
    </row>
    <row r="69" spans="1:5" x14ac:dyDescent="0.25">
      <c r="A69" s="1">
        <v>43386.604178240741</v>
      </c>
      <c r="B69">
        <f>(PAA_Oct_data!C70)/PAA_Oct_data!B70</f>
        <v>0.77796680208936464</v>
      </c>
      <c r="C69">
        <f>$G$2*(EXP(-$G$3*PAA_Oct_data!E70))+(1-$G$2)*(EXP(-$G$4*PAA_Oct_data!E70))</f>
        <v>0.76052053311759193</v>
      </c>
      <c r="D69">
        <f t="shared" si="2"/>
        <v>1.7446268971772705E-2</v>
      </c>
      <c r="E69">
        <f t="shared" si="3"/>
        <v>3.0437230103543905E-4</v>
      </c>
    </row>
    <row r="70" spans="1:5" x14ac:dyDescent="0.25">
      <c r="A70" s="1">
        <v>43386.687511574077</v>
      </c>
      <c r="B70">
        <f>(PAA_Oct_data!C71)/PAA_Oct_data!B71</f>
        <v>0.79158436088437689</v>
      </c>
      <c r="C70">
        <f>$G$2*(EXP(-$G$3*PAA_Oct_data!E71))+(1-$G$2)*(EXP(-$G$4*PAA_Oct_data!E71))</f>
        <v>0.7428365664405876</v>
      </c>
      <c r="D70">
        <f t="shared" si="2"/>
        <v>4.8747794443789294E-2</v>
      </c>
      <c r="E70">
        <f t="shared" si="3"/>
        <v>2.3763474631339344E-3</v>
      </c>
    </row>
    <row r="71" spans="1:5" x14ac:dyDescent="0.25">
      <c r="A71" s="1">
        <v>43386.769444444442</v>
      </c>
      <c r="B71">
        <f>(PAA_Oct_data!C72)/PAA_Oct_data!B72</f>
        <v>0.86816484260668692</v>
      </c>
      <c r="C71">
        <f>$G$2*(EXP(-$G$3*PAA_Oct_data!E72))+(1-$G$2)*(EXP(-$G$4*PAA_Oct_data!E72))</f>
        <v>0.73389213179345514</v>
      </c>
      <c r="D71">
        <f t="shared" si="2"/>
        <v>0.13427271081323178</v>
      </c>
      <c r="E71">
        <f t="shared" si="3"/>
        <v>1.8029160869133771E-2</v>
      </c>
    </row>
    <row r="72" spans="1:5" x14ac:dyDescent="0.25">
      <c r="A72" s="1">
        <v>43386.854861111111</v>
      </c>
      <c r="B72">
        <f>(PAA_Oct_data!C73)/PAA_Oct_data!B73</f>
        <v>0.7665142533720809</v>
      </c>
      <c r="C72">
        <f>$G$2*(EXP(-$G$3*PAA_Oct_data!E73))+(1-$G$2)*(EXP(-$G$4*PAA_Oct_data!E73))</f>
        <v>0.73327024231705595</v>
      </c>
      <c r="D72">
        <f t="shared" si="2"/>
        <v>3.3244011055024947E-2</v>
      </c>
      <c r="E72">
        <f t="shared" si="3"/>
        <v>1.1051642710266209E-3</v>
      </c>
    </row>
    <row r="73" spans="1:5" x14ac:dyDescent="0.25">
      <c r="A73" s="1">
        <v>43386.937511574077</v>
      </c>
      <c r="B73">
        <f>(PAA_Oct_data!C74)/PAA_Oct_data!B74</f>
        <v>0.87206759670164313</v>
      </c>
      <c r="C73">
        <f>$G$2*(EXP(-$G$3*PAA_Oct_data!E74))+(1-$G$2)*(EXP(-$G$4*PAA_Oct_data!E74))</f>
        <v>0.73108047057797354</v>
      </c>
      <c r="D73">
        <f t="shared" si="2"/>
        <v>0.14098712612366959</v>
      </c>
      <c r="E73">
        <f t="shared" si="3"/>
        <v>1.9877369732611515E-2</v>
      </c>
    </row>
    <row r="74" spans="1:5" x14ac:dyDescent="0.25">
      <c r="A74" s="1">
        <v>43387.018750000003</v>
      </c>
      <c r="B74">
        <f>(PAA_Oct_data!C75)/PAA_Oct_data!B75</f>
        <v>0.89805876132382356</v>
      </c>
      <c r="C74">
        <f>$G$2*(EXP(-$G$3*PAA_Oct_data!E75))+(1-$G$2)*(EXP(-$G$4*PAA_Oct_data!E75))</f>
        <v>0.72812460777813903</v>
      </c>
      <c r="D74">
        <f t="shared" si="2"/>
        <v>0.16993415354568453</v>
      </c>
      <c r="E74">
        <f t="shared" si="3"/>
        <v>2.8877616541288287E-2</v>
      </c>
    </row>
    <row r="75" spans="1:5" x14ac:dyDescent="0.25">
      <c r="A75" s="1">
        <v>43387.105555555558</v>
      </c>
      <c r="B75">
        <f>(PAA_Oct_data!C76)/PAA_Oct_data!B76</f>
        <v>0.8404036059194826</v>
      </c>
      <c r="C75">
        <f>$G$2*(EXP(-$G$3*PAA_Oct_data!E76))+(1-$G$2)*(EXP(-$G$4*PAA_Oct_data!E76))</f>
        <v>0.7143855320948248</v>
      </c>
      <c r="D75">
        <f t="shared" si="2"/>
        <v>0.12601807382465779</v>
      </c>
      <c r="E75">
        <f t="shared" si="3"/>
        <v>1.5880554930476902E-2</v>
      </c>
    </row>
    <row r="76" spans="1:5" x14ac:dyDescent="0.25">
      <c r="A76" s="1">
        <v>43387.186111111114</v>
      </c>
      <c r="B76">
        <f>(PAA_Oct_data!C77)/PAA_Oct_data!B77</f>
        <v>0.81159777088541885</v>
      </c>
      <c r="C76">
        <f>$G$2*(EXP(-$G$3*PAA_Oct_data!E77))+(1-$G$2)*(EXP(-$G$4*PAA_Oct_data!E77))</f>
        <v>0.70004856624561973</v>
      </c>
      <c r="D76">
        <f t="shared" si="2"/>
        <v>0.11154920463979912</v>
      </c>
      <c r="E76">
        <f t="shared" si="3"/>
        <v>1.244322505577178E-2</v>
      </c>
    </row>
    <row r="77" spans="1:5" x14ac:dyDescent="0.25">
      <c r="A77" s="1">
        <v>43387.270844907405</v>
      </c>
      <c r="B77">
        <f>(PAA_Oct_data!C78)/PAA_Oct_data!B78</f>
        <v>0.70655860512112878</v>
      </c>
      <c r="C77">
        <f>$G$2*(EXP(-$G$3*PAA_Oct_data!E78))+(1-$G$2)*(EXP(-$G$4*PAA_Oct_data!E78))</f>
        <v>0.62709096583299762</v>
      </c>
      <c r="D77">
        <f t="shared" si="2"/>
        <v>7.9467639288131164E-2</v>
      </c>
      <c r="E77">
        <f t="shared" si="3"/>
        <v>6.3151056940285279E-3</v>
      </c>
    </row>
    <row r="78" spans="1:5" x14ac:dyDescent="0.25">
      <c r="A78" s="1">
        <v>43387.354178240741</v>
      </c>
      <c r="B78">
        <f>(PAA_Oct_data!C79)/PAA_Oct_data!B79</f>
        <v>0.54618709903616081</v>
      </c>
      <c r="C78">
        <f>$G$2*(EXP(-$G$3*PAA_Oct_data!E79))+(1-$G$2)*(EXP(-$G$4*PAA_Oct_data!E79))</f>
        <v>0.63473650073563725</v>
      </c>
      <c r="D78">
        <f t="shared" si="2"/>
        <v>-8.8549401699476449E-2</v>
      </c>
      <c r="E78">
        <f t="shared" si="3"/>
        <v>7.8409965413352434E-3</v>
      </c>
    </row>
    <row r="79" spans="1:5" x14ac:dyDescent="0.25">
      <c r="A79" s="1">
        <v>43387.437615740739</v>
      </c>
      <c r="B79">
        <f>(PAA_Oct_data!C80)/PAA_Oct_data!B80</f>
        <v>0.74544390190899756</v>
      </c>
      <c r="C79">
        <f>$G$2*(EXP(-$G$3*PAA_Oct_data!E80))+(1-$G$2)*(EXP(-$G$4*PAA_Oct_data!E80))</f>
        <v>0.62581956404317396</v>
      </c>
      <c r="D79">
        <f t="shared" si="2"/>
        <v>0.1196243378658236</v>
      </c>
      <c r="E79">
        <f t="shared" si="3"/>
        <v>1.430998220983672E-2</v>
      </c>
    </row>
    <row r="80" spans="1:5" x14ac:dyDescent="0.25">
      <c r="A80" s="1">
        <v>43387.520949074074</v>
      </c>
      <c r="B80">
        <f>(PAA_Oct_data!C81)/PAA_Oct_data!B81</f>
        <v>0.73977757695791635</v>
      </c>
      <c r="C80">
        <f>$G$2*(EXP(-$G$3*PAA_Oct_data!E81))+(1-$G$2)*(EXP(-$G$4*PAA_Oct_data!E81))</f>
        <v>0.72632056537807876</v>
      </c>
      <c r="D80">
        <f t="shared" si="2"/>
        <v>1.3457011579837586E-2</v>
      </c>
      <c r="E80">
        <f t="shared" si="3"/>
        <v>1.8109116065988286E-4</v>
      </c>
    </row>
    <row r="81" spans="1:5" x14ac:dyDescent="0.25">
      <c r="A81" s="1">
        <v>43387.602777777778</v>
      </c>
      <c r="B81">
        <f>(PAA_Oct_data!C82)/PAA_Oct_data!B82</f>
        <v>0.7758089379590265</v>
      </c>
      <c r="C81">
        <f>$G$2*(EXP(-$G$3*PAA_Oct_data!E82))+(1-$G$2)*(EXP(-$G$4*PAA_Oct_data!E82))</f>
        <v>0.75186095581966528</v>
      </c>
      <c r="D81">
        <f t="shared" si="2"/>
        <v>2.3947982139361224E-2</v>
      </c>
      <c r="E81">
        <f t="shared" si="3"/>
        <v>5.7350584854716415E-4</v>
      </c>
    </row>
    <row r="82" spans="1:5" x14ac:dyDescent="0.25">
      <c r="A82" s="1">
        <v>43387.687511574077</v>
      </c>
      <c r="B82">
        <f>(PAA_Oct_data!C83)/PAA_Oct_data!B83</f>
        <v>0.77607830333508443</v>
      </c>
      <c r="C82">
        <f>$G$2*(EXP(-$G$3*PAA_Oct_data!E83))+(1-$G$2)*(EXP(-$G$4*PAA_Oct_data!E83))</f>
        <v>0.76641090756923336</v>
      </c>
      <c r="D82">
        <f t="shared" si="2"/>
        <v>9.6673957658510723E-3</v>
      </c>
      <c r="E82">
        <f t="shared" si="3"/>
        <v>9.3458540893595239E-5</v>
      </c>
    </row>
    <row r="83" spans="1:5" x14ac:dyDescent="0.25">
      <c r="A83" s="1">
        <v>43387.772916666669</v>
      </c>
      <c r="B83">
        <f>(PAA_Oct_data!C84)/PAA_Oct_data!B84</f>
        <v>0.76233227312556229</v>
      </c>
      <c r="C83">
        <f>$G$2*(EXP(-$G$3*PAA_Oct_data!E84))+(1-$G$2)*(EXP(-$G$4*PAA_Oct_data!E84))</f>
        <v>0.7504862088279427</v>
      </c>
      <c r="D83">
        <f t="shared" si="2"/>
        <v>1.1846064297619585E-2</v>
      </c>
      <c r="E83">
        <f t="shared" si="3"/>
        <v>1.403292393433374E-4</v>
      </c>
    </row>
    <row r="84" spans="1:5" x14ac:dyDescent="0.25">
      <c r="A84" s="1">
        <v>43387.85833333333</v>
      </c>
      <c r="B84">
        <f>(PAA_Oct_data!C85)/PAA_Oct_data!B85</f>
        <v>0.81228234007152578</v>
      </c>
      <c r="C84">
        <f>$G$2*(EXP(-$G$3*PAA_Oct_data!E85))+(1-$G$2)*(EXP(-$G$4*PAA_Oct_data!E85))</f>
        <v>0.7492707954427974</v>
      </c>
      <c r="D84">
        <f t="shared" si="2"/>
        <v>6.3011544628728378E-2</v>
      </c>
      <c r="E84">
        <f t="shared" si="3"/>
        <v>3.9704547564982278E-3</v>
      </c>
    </row>
    <row r="85" spans="1:5" x14ac:dyDescent="0.25">
      <c r="A85" s="1">
        <v>43387.936111111114</v>
      </c>
      <c r="B85">
        <f>(PAA_Oct_data!C86)/PAA_Oct_data!B86</f>
        <v>0.79895340605253684</v>
      </c>
      <c r="C85">
        <f>$G$2*(EXP(-$G$3*PAA_Oct_data!E86))+(1-$G$2)*(EXP(-$G$4*PAA_Oct_data!E86))</f>
        <v>0.75347525223219969</v>
      </c>
      <c r="D85">
        <f t="shared" si="2"/>
        <v>4.5478153820337153E-2</v>
      </c>
      <c r="E85">
        <f t="shared" si="3"/>
        <v>2.0682624749062467E-3</v>
      </c>
    </row>
    <row r="86" spans="1:5" x14ac:dyDescent="0.25">
      <c r="A86" s="1">
        <v>43388.020138888889</v>
      </c>
      <c r="B86">
        <f>(PAA_Oct_data!C87)/PAA_Oct_data!B87</f>
        <v>0.8183358444348714</v>
      </c>
      <c r="C86">
        <f>$G$2*(EXP(-$G$3*PAA_Oct_data!E87))+(1-$G$2)*(EXP(-$G$4*PAA_Oct_data!E87))</f>
        <v>0.73305170868682912</v>
      </c>
      <c r="D86">
        <f t="shared" si="2"/>
        <v>8.5284135748042278E-2</v>
      </c>
      <c r="E86">
        <f t="shared" si="3"/>
        <v>7.2733838102905027E-3</v>
      </c>
    </row>
    <row r="87" spans="1:5" x14ac:dyDescent="0.25">
      <c r="A87" s="1">
        <v>43388.102083333331</v>
      </c>
      <c r="B87">
        <f>(PAA_Oct_data!C88)/PAA_Oct_data!B88</f>
        <v>0.78405574306119985</v>
      </c>
      <c r="C87">
        <f>$G$2*(EXP(-$G$3*PAA_Oct_data!E88))+(1-$G$2)*(EXP(-$G$4*PAA_Oct_data!E88))</f>
        <v>0.67439619332886991</v>
      </c>
      <c r="D87">
        <f t="shared" si="2"/>
        <v>0.10965954973232994</v>
      </c>
      <c r="E87">
        <f t="shared" si="3"/>
        <v>1.2025216847497343E-2</v>
      </c>
    </row>
    <row r="88" spans="1:5" x14ac:dyDescent="0.25">
      <c r="A88" s="1">
        <v>43388.19027777778</v>
      </c>
      <c r="B88">
        <f>(PAA_Oct_data!C89)/PAA_Oct_data!B89</f>
        <v>0.7350107534965109</v>
      </c>
      <c r="C88">
        <f>$G$2*(EXP(-$G$3*PAA_Oct_data!E89))+(1-$G$2)*(EXP(-$G$4*PAA_Oct_data!E89))</f>
        <v>0.6636604199173729</v>
      </c>
      <c r="D88">
        <f t="shared" si="2"/>
        <v>7.1350333579138003E-2</v>
      </c>
      <c r="E88">
        <f t="shared" si="3"/>
        <v>5.090870101854268E-3</v>
      </c>
    </row>
    <row r="89" spans="1:5" x14ac:dyDescent="0.25">
      <c r="A89" s="1">
        <v>43388.270844907405</v>
      </c>
      <c r="B89">
        <f>(PAA_Oct_data!C90)/PAA_Oct_data!B90</f>
        <v>0.62518064754116898</v>
      </c>
      <c r="C89">
        <f>$G$2*(EXP(-$G$3*PAA_Oct_data!E90))+(1-$G$2)*(EXP(-$G$4*PAA_Oct_data!E90))</f>
        <v>0.62545333912478895</v>
      </c>
      <c r="D89">
        <f t="shared" si="2"/>
        <v>-2.7269158361997725E-4</v>
      </c>
      <c r="E89">
        <f t="shared" si="3"/>
        <v>7.436069977717104E-8</v>
      </c>
    </row>
    <row r="90" spans="1:5" x14ac:dyDescent="0.25">
      <c r="A90" s="1">
        <v>43388.357638888891</v>
      </c>
      <c r="B90">
        <f>(PAA_Oct_data!C91)/PAA_Oct_data!B91</f>
        <v>0.64618629337826339</v>
      </c>
      <c r="C90">
        <f>$G$2*(EXP(-$G$3*PAA_Oct_data!E91))+(1-$G$2)*(EXP(-$G$4*PAA_Oct_data!E91))</f>
        <v>0.6272043889612362</v>
      </c>
      <c r="D90">
        <f t="shared" si="2"/>
        <v>1.8981904417027184E-2</v>
      </c>
      <c r="E90">
        <f t="shared" si="3"/>
        <v>3.6031269529715612E-4</v>
      </c>
    </row>
    <row r="91" spans="1:5" x14ac:dyDescent="0.25">
      <c r="A91" s="1">
        <v>43388.438194444447</v>
      </c>
      <c r="B91">
        <f>(PAA_Oct_data!C92)/PAA_Oct_data!B92</f>
        <v>0.75782118718515412</v>
      </c>
      <c r="C91">
        <f>$G$2*(EXP(-$G$3*PAA_Oct_data!E92))+(1-$G$2)*(EXP(-$G$4*PAA_Oct_data!E92))</f>
        <v>0.68242139298936522</v>
      </c>
      <c r="D91">
        <f t="shared" si="2"/>
        <v>7.5399794195788905E-2</v>
      </c>
      <c r="E91">
        <f t="shared" si="3"/>
        <v>5.6851289647673227E-3</v>
      </c>
    </row>
    <row r="92" spans="1:5" x14ac:dyDescent="0.25">
      <c r="A92" s="1">
        <v>43388.533333333333</v>
      </c>
      <c r="B92">
        <f>(PAA_Oct_data!C93)/PAA_Oct_data!B93</f>
        <v>0.72347740534748417</v>
      </c>
      <c r="C92">
        <f>$G$2*(EXP(-$G$3*PAA_Oct_data!E93))+(1-$G$2)*(EXP(-$G$4*PAA_Oct_data!E93))</f>
        <v>0.71814990347212071</v>
      </c>
      <c r="D92">
        <f t="shared" si="2"/>
        <v>5.3275018753634606E-3</v>
      </c>
      <c r="E92">
        <f t="shared" si="3"/>
        <v>2.8382276232001191E-5</v>
      </c>
    </row>
    <row r="93" spans="1:5" x14ac:dyDescent="0.25">
      <c r="A93" s="1">
        <v>43388.607638888891</v>
      </c>
      <c r="B93">
        <f>(PAA_Oct_data!C94)/PAA_Oct_data!B94</f>
        <v>0.68336830548317273</v>
      </c>
      <c r="C93">
        <f>$G$2*(EXP(-$G$3*PAA_Oct_data!E94))+(1-$G$2)*(EXP(-$G$4*PAA_Oct_data!E94))</f>
        <v>0.7342332478434056</v>
      </c>
      <c r="D93">
        <f t="shared" si="2"/>
        <v>-5.0864942360232868E-2</v>
      </c>
      <c r="E93">
        <f t="shared" si="3"/>
        <v>2.5872423613098119E-3</v>
      </c>
    </row>
    <row r="94" spans="1:5" x14ac:dyDescent="0.25">
      <c r="A94" s="1">
        <v>43388.686805555553</v>
      </c>
      <c r="B94">
        <f>(PAA_Oct_data!C95)/PAA_Oct_data!B95</f>
        <v>0.71554676560100416</v>
      </c>
      <c r="C94">
        <f>$G$2*(EXP(-$G$3*PAA_Oct_data!E95))+(1-$G$2)*(EXP(-$G$4*PAA_Oct_data!E95))</f>
        <v>0.73339118610933773</v>
      </c>
      <c r="D94">
        <f t="shared" si="2"/>
        <v>-1.7844420508333569E-2</v>
      </c>
      <c r="E94">
        <f t="shared" si="3"/>
        <v>3.1842334327823567E-4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workbookViewId="0">
      <selection activeCell="H28" sqref="H28"/>
    </sheetView>
  </sheetViews>
  <sheetFormatPr defaultRowHeight="15" x14ac:dyDescent="0.25"/>
  <cols>
    <col min="1" max="1" width="15.85546875" bestFit="1" customWidth="1"/>
    <col min="6" max="6" width="15.28515625" customWidth="1"/>
  </cols>
  <sheetData>
    <row r="1" spans="1:7" x14ac:dyDescent="0.25">
      <c r="A1" s="3" t="s">
        <v>16</v>
      </c>
      <c r="B1" s="2" t="s">
        <v>5</v>
      </c>
      <c r="C1" s="2" t="s">
        <v>9</v>
      </c>
      <c r="D1" s="2" t="s">
        <v>11</v>
      </c>
      <c r="E1" s="2" t="s">
        <v>12</v>
      </c>
      <c r="F1" s="4" t="s">
        <v>10</v>
      </c>
    </row>
    <row r="2" spans="1:7" x14ac:dyDescent="0.25">
      <c r="A2" s="1">
        <v>43381.023611111108</v>
      </c>
      <c r="B2">
        <f>(PAA_Oct_data!D3)/PAA_Oct_data!B3</f>
        <v>0.45995241968831047</v>
      </c>
      <c r="C2">
        <f>$G$2*(EXP(-$G$3*PAA_Oct_data!F3))+(1-$G$2)*(EXP(-$G$4*PAA_Oct_data!F3))</f>
        <v>0.45302041083734912</v>
      </c>
      <c r="D2">
        <f>B2-C2</f>
        <v>6.9320088509613464E-3</v>
      </c>
      <c r="E2">
        <f>D2^2</f>
        <v>4.8052746709806448E-5</v>
      </c>
      <c r="F2" s="3" t="s">
        <v>7</v>
      </c>
      <c r="G2">
        <f>'C1'!G2</f>
        <v>0.2299764205422403</v>
      </c>
    </row>
    <row r="3" spans="1:7" x14ac:dyDescent="0.25">
      <c r="A3" s="1">
        <v>43381.100694444445</v>
      </c>
      <c r="B3">
        <f>(PAA_Oct_data!D4)/PAA_Oct_data!B4</f>
        <v>0.41371286583546174</v>
      </c>
      <c r="C3">
        <f>$G$2*(EXP(-$G$3*PAA_Oct_data!F4))+(1-$G$2)*(EXP(-$G$4*PAA_Oct_data!F4))</f>
        <v>0.39088776047696855</v>
      </c>
      <c r="D3">
        <f t="shared" ref="D3:D66" si="0">B3-C3</f>
        <v>2.2825105358493192E-2</v>
      </c>
      <c r="E3">
        <f t="shared" ref="E3:E66" si="1">D3^2</f>
        <v>5.2098543462631461E-4</v>
      </c>
      <c r="F3" s="3" t="s">
        <v>6</v>
      </c>
      <c r="G3">
        <f>'C1'!G3</f>
        <v>0.40496944436545551</v>
      </c>
    </row>
    <row r="4" spans="1:7" x14ac:dyDescent="0.25">
      <c r="A4" s="1">
        <v>43381.188194444447</v>
      </c>
      <c r="B4">
        <f>(PAA_Oct_data!D5)/PAA_Oct_data!B5</f>
        <v>0.25954717112532733</v>
      </c>
      <c r="C4">
        <f>$G$2*(EXP(-$G$3*PAA_Oct_data!F5))+(1-$G$2)*(EXP(-$G$4*PAA_Oct_data!F5))</f>
        <v>0.33809920801325644</v>
      </c>
      <c r="D4">
        <f t="shared" si="0"/>
        <v>-7.8552036887929111E-2</v>
      </c>
      <c r="E4">
        <f t="shared" si="1"/>
        <v>6.1704224992425762E-3</v>
      </c>
      <c r="F4" s="3" t="s">
        <v>8</v>
      </c>
      <c r="G4">
        <v>2.4791448053946317E-2</v>
      </c>
    </row>
    <row r="5" spans="1:7" x14ac:dyDescent="0.25">
      <c r="A5" s="1">
        <v>43381.271527777775</v>
      </c>
      <c r="B5">
        <f>(PAA_Oct_data!D6)/PAA_Oct_data!B6</f>
        <v>0.19478730080233592</v>
      </c>
      <c r="C5">
        <f>$G$2*(EXP(-$G$3*PAA_Oct_data!F6))+(1-$G$2)*(EXP(-$G$4*PAA_Oct_data!F6))</f>
        <v>0.28092635600960042</v>
      </c>
      <c r="D5">
        <f t="shared" si="0"/>
        <v>-8.6139055207264503E-2</v>
      </c>
      <c r="E5">
        <f t="shared" si="1"/>
        <v>7.4199368320001617E-3</v>
      </c>
    </row>
    <row r="6" spans="1:7" x14ac:dyDescent="0.25">
      <c r="A6" s="1">
        <v>43381.350694444445</v>
      </c>
      <c r="B6">
        <f>(PAA_Oct_data!D7)/PAA_Oct_data!B7</f>
        <v>0.19735120398357808</v>
      </c>
      <c r="C6">
        <f>$G$2*(EXP(-$G$3*PAA_Oct_data!F7))+(1-$G$2)*(EXP(-$G$4*PAA_Oct_data!F7))</f>
        <v>0.3634722405651673</v>
      </c>
      <c r="D6">
        <f t="shared" si="0"/>
        <v>-0.16612103658158922</v>
      </c>
      <c r="E6">
        <f t="shared" si="1"/>
        <v>2.7596198794941705E-2</v>
      </c>
      <c r="F6" s="4" t="s">
        <v>13</v>
      </c>
      <c r="G6">
        <f>SUM(E2:E94)</f>
        <v>0.545457824677265</v>
      </c>
    </row>
    <row r="7" spans="1:7" x14ac:dyDescent="0.25">
      <c r="A7" s="1">
        <v>43381.439583333333</v>
      </c>
      <c r="B7">
        <f>(PAA_Oct_data!D8)/PAA_Oct_data!B8</f>
        <v>0.40285168083130796</v>
      </c>
      <c r="C7">
        <f>$G$2*(EXP(-$G$3*PAA_Oct_data!F8))+(1-$G$2)*(EXP(-$G$4*PAA_Oct_data!F8))</f>
        <v>0.44413295241764494</v>
      </c>
      <c r="D7">
        <f t="shared" si="0"/>
        <v>-4.1281271586336987E-2</v>
      </c>
      <c r="E7">
        <f t="shared" si="1"/>
        <v>1.7041433837849135E-3</v>
      </c>
    </row>
    <row r="8" spans="1:7" x14ac:dyDescent="0.25">
      <c r="A8" s="1">
        <v>43381.527777777781</v>
      </c>
      <c r="B8">
        <f>(PAA_Oct_data!D9)/PAA_Oct_data!B9</f>
        <v>0.45796465046048257</v>
      </c>
      <c r="C8">
        <f>$G$2*(EXP(-$G$3*PAA_Oct_data!F9))+(1-$G$2)*(EXP(-$G$4*PAA_Oct_data!F9))</f>
        <v>0.45941302308307214</v>
      </c>
      <c r="D8">
        <f t="shared" si="0"/>
        <v>-1.4483726225895666E-3</v>
      </c>
      <c r="E8">
        <f t="shared" si="1"/>
        <v>2.0977832538669791E-6</v>
      </c>
    </row>
    <row r="9" spans="1:7" x14ac:dyDescent="0.25">
      <c r="A9" s="1">
        <v>43381.603472222225</v>
      </c>
      <c r="B9">
        <f>(PAA_Oct_data!D10)/PAA_Oct_data!B10</f>
        <v>0.3952514495318537</v>
      </c>
      <c r="C9">
        <f>$G$2*(EXP(-$G$3*PAA_Oct_data!F10))+(1-$G$2)*(EXP(-$G$4*PAA_Oct_data!F10))</f>
        <v>0.44918802330151048</v>
      </c>
      <c r="D9">
        <f t="shared" si="0"/>
        <v>-5.393657376965677E-2</v>
      </c>
      <c r="E9">
        <f t="shared" si="1"/>
        <v>2.9091539900096266E-3</v>
      </c>
    </row>
    <row r="10" spans="1:7" x14ac:dyDescent="0.25">
      <c r="A10" s="1">
        <v>43381.688888888886</v>
      </c>
      <c r="B10">
        <f>(PAA_Oct_data!D11)/PAA_Oct_data!B11</f>
        <v>0.3935292176963503</v>
      </c>
      <c r="C10">
        <f>$G$2*(EXP(-$G$3*PAA_Oct_data!F11))+(1-$G$2)*(EXP(-$G$4*PAA_Oct_data!F11))</f>
        <v>0.41874082544091124</v>
      </c>
      <c r="D10">
        <f t="shared" si="0"/>
        <v>-2.5211607744560938E-2</v>
      </c>
      <c r="E10">
        <f t="shared" si="1"/>
        <v>6.3562516506560508E-4</v>
      </c>
    </row>
    <row r="11" spans="1:7" x14ac:dyDescent="0.25">
      <c r="A11" s="1">
        <v>43381.770844907405</v>
      </c>
      <c r="B11">
        <f>(PAA_Oct_data!D12)/PAA_Oct_data!B12</f>
        <v>0.33923388904453805</v>
      </c>
      <c r="C11">
        <f>$G$2*(EXP(-$G$3*PAA_Oct_data!F12))+(1-$G$2)*(EXP(-$G$4*PAA_Oct_data!F12))</f>
        <v>0.38860216949696719</v>
      </c>
      <c r="D11">
        <f t="shared" si="0"/>
        <v>-4.9368280452429136E-2</v>
      </c>
      <c r="E11">
        <f t="shared" si="1"/>
        <v>2.4372271148296967E-3</v>
      </c>
    </row>
    <row r="12" spans="1:7" x14ac:dyDescent="0.25">
      <c r="A12" s="1">
        <v>43381.861111111109</v>
      </c>
      <c r="B12">
        <f>(PAA_Oct_data!D13)/PAA_Oct_data!B13</f>
        <v>0.40549901367594132</v>
      </c>
      <c r="C12">
        <f>$G$2*(EXP(-$G$3*PAA_Oct_data!F13))+(1-$G$2)*(EXP(-$G$4*PAA_Oct_data!F13))</f>
        <v>0.41326927997115254</v>
      </c>
      <c r="D12">
        <f t="shared" si="0"/>
        <v>-7.7702662952112145E-3</v>
      </c>
      <c r="E12">
        <f t="shared" si="1"/>
        <v>6.0377038298495412E-5</v>
      </c>
    </row>
    <row r="13" spans="1:7" x14ac:dyDescent="0.25">
      <c r="A13" s="1">
        <v>43381.940972222219</v>
      </c>
      <c r="B13">
        <f>(PAA_Oct_data!D14)/PAA_Oct_data!B14</f>
        <v>0.26319874039084251</v>
      </c>
      <c r="C13">
        <f>$G$2*(EXP(-$G$3*PAA_Oct_data!F14))+(1-$G$2)*(EXP(-$G$4*PAA_Oct_data!F14))</f>
        <v>0.44839026793579501</v>
      </c>
      <c r="D13">
        <f t="shared" si="0"/>
        <v>-0.18519152754495249</v>
      </c>
      <c r="E13">
        <f t="shared" si="1"/>
        <v>3.4295901874432898E-2</v>
      </c>
    </row>
    <row r="14" spans="1:7" x14ac:dyDescent="0.25">
      <c r="A14" s="1">
        <v>43382.011805555558</v>
      </c>
      <c r="B14">
        <f>(PAA_Oct_data!D15)/PAA_Oct_data!B15</f>
        <v>0.46844138607085284</v>
      </c>
      <c r="C14">
        <f>$G$2*(EXP(-$G$3*PAA_Oct_data!F15))+(1-$G$2)*(EXP(-$G$4*PAA_Oct_data!F15))</f>
        <v>0.41940029638226256</v>
      </c>
      <c r="D14">
        <f t="shared" si="0"/>
        <v>4.9041089688590278E-2</v>
      </c>
      <c r="E14">
        <f t="shared" si="1"/>
        <v>2.4050284778443557E-3</v>
      </c>
    </row>
    <row r="15" spans="1:7" x14ac:dyDescent="0.25">
      <c r="A15" s="1">
        <v>43382.097222222219</v>
      </c>
      <c r="B15">
        <f>(PAA_Oct_data!D16)/PAA_Oct_data!B16</f>
        <v>0.36576740335894325</v>
      </c>
      <c r="C15">
        <f>$G$2*(EXP(-$G$3*PAA_Oct_data!F16))+(1-$G$2)*(EXP(-$G$4*PAA_Oct_data!F16))</f>
        <v>0.33497197586626049</v>
      </c>
      <c r="D15">
        <f t="shared" si="0"/>
        <v>3.079542749268277E-2</v>
      </c>
      <c r="E15">
        <f t="shared" si="1"/>
        <v>9.483583544570818E-4</v>
      </c>
    </row>
    <row r="16" spans="1:7" x14ac:dyDescent="0.25">
      <c r="A16" s="1">
        <v>43382.181250000001</v>
      </c>
      <c r="B16">
        <f>(PAA_Oct_data!D17)/PAA_Oct_data!B17</f>
        <v>0.24796101424815259</v>
      </c>
      <c r="C16">
        <f>$G$2*(EXP(-$G$3*PAA_Oct_data!F17))+(1-$G$2)*(EXP(-$G$4*PAA_Oct_data!F17))</f>
        <v>0.25156562464945065</v>
      </c>
      <c r="D16">
        <f t="shared" si="0"/>
        <v>-3.6046104012980584E-3</v>
      </c>
      <c r="E16">
        <f t="shared" si="1"/>
        <v>1.299321614514615E-5</v>
      </c>
    </row>
    <row r="17" spans="1:5" x14ac:dyDescent="0.25">
      <c r="A17" s="1">
        <v>43382.270138888889</v>
      </c>
      <c r="B17">
        <f>(PAA_Oct_data!D18)/PAA_Oct_data!B18</f>
        <v>0.19018470853386762</v>
      </c>
      <c r="C17">
        <f>$G$2*(EXP(-$G$3*PAA_Oct_data!F18))+(1-$G$2)*(EXP(-$G$4*PAA_Oct_data!F18))</f>
        <v>0.19135556880752247</v>
      </c>
      <c r="D17">
        <f t="shared" si="0"/>
        <v>-1.1708602736548446E-3</v>
      </c>
      <c r="E17">
        <f t="shared" si="1"/>
        <v>1.3709137804230975E-6</v>
      </c>
    </row>
    <row r="18" spans="1:5" x14ac:dyDescent="0.25">
      <c r="A18" s="1">
        <v>43382.361111111109</v>
      </c>
      <c r="B18">
        <f>(PAA_Oct_data!D19)/PAA_Oct_data!B19</f>
        <v>0.18878248065034267</v>
      </c>
      <c r="C18">
        <f>$G$2*(EXP(-$G$3*PAA_Oct_data!F19))+(1-$G$2)*(EXP(-$G$4*PAA_Oct_data!F19))</f>
        <v>0.27942942780603103</v>
      </c>
      <c r="D18">
        <f t="shared" si="0"/>
        <v>-9.0646947155688357E-2</v>
      </c>
      <c r="E18">
        <f t="shared" si="1"/>
        <v>8.2168690286461583E-3</v>
      </c>
    </row>
    <row r="19" spans="1:5" x14ac:dyDescent="0.25">
      <c r="A19" s="1">
        <v>43382.434027777781</v>
      </c>
      <c r="B19">
        <f>(PAA_Oct_data!D20)/PAA_Oct_data!B20</f>
        <v>0.38739973752098522</v>
      </c>
      <c r="C19">
        <f>$G$2*(EXP(-$G$3*PAA_Oct_data!F20))+(1-$G$2)*(EXP(-$G$4*PAA_Oct_data!F20))</f>
        <v>0.40100132774468772</v>
      </c>
      <c r="D19">
        <f t="shared" si="0"/>
        <v>-1.3601590223702498E-2</v>
      </c>
      <c r="E19">
        <f t="shared" si="1"/>
        <v>1.8500325661351935E-4</v>
      </c>
    </row>
    <row r="20" spans="1:5" x14ac:dyDescent="0.25">
      <c r="A20" s="1">
        <v>43382.521527777775</v>
      </c>
      <c r="B20">
        <f>(PAA_Oct_data!D21)/PAA_Oct_data!B21</f>
        <v>0.43491482022290506</v>
      </c>
      <c r="C20">
        <f>$G$2*(EXP(-$G$3*PAA_Oct_data!F21))+(1-$G$2)*(EXP(-$G$4*PAA_Oct_data!F21))</f>
        <v>0.43161836462357606</v>
      </c>
      <c r="D20">
        <f t="shared" si="0"/>
        <v>3.2964555993290068E-3</v>
      </c>
      <c r="E20">
        <f t="shared" si="1"/>
        <v>1.0866619518347561E-5</v>
      </c>
    </row>
    <row r="21" spans="1:5" x14ac:dyDescent="0.25">
      <c r="A21" s="1">
        <v>43382.604861111111</v>
      </c>
      <c r="B21">
        <f>(PAA_Oct_data!D22)/PAA_Oct_data!B22</f>
        <v>0.38910373448883256</v>
      </c>
      <c r="C21">
        <f>$G$2*(EXP(-$G$3*PAA_Oct_data!F22))+(1-$G$2)*(EXP(-$G$4*PAA_Oct_data!F22))</f>
        <v>0.40997272357907899</v>
      </c>
      <c r="D21">
        <f t="shared" si="0"/>
        <v>-2.0868989090246426E-2</v>
      </c>
      <c r="E21">
        <f t="shared" si="1"/>
        <v>4.3551470564882433E-4</v>
      </c>
    </row>
    <row r="22" spans="1:5" x14ac:dyDescent="0.25">
      <c r="A22" s="1">
        <v>43382.7</v>
      </c>
      <c r="B22">
        <f>(PAA_Oct_data!D23)/PAA_Oct_data!B23</f>
        <v>0.26502897207923637</v>
      </c>
      <c r="C22">
        <f>$G$2*(EXP(-$G$3*PAA_Oct_data!F23))+(1-$G$2)*(EXP(-$G$4*PAA_Oct_data!F23))</f>
        <v>0.37036651911743929</v>
      </c>
      <c r="D22">
        <f t="shared" si="0"/>
        <v>-0.10533754703820292</v>
      </c>
      <c r="E22">
        <f t="shared" si="1"/>
        <v>1.1095998816025613E-2</v>
      </c>
    </row>
    <row r="23" spans="1:5" x14ac:dyDescent="0.25">
      <c r="A23" s="1">
        <v>43382.767361111109</v>
      </c>
      <c r="B23">
        <f>(PAA_Oct_data!D24)/PAA_Oct_data!B24</f>
        <v>0.31313495826901511</v>
      </c>
      <c r="C23">
        <f>$G$2*(EXP(-$G$3*PAA_Oct_data!F24))+(1-$G$2)*(EXP(-$G$4*PAA_Oct_data!F24))</f>
        <v>0.36898663552283795</v>
      </c>
      <c r="D23">
        <f t="shared" si="0"/>
        <v>-5.585167725382284E-2</v>
      </c>
      <c r="E23">
        <f t="shared" si="1"/>
        <v>3.1194098520651915E-3</v>
      </c>
    </row>
    <row r="24" spans="1:5" x14ac:dyDescent="0.25">
      <c r="A24" s="1">
        <v>43382.864583333336</v>
      </c>
      <c r="B24">
        <f>(PAA_Oct_data!D25)/PAA_Oct_data!B25</f>
        <v>0.41365247562707302</v>
      </c>
      <c r="C24">
        <f>$G$2*(EXP(-$G$3*PAA_Oct_data!F25))+(1-$G$2)*(EXP(-$G$4*PAA_Oct_data!F25))</f>
        <v>0.41510255509979327</v>
      </c>
      <c r="D24">
        <f t="shared" si="0"/>
        <v>-1.4500794727202448E-3</v>
      </c>
      <c r="E24">
        <f t="shared" si="1"/>
        <v>2.1027304772046234E-6</v>
      </c>
    </row>
    <row r="25" spans="1:5" x14ac:dyDescent="0.25">
      <c r="A25" s="1">
        <v>43382.927083333336</v>
      </c>
      <c r="B25">
        <f>(PAA_Oct_data!D26)/PAA_Oct_data!B26</f>
        <v>0.46812687962675309</v>
      </c>
      <c r="C25">
        <f>$G$2*(EXP(-$G$3*PAA_Oct_data!F26))+(1-$G$2)*(EXP(-$G$4*PAA_Oct_data!F26))</f>
        <v>0.44217818376153939</v>
      </c>
      <c r="D25">
        <f t="shared" si="0"/>
        <v>2.59486958652137E-2</v>
      </c>
      <c r="E25">
        <f t="shared" si="1"/>
        <v>6.7333481710535857E-4</v>
      </c>
    </row>
    <row r="26" spans="1:5" x14ac:dyDescent="0.25">
      <c r="A26" s="1">
        <v>43383.017361111109</v>
      </c>
      <c r="B26">
        <f>(PAA_Oct_data!D27)/PAA_Oct_data!B27</f>
        <v>0.37061037620897658</v>
      </c>
      <c r="C26">
        <f>$G$2*(EXP(-$G$3*PAA_Oct_data!F27))+(1-$G$2)*(EXP(-$G$4*PAA_Oct_data!F27))</f>
        <v>0.42242532389123288</v>
      </c>
      <c r="D26">
        <f t="shared" si="0"/>
        <v>-5.1814947682256307E-2</v>
      </c>
      <c r="E26">
        <f t="shared" si="1"/>
        <v>2.6847888033149584E-3</v>
      </c>
    </row>
    <row r="27" spans="1:5" x14ac:dyDescent="0.25">
      <c r="A27" s="1">
        <v>43383.097222222219</v>
      </c>
      <c r="B27">
        <f>(PAA_Oct_data!D28)/PAA_Oct_data!B28</f>
        <v>0.21940746614381265</v>
      </c>
      <c r="C27">
        <f>$G$2*(EXP(-$G$3*PAA_Oct_data!F28))+(1-$G$2)*(EXP(-$G$4*PAA_Oct_data!F28))</f>
        <v>0.28962121249032685</v>
      </c>
      <c r="D27">
        <f t="shared" si="0"/>
        <v>-7.02137463465142E-2</v>
      </c>
      <c r="E27">
        <f t="shared" si="1"/>
        <v>4.9299701760126364E-3</v>
      </c>
    </row>
    <row r="28" spans="1:5" x14ac:dyDescent="0.25">
      <c r="A28" s="1">
        <v>43383.178472222222</v>
      </c>
      <c r="B28">
        <f>(PAA_Oct_data!D29)/PAA_Oct_data!B29</f>
        <v>0.1199397496618017</v>
      </c>
      <c r="C28">
        <f>$G$2*(EXP(-$G$3*PAA_Oct_data!F29))+(1-$G$2)*(EXP(-$G$4*PAA_Oct_data!F29))</f>
        <v>0.23980462531080796</v>
      </c>
      <c r="D28">
        <f t="shared" si="0"/>
        <v>-0.11986487564900626</v>
      </c>
      <c r="E28">
        <f t="shared" si="1"/>
        <v>1.4367588414351734E-2</v>
      </c>
    </row>
    <row r="29" spans="1:5" x14ac:dyDescent="0.25">
      <c r="A29" s="1">
        <v>43383.267361111109</v>
      </c>
      <c r="B29">
        <f>(PAA_Oct_data!D30)/PAA_Oct_data!B30</f>
        <v>0.12644408028067217</v>
      </c>
      <c r="C29">
        <f>$G$2*(EXP(-$G$3*PAA_Oct_data!F30))+(1-$G$2)*(EXP(-$G$4*PAA_Oct_data!F30))</f>
        <v>0.20930094049220663</v>
      </c>
      <c r="D29">
        <f t="shared" si="0"/>
        <v>-8.2856860211534461E-2</v>
      </c>
      <c r="E29">
        <f t="shared" si="1"/>
        <v>6.8652592841137623E-3</v>
      </c>
    </row>
    <row r="30" spans="1:5" x14ac:dyDescent="0.25">
      <c r="A30" s="1">
        <v>43383.34375</v>
      </c>
      <c r="B30">
        <f>(PAA_Oct_data!D31)/PAA_Oct_data!B31</f>
        <v>0.16687460444507546</v>
      </c>
      <c r="C30">
        <f>$G$2*(EXP(-$G$3*PAA_Oct_data!F31))+(1-$G$2)*(EXP(-$G$4*PAA_Oct_data!F31))</f>
        <v>0.3276834704349762</v>
      </c>
      <c r="D30">
        <f t="shared" si="0"/>
        <v>-0.16080886598990074</v>
      </c>
      <c r="E30">
        <f t="shared" si="1"/>
        <v>2.5859491380957854E-2</v>
      </c>
    </row>
    <row r="31" spans="1:5" x14ac:dyDescent="0.25">
      <c r="A31" s="1">
        <v>43383.449305555558</v>
      </c>
      <c r="B31">
        <f>(PAA_Oct_data!D32)/PAA_Oct_data!B32</f>
        <v>0.40418538654625075</v>
      </c>
      <c r="C31">
        <f>$G$2*(EXP(-$G$3*PAA_Oct_data!F32))+(1-$G$2)*(EXP(-$G$4*PAA_Oct_data!F32))</f>
        <v>0.42511942786335349</v>
      </c>
      <c r="D31">
        <f t="shared" si="0"/>
        <v>-2.0934041317102747E-2</v>
      </c>
      <c r="E31">
        <f t="shared" si="1"/>
        <v>4.3823408586616495E-4</v>
      </c>
    </row>
    <row r="32" spans="1:5" x14ac:dyDescent="0.25">
      <c r="A32" s="1">
        <v>43383.522916666669</v>
      </c>
      <c r="B32">
        <f>(PAA_Oct_data!D33)/PAA_Oct_data!B33</f>
        <v>0.39059271690842451</v>
      </c>
      <c r="C32">
        <f>$G$2*(EXP(-$G$3*PAA_Oct_data!F33))+(1-$G$2)*(EXP(-$G$4*PAA_Oct_data!F33))</f>
        <v>0.42633103557105084</v>
      </c>
      <c r="D32">
        <f t="shared" si="0"/>
        <v>-3.5738318662626334E-2</v>
      </c>
      <c r="E32">
        <f t="shared" si="1"/>
        <v>1.2772274208314256E-3</v>
      </c>
    </row>
    <row r="33" spans="1:5" x14ac:dyDescent="0.25">
      <c r="A33" s="1">
        <v>43383.600694444445</v>
      </c>
      <c r="B33">
        <f>(PAA_Oct_data!D34)/PAA_Oct_data!B34</f>
        <v>0.35454159401593438</v>
      </c>
      <c r="C33">
        <f>$G$2*(EXP(-$G$3*PAA_Oct_data!F34))+(1-$G$2)*(EXP(-$G$4*PAA_Oct_data!F34))</f>
        <v>0.40459854937146256</v>
      </c>
      <c r="D33">
        <f t="shared" si="0"/>
        <v>-5.0056955355528177E-2</v>
      </c>
      <c r="E33">
        <f t="shared" si="1"/>
        <v>2.505698779465341E-3</v>
      </c>
    </row>
    <row r="34" spans="1:5" x14ac:dyDescent="0.25">
      <c r="A34" s="1">
        <v>43383.696527777778</v>
      </c>
      <c r="B34">
        <f>(PAA_Oct_data!D35)/PAA_Oct_data!B35</f>
        <v>0.39104600467384543</v>
      </c>
      <c r="C34">
        <f>$G$2*(EXP(-$G$3*PAA_Oct_data!F35))+(1-$G$2)*(EXP(-$G$4*PAA_Oct_data!F35))</f>
        <v>0.37780684735005743</v>
      </c>
      <c r="D34">
        <f t="shared" si="0"/>
        <v>1.3239157323787998E-2</v>
      </c>
      <c r="E34">
        <f t="shared" si="1"/>
        <v>1.7527528664400938E-4</v>
      </c>
    </row>
    <row r="35" spans="1:5" x14ac:dyDescent="0.25">
      <c r="A35" s="1">
        <v>43383.775694444441</v>
      </c>
      <c r="B35">
        <f>(PAA_Oct_data!D36)/PAA_Oct_data!B36</f>
        <v>0.3688564942966942</v>
      </c>
      <c r="C35">
        <f>$G$2*(EXP(-$G$3*PAA_Oct_data!F36))+(1-$G$2)*(EXP(-$G$4*PAA_Oct_data!F36))</f>
        <v>0.36590539632007774</v>
      </c>
      <c r="D35">
        <f t="shared" si="0"/>
        <v>2.951097976616468E-3</v>
      </c>
      <c r="E35">
        <f t="shared" si="1"/>
        <v>8.7089792675898122E-6</v>
      </c>
    </row>
    <row r="36" spans="1:5" x14ac:dyDescent="0.25">
      <c r="A36" s="1">
        <v>43383.856249999997</v>
      </c>
      <c r="B36">
        <f>(PAA_Oct_data!D37)/PAA_Oct_data!B37</f>
        <v>0.34688406200677996</v>
      </c>
      <c r="C36">
        <f>$G$2*(EXP(-$G$3*PAA_Oct_data!F37))+(1-$G$2)*(EXP(-$G$4*PAA_Oct_data!F37))</f>
        <v>0.41409988050199531</v>
      </c>
      <c r="D36">
        <f t="shared" si="0"/>
        <v>-6.7215818495215351E-2</v>
      </c>
      <c r="E36">
        <f t="shared" si="1"/>
        <v>4.5179662559817341E-3</v>
      </c>
    </row>
    <row r="37" spans="1:5" x14ac:dyDescent="0.25">
      <c r="A37" s="1">
        <v>43383.938194444447</v>
      </c>
      <c r="B37">
        <f>(PAA_Oct_data!D38)/PAA_Oct_data!B38</f>
        <v>0.51761351380411724</v>
      </c>
      <c r="C37">
        <f>$G$2*(EXP(-$G$3*PAA_Oct_data!F38))+(1-$G$2)*(EXP(-$G$4*PAA_Oct_data!F38))</f>
        <v>0.44134505401391766</v>
      </c>
      <c r="D37">
        <f t="shared" si="0"/>
        <v>7.6268459790199583E-2</v>
      </c>
      <c r="E37">
        <f t="shared" si="1"/>
        <v>5.8168779587692903E-3</v>
      </c>
    </row>
    <row r="38" spans="1:5" x14ac:dyDescent="0.25">
      <c r="A38" s="1">
        <v>43384.018750000003</v>
      </c>
      <c r="B38">
        <f>(PAA_Oct_data!D39)/PAA_Oct_data!B39</f>
        <v>0.48484638108693506</v>
      </c>
      <c r="C38">
        <f>$G$2*(EXP(-$G$3*PAA_Oct_data!F39))+(1-$G$2)*(EXP(-$G$4*PAA_Oct_data!F39))</f>
        <v>0.41949449042093218</v>
      </c>
      <c r="D38">
        <f t="shared" si="0"/>
        <v>6.5351890666002888E-2</v>
      </c>
      <c r="E38">
        <f t="shared" si="1"/>
        <v>4.2708696136211956E-3</v>
      </c>
    </row>
    <row r="39" spans="1:5" x14ac:dyDescent="0.25">
      <c r="A39" s="1">
        <v>43384.101388888892</v>
      </c>
      <c r="B39">
        <f>(PAA_Oct_data!D40)/PAA_Oct_data!B40</f>
        <v>0.37477757793975924</v>
      </c>
      <c r="C39">
        <f>$G$2*(EXP(-$G$3*PAA_Oct_data!F40))+(1-$G$2)*(EXP(-$G$4*PAA_Oct_data!F40))</f>
        <v>0.34836022780708004</v>
      </c>
      <c r="D39">
        <f t="shared" si="0"/>
        <v>2.6417350132679207E-2</v>
      </c>
      <c r="E39">
        <f t="shared" si="1"/>
        <v>6.9787638803256609E-4</v>
      </c>
    </row>
    <row r="40" spans="1:5" x14ac:dyDescent="0.25">
      <c r="A40" s="1">
        <v>43384.184027777781</v>
      </c>
      <c r="B40">
        <f>(PAA_Oct_data!D41)/PAA_Oct_data!B41</f>
        <v>0.22084729201560488</v>
      </c>
      <c r="C40">
        <f>$G$2*(EXP(-$G$3*PAA_Oct_data!F41))+(1-$G$2)*(EXP(-$G$4*PAA_Oct_data!F41))</f>
        <v>0.29861432946281363</v>
      </c>
      <c r="D40">
        <f t="shared" si="0"/>
        <v>-7.7767037447208753E-2</v>
      </c>
      <c r="E40">
        <f t="shared" si="1"/>
        <v>6.047712113315569E-3</v>
      </c>
    </row>
    <row r="41" spans="1:5" x14ac:dyDescent="0.25">
      <c r="A41" s="1">
        <v>43384.270138888889</v>
      </c>
      <c r="B41">
        <f>(PAA_Oct_data!D42)/PAA_Oct_data!B42</f>
        <v>0.1274094037602691</v>
      </c>
      <c r="C41">
        <f>$G$2*(EXP(-$G$3*PAA_Oct_data!F42))+(1-$G$2)*(EXP(-$G$4*PAA_Oct_data!F42))</f>
        <v>0.20507888688795697</v>
      </c>
      <c r="D41">
        <f t="shared" si="0"/>
        <v>-7.7669483127687872E-2</v>
      </c>
      <c r="E41">
        <f t="shared" si="1"/>
        <v>6.0325486093221912E-3</v>
      </c>
    </row>
    <row r="42" spans="1:5" x14ac:dyDescent="0.25">
      <c r="A42" s="1">
        <v>43384.359722222223</v>
      </c>
      <c r="B42">
        <f>(PAA_Oct_data!D43)/PAA_Oct_data!B43</f>
        <v>0.13538362304286633</v>
      </c>
      <c r="C42">
        <f>$G$2*(EXP(-$G$3*PAA_Oct_data!F43))+(1-$G$2)*(EXP(-$G$4*PAA_Oct_data!F43))</f>
        <v>0.30764103901718842</v>
      </c>
      <c r="D42">
        <f t="shared" si="0"/>
        <v>-0.17225741597432209</v>
      </c>
      <c r="E42">
        <f t="shared" si="1"/>
        <v>2.9672617358150636E-2</v>
      </c>
    </row>
    <row r="43" spans="1:5" x14ac:dyDescent="0.25">
      <c r="A43" s="1">
        <v>43384.438888888886</v>
      </c>
      <c r="B43">
        <f>(PAA_Oct_data!D44)/PAA_Oct_data!B44</f>
        <v>0.43268155894447691</v>
      </c>
      <c r="C43">
        <f>$G$2*(EXP(-$G$3*PAA_Oct_data!F44))+(1-$G$2)*(EXP(-$G$4*PAA_Oct_data!F44))</f>
        <v>0.38321042532052824</v>
      </c>
      <c r="D43">
        <f t="shared" si="0"/>
        <v>4.9471133623948671E-2</v>
      </c>
      <c r="E43">
        <f t="shared" si="1"/>
        <v>2.4473930620385847E-3</v>
      </c>
    </row>
    <row r="44" spans="1:5" x14ac:dyDescent="0.25">
      <c r="A44" s="1">
        <v>43384.526388888888</v>
      </c>
      <c r="B44">
        <f>(PAA_Oct_data!D45)/PAA_Oct_data!B45</f>
        <v>0.37881584344235142</v>
      </c>
      <c r="C44">
        <f>$G$2*(EXP(-$G$3*PAA_Oct_data!F45))+(1-$G$2)*(EXP(-$G$4*PAA_Oct_data!F45))</f>
        <v>0.38980886855258134</v>
      </c>
      <c r="D44">
        <f t="shared" si="0"/>
        <v>-1.0993025110229926E-2</v>
      </c>
      <c r="E44">
        <f t="shared" si="1"/>
        <v>1.2084660107414567E-4</v>
      </c>
    </row>
    <row r="45" spans="1:5" x14ac:dyDescent="0.25">
      <c r="A45" s="1">
        <v>43384.60833333333</v>
      </c>
      <c r="B45">
        <f>(PAA_Oct_data!D46)/PAA_Oct_data!B46</f>
        <v>0.31313698861166905</v>
      </c>
      <c r="C45">
        <f>$G$2*(EXP(-$G$3*PAA_Oct_data!F46))+(1-$G$2)*(EXP(-$G$4*PAA_Oct_data!F46))</f>
        <v>0.34002187427486757</v>
      </c>
      <c r="D45">
        <f t="shared" si="0"/>
        <v>-2.6884885663198521E-2</v>
      </c>
      <c r="E45">
        <f t="shared" si="1"/>
        <v>7.2279707712325739E-4</v>
      </c>
    </row>
    <row r="46" spans="1:5" x14ac:dyDescent="0.25">
      <c r="A46" s="1">
        <v>43384.688888888886</v>
      </c>
      <c r="B46">
        <f>(PAA_Oct_data!D47)/PAA_Oct_data!B47</f>
        <v>0.37361877973991009</v>
      </c>
      <c r="C46">
        <f>$G$2*(EXP(-$G$3*PAA_Oct_data!F47))+(1-$G$2)*(EXP(-$G$4*PAA_Oct_data!F47))</f>
        <v>0.37316785714429862</v>
      </c>
      <c r="D46">
        <f t="shared" si="0"/>
        <v>4.509225956114693E-4</v>
      </c>
      <c r="E46">
        <f t="shared" si="1"/>
        <v>2.0333118723298467E-7</v>
      </c>
    </row>
    <row r="47" spans="1:5" x14ac:dyDescent="0.25">
      <c r="A47" s="1">
        <v>43384.765277777777</v>
      </c>
      <c r="B47">
        <f>(PAA_Oct_data!D48)/PAA_Oct_data!B48</f>
        <v>0.44883312086438742</v>
      </c>
      <c r="C47">
        <f>$G$2*(EXP(-$G$3*PAA_Oct_data!F48))+(1-$G$2)*(EXP(-$G$4*PAA_Oct_data!F48))</f>
        <v>0.36141018313315715</v>
      </c>
      <c r="D47">
        <f t="shared" si="0"/>
        <v>8.7422937731230277E-2</v>
      </c>
      <c r="E47">
        <f t="shared" si="1"/>
        <v>7.6427700415585666E-3</v>
      </c>
    </row>
    <row r="48" spans="1:5" x14ac:dyDescent="0.25">
      <c r="A48" s="1">
        <v>43384.849305555559</v>
      </c>
      <c r="B48">
        <f>(PAA_Oct_data!D49)/PAA_Oct_data!B49</f>
        <v>0.48441514831243165</v>
      </c>
      <c r="C48">
        <f>$G$2*(EXP(-$G$3*PAA_Oct_data!F49))+(1-$G$2)*(EXP(-$G$4*PAA_Oct_data!F49))</f>
        <v>0.40159148857199978</v>
      </c>
      <c r="D48">
        <f t="shared" si="0"/>
        <v>8.2823659740431876E-2</v>
      </c>
      <c r="E48">
        <f t="shared" si="1"/>
        <v>6.8597586127988356E-3</v>
      </c>
    </row>
    <row r="49" spans="1:5" x14ac:dyDescent="0.25">
      <c r="A49" s="1">
        <v>43384.934027777781</v>
      </c>
      <c r="B49">
        <f>(PAA_Oct_data!D50)/PAA_Oct_data!B50</f>
        <v>0.53199311289239959</v>
      </c>
      <c r="C49">
        <f>$G$2*(EXP(-$G$3*PAA_Oct_data!F50))+(1-$G$2)*(EXP(-$G$4*PAA_Oct_data!F50))</f>
        <v>0.44286710651156469</v>
      </c>
      <c r="D49">
        <f t="shared" si="0"/>
        <v>8.9126006380834899E-2</v>
      </c>
      <c r="E49">
        <f t="shared" si="1"/>
        <v>7.9434450133966227E-3</v>
      </c>
    </row>
    <row r="50" spans="1:5" x14ac:dyDescent="0.25">
      <c r="A50" s="1">
        <v>43385.017361111109</v>
      </c>
      <c r="B50">
        <f>(PAA_Oct_data!D51)/PAA_Oct_data!B51</f>
        <v>0.51469534851942134</v>
      </c>
      <c r="C50">
        <f>$G$2*(EXP(-$G$3*PAA_Oct_data!F51))+(1-$G$2)*(EXP(-$G$4*PAA_Oct_data!F51))</f>
        <v>0.42463403410004685</v>
      </c>
      <c r="D50">
        <f t="shared" si="0"/>
        <v>9.0061314419374483E-2</v>
      </c>
      <c r="E50">
        <f t="shared" si="1"/>
        <v>8.1110403549454306E-3</v>
      </c>
    </row>
    <row r="51" spans="1:5" x14ac:dyDescent="0.25">
      <c r="A51" s="1">
        <v>43385.097928240742</v>
      </c>
      <c r="B51">
        <f>(PAA_Oct_data!D52)/PAA_Oct_data!B52</f>
        <v>0.42913587409469206</v>
      </c>
      <c r="C51">
        <f>$G$2*(EXP(-$G$3*PAA_Oct_data!F52))+(1-$G$2)*(EXP(-$G$4*PAA_Oct_data!F52))</f>
        <v>0.35603823819267372</v>
      </c>
      <c r="D51">
        <f t="shared" si="0"/>
        <v>7.3097635902018343E-2</v>
      </c>
      <c r="E51">
        <f t="shared" si="1"/>
        <v>5.3432643744640409E-3</v>
      </c>
    </row>
    <row r="52" spans="1:5" x14ac:dyDescent="0.25">
      <c r="A52" s="1">
        <v>43385.186122685183</v>
      </c>
      <c r="B52">
        <f>(PAA_Oct_data!D53)/PAA_Oct_data!B53</f>
        <v>0.29672656296349847</v>
      </c>
      <c r="C52">
        <f>$G$2*(EXP(-$G$3*PAA_Oct_data!F53))+(1-$G$2)*(EXP(-$G$4*PAA_Oct_data!F53))</f>
        <v>0.26099913297078986</v>
      </c>
      <c r="D52">
        <f t="shared" si="0"/>
        <v>3.5727429992708615E-2</v>
      </c>
      <c r="E52">
        <f t="shared" si="1"/>
        <v>1.2764492538838951E-3</v>
      </c>
    </row>
    <row r="53" spans="1:5" x14ac:dyDescent="0.25">
      <c r="A53" s="1">
        <v>43385.274305555555</v>
      </c>
      <c r="B53">
        <f>(PAA_Oct_data!D54)/PAA_Oct_data!B54</f>
        <v>0.17968158573359286</v>
      </c>
      <c r="C53">
        <f>$G$2*(EXP(-$G$3*PAA_Oct_data!F54))+(1-$G$2)*(EXP(-$G$4*PAA_Oct_data!F54))</f>
        <v>0.21551334723300933</v>
      </c>
      <c r="D53">
        <f t="shared" si="0"/>
        <v>-3.583176149941647E-2</v>
      </c>
      <c r="E53">
        <f t="shared" si="1"/>
        <v>1.2839151321510645E-3</v>
      </c>
    </row>
    <row r="54" spans="1:5" x14ac:dyDescent="0.25">
      <c r="A54" s="1">
        <v>43385.354178240741</v>
      </c>
      <c r="B54">
        <f>(PAA_Oct_data!D55)/PAA_Oct_data!B55</f>
        <v>0.24648741652906464</v>
      </c>
      <c r="C54">
        <f>$G$2*(EXP(-$G$3*PAA_Oct_data!F55))+(1-$G$2)*(EXP(-$G$4*PAA_Oct_data!F55))</f>
        <v>0.29385838841735101</v>
      </c>
      <c r="D54">
        <f t="shared" si="0"/>
        <v>-4.7370971888286373E-2</v>
      </c>
      <c r="E54">
        <f t="shared" si="1"/>
        <v>2.2440089776408177E-3</v>
      </c>
    </row>
    <row r="55" spans="1:5" x14ac:dyDescent="0.25">
      <c r="A55" s="1">
        <v>43385.440972222219</v>
      </c>
      <c r="B55">
        <f>(PAA_Oct_data!D56)/PAA_Oct_data!B56</f>
        <v>0.42572974092413285</v>
      </c>
      <c r="C55">
        <f>$G$2*(EXP(-$G$3*PAA_Oct_data!F56))+(1-$G$2)*(EXP(-$G$4*PAA_Oct_data!F56))</f>
        <v>0.41415273123785845</v>
      </c>
      <c r="D55">
        <f t="shared" si="0"/>
        <v>1.1577009686274398E-2</v>
      </c>
      <c r="E55">
        <f t="shared" si="1"/>
        <v>1.3402715327609122E-4</v>
      </c>
    </row>
    <row r="56" spans="1:5" x14ac:dyDescent="0.25">
      <c r="A56" s="1">
        <v>43385.520844907405</v>
      </c>
      <c r="B56">
        <f>(PAA_Oct_data!D57)/PAA_Oct_data!B57</f>
        <v>0.53486827930377745</v>
      </c>
      <c r="C56">
        <f>$G$2*(EXP(-$G$3*PAA_Oct_data!F57))+(1-$G$2)*(EXP(-$G$4*PAA_Oct_data!F57))</f>
        <v>0.43200044199126186</v>
      </c>
      <c r="D56">
        <f t="shared" si="0"/>
        <v>0.10286783731251559</v>
      </c>
      <c r="E56">
        <f t="shared" si="1"/>
        <v>1.0581791953354173E-2</v>
      </c>
    </row>
    <row r="57" spans="1:5" x14ac:dyDescent="0.25">
      <c r="A57" s="1">
        <v>43385.618055555555</v>
      </c>
      <c r="B57">
        <f>(PAA_Oct_data!D58)/PAA_Oct_data!B58</f>
        <v>0.46663567384130522</v>
      </c>
      <c r="C57">
        <f>$G$2*(EXP(-$G$3*PAA_Oct_data!F58))+(1-$G$2)*(EXP(-$G$4*PAA_Oct_data!F58))</f>
        <v>0.41126539378135646</v>
      </c>
      <c r="D57">
        <f t="shared" si="0"/>
        <v>5.5370280059948762E-2</v>
      </c>
      <c r="E57">
        <f t="shared" si="1"/>
        <v>3.0658679139171593E-3</v>
      </c>
    </row>
    <row r="58" spans="1:5" x14ac:dyDescent="0.25">
      <c r="A58" s="1">
        <v>43385.687511574077</v>
      </c>
      <c r="B58">
        <f>(PAA_Oct_data!D59)/PAA_Oct_data!B59</f>
        <v>0.57759262460738692</v>
      </c>
      <c r="C58">
        <f>$G$2*(EXP(-$G$3*PAA_Oct_data!F59))+(1-$G$2)*(EXP(-$G$4*PAA_Oct_data!F59))</f>
        <v>0.39095848095789365</v>
      </c>
      <c r="D58">
        <f t="shared" si="0"/>
        <v>0.18663414364949327</v>
      </c>
      <c r="E58">
        <f t="shared" si="1"/>
        <v>3.483230357577969E-2</v>
      </c>
    </row>
    <row r="59" spans="1:5" x14ac:dyDescent="0.25">
      <c r="A59" s="1">
        <v>43385.770844907405</v>
      </c>
      <c r="B59">
        <f>(PAA_Oct_data!D60)/PAA_Oct_data!B60</f>
        <v>0.45149135039600641</v>
      </c>
      <c r="C59">
        <f>$G$2*(EXP(-$G$3*PAA_Oct_data!F60))+(1-$G$2)*(EXP(-$G$4*PAA_Oct_data!F60))</f>
        <v>0.36305232002490617</v>
      </c>
      <c r="D59">
        <f t="shared" si="0"/>
        <v>8.8439030371100236E-2</v>
      </c>
      <c r="E59">
        <f t="shared" si="1"/>
        <v>7.8214620929803903E-3</v>
      </c>
    </row>
    <row r="60" spans="1:5" x14ac:dyDescent="0.25">
      <c r="A60" s="1">
        <v>43385.854178240741</v>
      </c>
      <c r="B60">
        <f>(PAA_Oct_data!D61)/PAA_Oct_data!B61</f>
        <v>0.47909658783068204</v>
      </c>
      <c r="C60">
        <f>$G$2*(EXP(-$G$3*PAA_Oct_data!F61))+(1-$G$2)*(EXP(-$G$4*PAA_Oct_data!F61))</f>
        <v>0.39231704064477951</v>
      </c>
      <c r="D60">
        <f t="shared" si="0"/>
        <v>8.6779547185902528E-2</v>
      </c>
      <c r="E60">
        <f t="shared" si="1"/>
        <v>7.5306898097902836E-3</v>
      </c>
    </row>
    <row r="61" spans="1:5" x14ac:dyDescent="0.25">
      <c r="A61" s="1">
        <v>43385.937511574077</v>
      </c>
      <c r="B61">
        <f>(PAA_Oct_data!D62)/PAA_Oct_data!B62</f>
        <v>0.50408542318936189</v>
      </c>
      <c r="C61">
        <f>$G$2*(EXP(-$G$3*PAA_Oct_data!F62))+(1-$G$2)*(EXP(-$G$4*PAA_Oct_data!F62))</f>
        <v>0.3996132856912854</v>
      </c>
      <c r="D61">
        <f t="shared" si="0"/>
        <v>0.10447213749807649</v>
      </c>
      <c r="E61">
        <f t="shared" si="1"/>
        <v>1.0914427513416999E-2</v>
      </c>
    </row>
    <row r="62" spans="1:5" x14ac:dyDescent="0.25">
      <c r="A62" s="1">
        <v>43386.020844907405</v>
      </c>
      <c r="B62">
        <f>(PAA_Oct_data!D63)/PAA_Oct_data!B63</f>
        <v>0.39933614651650157</v>
      </c>
      <c r="C62">
        <f>$G$2*(EXP(-$G$3*PAA_Oct_data!F63))+(1-$G$2)*(EXP(-$G$4*PAA_Oct_data!F63))</f>
        <v>0.34466426565225661</v>
      </c>
      <c r="D62">
        <f t="shared" si="0"/>
        <v>5.4671880864244959E-2</v>
      </c>
      <c r="E62">
        <f t="shared" si="1"/>
        <v>2.989014557234194E-3</v>
      </c>
    </row>
    <row r="63" spans="1:5" x14ac:dyDescent="0.25">
      <c r="A63" s="1">
        <v>43386.104178240741</v>
      </c>
      <c r="B63">
        <f>(PAA_Oct_data!D64)/PAA_Oct_data!B64</f>
        <v>0.24948229364212307</v>
      </c>
      <c r="C63">
        <f>$G$2*(EXP(-$G$3*PAA_Oct_data!F64))+(1-$G$2)*(EXP(-$G$4*PAA_Oct_data!F64))</f>
        <v>0.25933999255814294</v>
      </c>
      <c r="D63">
        <f t="shared" si="0"/>
        <v>-9.8576989160198691E-3</v>
      </c>
      <c r="E63">
        <f t="shared" si="1"/>
        <v>9.7174227918899304E-5</v>
      </c>
    </row>
    <row r="64" spans="1:5" x14ac:dyDescent="0.25">
      <c r="A64" s="1">
        <v>43386.187511574077</v>
      </c>
      <c r="B64">
        <f>(PAA_Oct_data!D65)/PAA_Oct_data!B65</f>
        <v>0.18189575760161888</v>
      </c>
      <c r="C64">
        <f>$G$2*(EXP(-$G$3*PAA_Oct_data!F65))+(1-$G$2)*(EXP(-$G$4*PAA_Oct_data!F65))</f>
        <v>0.20838992620111424</v>
      </c>
      <c r="D64">
        <f t="shared" si="0"/>
        <v>-2.6494168599495355E-2</v>
      </c>
      <c r="E64">
        <f t="shared" si="1"/>
        <v>7.0194096977848567E-4</v>
      </c>
    </row>
    <row r="65" spans="1:5" x14ac:dyDescent="0.25">
      <c r="A65" s="1">
        <v>43386.270844907405</v>
      </c>
      <c r="B65">
        <f>(PAA_Oct_data!D66)/PAA_Oct_data!B66</f>
        <v>0.20188902648761067</v>
      </c>
      <c r="C65">
        <f>$G$2*(EXP(-$G$3*PAA_Oct_data!F66))+(1-$G$2)*(EXP(-$G$4*PAA_Oct_data!F66))</f>
        <v>0.22475601233478767</v>
      </c>
      <c r="D65">
        <f t="shared" si="0"/>
        <v>-2.2866985847177002E-2</v>
      </c>
      <c r="E65">
        <f t="shared" si="1"/>
        <v>5.2289904173499324E-4</v>
      </c>
    </row>
    <row r="66" spans="1:5" x14ac:dyDescent="0.25">
      <c r="A66" s="1">
        <v>43386.361111111109</v>
      </c>
      <c r="B66">
        <f>(PAA_Oct_data!D67)/PAA_Oct_data!B67</f>
        <v>8.9481360025275652E-2</v>
      </c>
      <c r="C66">
        <f>$G$2*(EXP(-$G$3*PAA_Oct_data!F67))+(1-$G$2)*(EXP(-$G$4*PAA_Oct_data!F67))</f>
        <v>0.23438170896916447</v>
      </c>
      <c r="D66">
        <f t="shared" si="0"/>
        <v>-0.14490034894388881</v>
      </c>
      <c r="E66">
        <f t="shared" si="1"/>
        <v>2.0996111124060739E-2</v>
      </c>
    </row>
    <row r="67" spans="1:5" x14ac:dyDescent="0.25">
      <c r="A67" s="1">
        <v>43386.437511574077</v>
      </c>
      <c r="B67">
        <f>(PAA_Oct_data!D68)/PAA_Oct_data!B68</f>
        <v>0.27658856298803147</v>
      </c>
      <c r="C67">
        <f>$G$2*(EXP(-$G$3*PAA_Oct_data!F68))+(1-$G$2)*(EXP(-$G$4*PAA_Oct_data!F68))</f>
        <v>0.31187096456010061</v>
      </c>
      <c r="D67">
        <f t="shared" ref="D67:D94" si="2">B67-C67</f>
        <v>-3.5282401572069133E-2</v>
      </c>
      <c r="E67">
        <f t="shared" ref="E67:E94" si="3">D67^2</f>
        <v>1.2448478606927463E-3</v>
      </c>
    </row>
    <row r="68" spans="1:5" x14ac:dyDescent="0.25">
      <c r="A68" s="1">
        <v>43386.520844907405</v>
      </c>
      <c r="B68">
        <f>(PAA_Oct_data!D69)/PAA_Oct_data!B69</f>
        <v>0.50275006442416004</v>
      </c>
      <c r="C68">
        <f>$G$2*(EXP(-$G$3*PAA_Oct_data!F69))+(1-$G$2)*(EXP(-$G$4*PAA_Oct_data!F69))</f>
        <v>0.43378992381878645</v>
      </c>
      <c r="D68">
        <f t="shared" si="2"/>
        <v>6.8960140605373588E-2</v>
      </c>
      <c r="E68">
        <f t="shared" si="3"/>
        <v>4.7555009923128952E-3</v>
      </c>
    </row>
    <row r="69" spans="1:5" x14ac:dyDescent="0.25">
      <c r="A69" s="1">
        <v>43386.604178240741</v>
      </c>
      <c r="B69">
        <f>(PAA_Oct_data!D70)/PAA_Oct_data!B70</f>
        <v>0.52594938732802121</v>
      </c>
      <c r="C69">
        <f>$G$2*(EXP(-$G$3*PAA_Oct_data!F70))+(1-$G$2)*(EXP(-$G$4*PAA_Oct_data!F70))</f>
        <v>0.46928661506841512</v>
      </c>
      <c r="D69">
        <f t="shared" si="2"/>
        <v>5.6662772259606087E-2</v>
      </c>
      <c r="E69">
        <f t="shared" si="3"/>
        <v>3.2106697601439853E-3</v>
      </c>
    </row>
    <row r="70" spans="1:5" x14ac:dyDescent="0.25">
      <c r="A70" s="1">
        <v>43386.687511574077</v>
      </c>
      <c r="B70">
        <f>(PAA_Oct_data!D71)/PAA_Oct_data!B71</f>
        <v>0.46683180257283763</v>
      </c>
      <c r="C70">
        <f>$G$2*(EXP(-$G$3*PAA_Oct_data!F71))+(1-$G$2)*(EXP(-$G$4*PAA_Oct_data!F71))</f>
        <v>0.43631089040260135</v>
      </c>
      <c r="D70">
        <f t="shared" si="2"/>
        <v>3.0520912170236281E-2</v>
      </c>
      <c r="E70">
        <f t="shared" si="3"/>
        <v>9.3152607970327708E-4</v>
      </c>
    </row>
    <row r="71" spans="1:5" x14ac:dyDescent="0.25">
      <c r="A71" s="1">
        <v>43386.769444444442</v>
      </c>
      <c r="B71">
        <f>(PAA_Oct_data!D72)/PAA_Oct_data!B72</f>
        <v>0.49938685636667834</v>
      </c>
      <c r="C71">
        <f>$G$2*(EXP(-$G$3*PAA_Oct_data!F72))+(1-$G$2)*(EXP(-$G$4*PAA_Oct_data!F72))</f>
        <v>0.41923888206502091</v>
      </c>
      <c r="D71">
        <f t="shared" si="2"/>
        <v>8.0147974301657432E-2</v>
      </c>
      <c r="E71">
        <f t="shared" si="3"/>
        <v>6.4236977846591405E-3</v>
      </c>
    </row>
    <row r="72" spans="1:5" x14ac:dyDescent="0.25">
      <c r="A72" s="1">
        <v>43386.854861111111</v>
      </c>
      <c r="B72">
        <f>(PAA_Oct_data!D73)/PAA_Oct_data!B73</f>
        <v>0.49388804985314488</v>
      </c>
      <c r="C72">
        <f>$G$2*(EXP(-$G$3*PAA_Oct_data!F73))+(1-$G$2)*(EXP(-$G$4*PAA_Oct_data!F73))</f>
        <v>0.41804259480287326</v>
      </c>
      <c r="D72">
        <f t="shared" si="2"/>
        <v>7.5845455050271626E-2</v>
      </c>
      <c r="E72">
        <f t="shared" si="3"/>
        <v>5.752533051782774E-3</v>
      </c>
    </row>
    <row r="73" spans="1:5" x14ac:dyDescent="0.25">
      <c r="A73" s="1">
        <v>43386.937511574077</v>
      </c>
      <c r="B73">
        <f>(PAA_Oct_data!D74)/PAA_Oct_data!B74</f>
        <v>0.50311592117402482</v>
      </c>
      <c r="C73">
        <f>$G$2*(EXP(-$G$3*PAA_Oct_data!F74))+(1-$G$2)*(EXP(-$G$4*PAA_Oct_data!F74))</f>
        <v>0.41382099639991365</v>
      </c>
      <c r="D73">
        <f t="shared" si="2"/>
        <v>8.9294924774111162E-2</v>
      </c>
      <c r="E73">
        <f t="shared" si="3"/>
        <v>7.9735835904141718E-3</v>
      </c>
    </row>
    <row r="74" spans="1:5" x14ac:dyDescent="0.25">
      <c r="A74" s="1">
        <v>43387.018750000003</v>
      </c>
      <c r="B74">
        <f>(PAA_Oct_data!D75)/PAA_Oct_data!B75</f>
        <v>0.49671391666140691</v>
      </c>
      <c r="C74">
        <f>$G$2*(EXP(-$G$3*PAA_Oct_data!F75))+(1-$G$2)*(EXP(-$G$4*PAA_Oct_data!F75))</f>
        <v>0.40810004025326591</v>
      </c>
      <c r="D74">
        <f t="shared" si="2"/>
        <v>8.8613876408141001E-2</v>
      </c>
      <c r="E74">
        <f t="shared" si="3"/>
        <v>7.8524190920772879E-3</v>
      </c>
    </row>
    <row r="75" spans="1:5" x14ac:dyDescent="0.25">
      <c r="A75" s="1">
        <v>43387.105555555558</v>
      </c>
      <c r="B75">
        <f>(PAA_Oct_data!D76)/PAA_Oct_data!B76</f>
        <v>0.47323698197407754</v>
      </c>
      <c r="C75">
        <f>$G$2*(EXP(-$G$3*PAA_Oct_data!F76))+(1-$G$2)*(EXP(-$G$4*PAA_Oct_data!F76))</f>
        <v>0.38119969707108475</v>
      </c>
      <c r="D75">
        <f t="shared" si="2"/>
        <v>9.2037284902992789E-2</v>
      </c>
      <c r="E75">
        <f t="shared" si="3"/>
        <v>8.4708618123146649E-3</v>
      </c>
    </row>
    <row r="76" spans="1:5" x14ac:dyDescent="0.25">
      <c r="A76" s="1">
        <v>43387.186111111114</v>
      </c>
      <c r="B76">
        <f>(PAA_Oct_data!D77)/PAA_Oct_data!B77</f>
        <v>0.35582365324533144</v>
      </c>
      <c r="C76">
        <f>$G$2*(EXP(-$G$3*PAA_Oct_data!F77))+(1-$G$2)*(EXP(-$G$4*PAA_Oct_data!F77))</f>
        <v>0.35269706910054377</v>
      </c>
      <c r="D76">
        <f t="shared" si="2"/>
        <v>3.1265841447876697E-3</v>
      </c>
      <c r="E76">
        <f t="shared" si="3"/>
        <v>9.7755284144376439E-6</v>
      </c>
    </row>
    <row r="77" spans="1:5" x14ac:dyDescent="0.25">
      <c r="A77" s="1">
        <v>43387.270844907405</v>
      </c>
      <c r="B77">
        <f>(PAA_Oct_data!D78)/PAA_Oct_data!B78</f>
        <v>0.24770157995625777</v>
      </c>
      <c r="C77">
        <f>$G$2*(EXP(-$G$3*PAA_Oct_data!F78))+(1-$G$2)*(EXP(-$G$4*PAA_Oct_data!F78))</f>
        <v>0.21055116470903534</v>
      </c>
      <c r="D77">
        <f t="shared" si="2"/>
        <v>3.7150415247222429E-2</v>
      </c>
      <c r="E77">
        <f t="shared" si="3"/>
        <v>1.3801533530410567E-3</v>
      </c>
    </row>
    <row r="78" spans="1:5" x14ac:dyDescent="0.25">
      <c r="A78" s="1">
        <v>43387.354178240741</v>
      </c>
      <c r="B78">
        <f>(PAA_Oct_data!D79)/PAA_Oct_data!B79</f>
        <v>9.9306745279301945E-2</v>
      </c>
      <c r="C78">
        <f>$G$2*(EXP(-$G$3*PAA_Oct_data!F79))+(1-$G$2)*(EXP(-$G$4*PAA_Oct_data!F79))</f>
        <v>0.22445342317574504</v>
      </c>
      <c r="D78">
        <f t="shared" si="2"/>
        <v>-0.1251466778964431</v>
      </c>
      <c r="E78">
        <f t="shared" si="3"/>
        <v>1.566169098851608E-2</v>
      </c>
    </row>
    <row r="79" spans="1:5" x14ac:dyDescent="0.25">
      <c r="A79" s="1">
        <v>43387.437615740739</v>
      </c>
      <c r="B79">
        <f>(PAA_Oct_data!D80)/PAA_Oct_data!B80</f>
        <v>6.8872534415505213E-2</v>
      </c>
      <c r="C79">
        <f>$G$2*(EXP(-$G$3*PAA_Oct_data!F80))+(1-$G$2)*(EXP(-$G$4*PAA_Oct_data!F80))</f>
        <v>0.20827876898906889</v>
      </c>
      <c r="D79">
        <f t="shared" si="2"/>
        <v>-0.13940623457356366</v>
      </c>
      <c r="E79">
        <f t="shared" si="3"/>
        <v>1.9434098237979456E-2</v>
      </c>
    </row>
    <row r="80" spans="1:5" x14ac:dyDescent="0.25">
      <c r="A80" s="1">
        <v>43387.520949074074</v>
      </c>
      <c r="B80">
        <f>(PAA_Oct_data!D81)/PAA_Oct_data!B81</f>
        <v>0.43090137214559038</v>
      </c>
      <c r="C80">
        <f>$G$2*(EXP(-$G$3*PAA_Oct_data!F81))+(1-$G$2)*(EXP(-$G$4*PAA_Oct_data!F81))</f>
        <v>0.40459608465614655</v>
      </c>
      <c r="D80">
        <f t="shared" si="2"/>
        <v>2.6305287489443829E-2</v>
      </c>
      <c r="E80">
        <f t="shared" si="3"/>
        <v>6.9196814990229007E-4</v>
      </c>
    </row>
    <row r="81" spans="1:5" x14ac:dyDescent="0.25">
      <c r="A81" s="1">
        <v>43387.602777777778</v>
      </c>
      <c r="B81">
        <f>(PAA_Oct_data!D82)/PAA_Oct_data!B82</f>
        <v>0.53773000461710307</v>
      </c>
      <c r="C81">
        <f>$G$2*(EXP(-$G$3*PAA_Oct_data!F82))+(1-$G$2)*(EXP(-$G$4*PAA_Oct_data!F82))</f>
        <v>0.4532709326584729</v>
      </c>
      <c r="D81">
        <f t="shared" si="2"/>
        <v>8.4459071958630172E-2</v>
      </c>
      <c r="E81">
        <f t="shared" si="3"/>
        <v>7.1333348361130693E-3</v>
      </c>
    </row>
    <row r="82" spans="1:5" x14ac:dyDescent="0.25">
      <c r="A82" s="1">
        <v>43387.687511574077</v>
      </c>
      <c r="B82">
        <f>(PAA_Oct_data!D83)/PAA_Oct_data!B83</f>
        <v>0.58492601187324111</v>
      </c>
      <c r="C82">
        <f>$G$2*(EXP(-$G$3*PAA_Oct_data!F83))+(1-$G$2)*(EXP(-$G$4*PAA_Oct_data!F83))</f>
        <v>0.48003499863949661</v>
      </c>
      <c r="D82">
        <f t="shared" si="2"/>
        <v>0.1048910132337445</v>
      </c>
      <c r="E82">
        <f t="shared" si="3"/>
        <v>1.1002124657201564E-2</v>
      </c>
    </row>
    <row r="83" spans="1:5" x14ac:dyDescent="0.25">
      <c r="A83" s="1">
        <v>43387.772916666669</v>
      </c>
      <c r="B83">
        <f>(PAA_Oct_data!D84)/PAA_Oct_data!B84</f>
        <v>0.53145449897896346</v>
      </c>
      <c r="C83">
        <f>$G$2*(EXP(-$G$3*PAA_Oct_data!F84))+(1-$G$2)*(EXP(-$G$4*PAA_Oct_data!F84))</f>
        <v>0.45070492551408237</v>
      </c>
      <c r="D83">
        <f t="shared" si="2"/>
        <v>8.0749573464881097E-2</v>
      </c>
      <c r="E83">
        <f t="shared" si="3"/>
        <v>6.5204936147602293E-3</v>
      </c>
    </row>
    <row r="84" spans="1:5" x14ac:dyDescent="0.25">
      <c r="A84" s="1">
        <v>43387.85833333333</v>
      </c>
      <c r="B84">
        <f>(PAA_Oct_data!D85)/PAA_Oct_data!B85</f>
        <v>0.54296947865743694</v>
      </c>
      <c r="C84">
        <f>$G$2*(EXP(-$G$3*PAA_Oct_data!F85))+(1-$G$2)*(EXP(-$G$4*PAA_Oct_data!F85))</f>
        <v>0.44843100277884607</v>
      </c>
      <c r="D84">
        <f t="shared" si="2"/>
        <v>9.4538475878590877E-2</v>
      </c>
      <c r="E84">
        <f t="shared" si="3"/>
        <v>8.9375234214469097E-3</v>
      </c>
    </row>
    <row r="85" spans="1:5" x14ac:dyDescent="0.25">
      <c r="A85" s="1">
        <v>43387.936111111114</v>
      </c>
      <c r="B85">
        <f>(PAA_Oct_data!D86)/PAA_Oct_data!B86</f>
        <v>0.55009906646240248</v>
      </c>
      <c r="C85">
        <f>$G$2*(EXP(-$G$3*PAA_Oct_data!F86))+(1-$G$2)*(EXP(-$G$4*PAA_Oct_data!F86))</f>
        <v>0.45627589019195908</v>
      </c>
      <c r="D85">
        <f t="shared" si="2"/>
        <v>9.3823176270443398E-2</v>
      </c>
      <c r="E85">
        <f t="shared" si="3"/>
        <v>8.8027884054746926E-3</v>
      </c>
    </row>
    <row r="86" spans="1:5" x14ac:dyDescent="0.25">
      <c r="A86" s="1">
        <v>43388.020138888889</v>
      </c>
      <c r="B86">
        <f>(PAA_Oct_data!D87)/PAA_Oct_data!B87</f>
        <v>0.55292962461815631</v>
      </c>
      <c r="C86">
        <f>$G$2*(EXP(-$G$3*PAA_Oct_data!F87))+(1-$G$2)*(EXP(-$G$4*PAA_Oct_data!F87))</f>
        <v>0.41762193746877946</v>
      </c>
      <c r="D86">
        <f t="shared" si="2"/>
        <v>0.13530768714937685</v>
      </c>
      <c r="E86">
        <f t="shared" si="3"/>
        <v>1.8308170201713641E-2</v>
      </c>
    </row>
    <row r="87" spans="1:5" x14ac:dyDescent="0.25">
      <c r="A87" s="1">
        <v>43388.102083333331</v>
      </c>
      <c r="B87">
        <f>(PAA_Oct_data!D88)/PAA_Oct_data!B88</f>
        <v>0.37274781227499665</v>
      </c>
      <c r="C87">
        <f>$G$2*(EXP(-$G$3*PAA_Oct_data!F88))+(1-$G$2)*(EXP(-$G$4*PAA_Oct_data!F88))</f>
        <v>0.30128837044863815</v>
      </c>
      <c r="D87">
        <f t="shared" si="2"/>
        <v>7.1459441826358494E-2</v>
      </c>
      <c r="E87">
        <f t="shared" si="3"/>
        <v>5.1064518261347142E-3</v>
      </c>
    </row>
    <row r="88" spans="1:5" x14ac:dyDescent="0.25">
      <c r="A88" s="1">
        <v>43388.19027777778</v>
      </c>
      <c r="B88">
        <f>(PAA_Oct_data!D89)/PAA_Oct_data!B89</f>
        <v>0.24062852048992919</v>
      </c>
      <c r="C88">
        <f>$G$2*(EXP(-$G$3*PAA_Oct_data!F89))+(1-$G$2)*(EXP(-$G$4*PAA_Oct_data!F89))</f>
        <v>0.27994516234421007</v>
      </c>
      <c r="D88">
        <f t="shared" si="2"/>
        <v>-3.9316641854280882E-2</v>
      </c>
      <c r="E88">
        <f t="shared" si="3"/>
        <v>1.5457983266977911E-3</v>
      </c>
    </row>
    <row r="89" spans="1:5" x14ac:dyDescent="0.25">
      <c r="A89" s="1">
        <v>43388.270844907405</v>
      </c>
      <c r="B89">
        <f>(PAA_Oct_data!D90)/PAA_Oct_data!B90</f>
        <v>0.21672929114760525</v>
      </c>
      <c r="C89">
        <f>$G$2*(EXP(-$G$3*PAA_Oct_data!F90))+(1-$G$2)*(EXP(-$G$4*PAA_Oct_data!F90))</f>
        <v>0.20762639494616361</v>
      </c>
      <c r="D89">
        <f t="shared" si="2"/>
        <v>9.1028962014416404E-3</v>
      </c>
      <c r="E89">
        <f t="shared" si="3"/>
        <v>8.2862719254220643E-5</v>
      </c>
    </row>
    <row r="90" spans="1:5" x14ac:dyDescent="0.25">
      <c r="A90" s="1">
        <v>43388.357638888891</v>
      </c>
      <c r="B90">
        <f>(PAA_Oct_data!D91)/PAA_Oct_data!B91</f>
        <v>7.3326104213136276E-2</v>
      </c>
      <c r="C90">
        <f>$G$2*(EXP(-$G$3*PAA_Oct_data!F91))+(1-$G$2)*(EXP(-$G$4*PAA_Oct_data!F91))</f>
        <v>0.21075445522227376</v>
      </c>
      <c r="D90">
        <f t="shared" si="2"/>
        <v>-0.13742835100913747</v>
      </c>
      <c r="E90">
        <f t="shared" si="3"/>
        <v>1.8886551661090697E-2</v>
      </c>
    </row>
    <row r="91" spans="1:5" x14ac:dyDescent="0.25">
      <c r="A91" s="1">
        <v>43388.438194444447</v>
      </c>
      <c r="B91">
        <f>(PAA_Oct_data!D92)/PAA_Oct_data!B92</f>
        <v>0.31311174799865649</v>
      </c>
      <c r="C91">
        <f>$G$2*(EXP(-$G$3*PAA_Oct_data!F92))+(1-$G$2)*(EXP(-$G$4*PAA_Oct_data!F92))</f>
        <v>0.31735794299092845</v>
      </c>
      <c r="D91">
        <f t="shared" si="2"/>
        <v>-4.2461949922719677E-3</v>
      </c>
      <c r="E91">
        <f t="shared" si="3"/>
        <v>1.8030171912395535E-5</v>
      </c>
    </row>
    <row r="92" spans="1:5" x14ac:dyDescent="0.25">
      <c r="A92" s="1">
        <v>43388.533333333333</v>
      </c>
      <c r="B92">
        <f>(PAA_Oct_data!D93)/PAA_Oct_data!B93</f>
        <v>0.44487119956149646</v>
      </c>
      <c r="C92">
        <f>$G$2*(EXP(-$G$3*PAA_Oct_data!F93))+(1-$G$2)*(EXP(-$G$4*PAA_Oct_data!F93))</f>
        <v>0.3886169548939889</v>
      </c>
      <c r="D92">
        <f t="shared" si="2"/>
        <v>5.6254244667507558E-2</v>
      </c>
      <c r="E92">
        <f t="shared" si="3"/>
        <v>3.1645400431118027E-3</v>
      </c>
    </row>
    <row r="93" spans="1:5" x14ac:dyDescent="0.25">
      <c r="A93" s="1">
        <v>43388.607638888891</v>
      </c>
      <c r="B93">
        <f>(PAA_Oct_data!D94)/PAA_Oct_data!B94</f>
        <v>0.42491490789658815</v>
      </c>
      <c r="C93">
        <f>$G$2*(EXP(-$G$3*PAA_Oct_data!F94))+(1-$G$2)*(EXP(-$G$4*PAA_Oct_data!F94))</f>
        <v>0.41989456359818483</v>
      </c>
      <c r="D93">
        <f t="shared" si="2"/>
        <v>5.020344298403312E-3</v>
      </c>
      <c r="E93">
        <f t="shared" si="3"/>
        <v>2.5203856874510643E-5</v>
      </c>
    </row>
    <row r="94" spans="1:5" x14ac:dyDescent="0.25">
      <c r="A94" s="1">
        <v>43388.686805555553</v>
      </c>
      <c r="B94">
        <f>(PAA_Oct_data!D95)/PAA_Oct_data!B95</f>
        <v>0.44779378234385425</v>
      </c>
      <c r="C94">
        <f>$G$2*(EXP(-$G$3*PAA_Oct_data!F95))+(1-$G$2)*(EXP(-$G$4*PAA_Oct_data!F95))</f>
        <v>0.41827533837269409</v>
      </c>
      <c r="D94">
        <f t="shared" si="2"/>
        <v>2.9518443971160158E-2</v>
      </c>
      <c r="E94">
        <f t="shared" si="3"/>
        <v>8.7133853447852148E-4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Single Exponential</vt:lpstr>
      <vt:lpstr>PAA_Oct_data</vt:lpstr>
      <vt:lpstr>Plot</vt:lpstr>
      <vt:lpstr>C1+C2</vt:lpstr>
      <vt:lpstr>C1</vt:lpstr>
      <vt:lpstr>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Newhart, Kathryn</dc:creator>
  <cp:lastModifiedBy>Newhart, Kathryn</cp:lastModifiedBy>
  <dcterms:created xsi:type="dcterms:W3CDTF">2019-05-15T16:49:00Z</dcterms:created>
  <dcterms:modified xsi:type="dcterms:W3CDTF">2019-06-20T18:11:16Z</dcterms:modified>
</cp:coreProperties>
</file>