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"/>
    </mc:Choice>
  </mc:AlternateContent>
  <bookViews>
    <workbookView xWindow="0" yWindow="0" windowWidth="28800" windowHeight="12030" activeTab="1"/>
  </bookViews>
  <sheets>
    <sheet name="5-13 1130" sheetId="2" r:id="rId1"/>
    <sheet name="Plot Data" sheetId="5" r:id="rId2"/>
    <sheet name="5-15 0830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H25" i="5" l="1"/>
  <c r="G25" i="5"/>
  <c r="H28" i="5"/>
  <c r="G28" i="5"/>
  <c r="H23" i="5"/>
  <c r="H24" i="5"/>
  <c r="H22" i="5"/>
  <c r="H21" i="5"/>
  <c r="H20" i="5"/>
  <c r="H19" i="5"/>
  <c r="H18" i="5"/>
  <c r="H17" i="5"/>
  <c r="H16" i="5"/>
  <c r="H15" i="5"/>
  <c r="H14" i="5"/>
  <c r="H3" i="5"/>
  <c r="H4" i="5"/>
  <c r="H5" i="5"/>
  <c r="H6" i="5"/>
  <c r="H7" i="5"/>
  <c r="H8" i="5"/>
  <c r="H9" i="5"/>
  <c r="H10" i="5"/>
  <c r="H11" i="5"/>
  <c r="G23" i="5"/>
  <c r="G24" i="5"/>
  <c r="G22" i="5"/>
  <c r="G21" i="5"/>
  <c r="G20" i="5"/>
  <c r="G19" i="5"/>
  <c r="G18" i="5"/>
  <c r="G17" i="5"/>
  <c r="G16" i="5"/>
  <c r="G15" i="5"/>
  <c r="G5" i="5"/>
  <c r="G6" i="5"/>
  <c r="G7" i="5"/>
  <c r="G8" i="5"/>
  <c r="G9" i="5"/>
  <c r="G10" i="5"/>
  <c r="G11" i="5"/>
  <c r="G4" i="5"/>
  <c r="G14" i="5"/>
  <c r="G13" i="5"/>
  <c r="G3" i="5"/>
  <c r="G2" i="5"/>
  <c r="E23" i="5"/>
  <c r="E21" i="5"/>
  <c r="E17" i="5"/>
  <c r="E19" i="5" s="1"/>
  <c r="D13" i="5"/>
  <c r="E6" i="5"/>
  <c r="E8" i="5" s="1"/>
  <c r="D2" i="5"/>
  <c r="C2" i="5"/>
  <c r="C13" i="5" a="1"/>
  <c r="D14" i="5" a="1"/>
  <c r="J15" i="5"/>
  <c r="J4" i="5" a="1"/>
  <c r="J4" i="5" l="1"/>
  <c r="C13" i="5"/>
  <c r="E18" i="5"/>
  <c r="E15" i="5"/>
  <c r="E16" i="5" s="1"/>
  <c r="D17" i="5"/>
  <c r="D21" i="5"/>
  <c r="D14" i="5"/>
  <c r="D18" i="5"/>
  <c r="D22" i="5"/>
  <c r="D15" i="5"/>
  <c r="D19" i="5"/>
  <c r="D23" i="5"/>
  <c r="D16" i="5"/>
  <c r="D20" i="5"/>
  <c r="D24" i="5"/>
  <c r="E7" i="5"/>
  <c r="E4" i="5"/>
  <c r="E5" i="5" s="1"/>
  <c r="G5" i="4" l="1"/>
  <c r="G6" i="4"/>
  <c r="G7" i="4"/>
  <c r="G8" i="4"/>
  <c r="G9" i="4"/>
  <c r="G10" i="4"/>
  <c r="G11" i="4"/>
  <c r="G12" i="4"/>
  <c r="G13" i="4"/>
  <c r="G14" i="4"/>
  <c r="G15" i="4"/>
  <c r="G16" i="4"/>
  <c r="D5" i="4"/>
  <c r="D6" i="4"/>
  <c r="D7" i="4"/>
  <c r="D8" i="4"/>
  <c r="D9" i="4"/>
  <c r="D10" i="4"/>
  <c r="D11" i="4"/>
  <c r="D12" i="4"/>
  <c r="D13" i="4"/>
  <c r="D14" i="4"/>
  <c r="D15" i="4"/>
  <c r="D16" i="4"/>
  <c r="I5" i="3" l="1"/>
  <c r="F16" i="4"/>
  <c r="F14" i="4"/>
  <c r="F12" i="4"/>
  <c r="F13" i="4" s="1"/>
  <c r="F6" i="4"/>
  <c r="B15" i="4"/>
  <c r="C12" i="4"/>
  <c r="J12" i="3" s="1"/>
  <c r="C6" i="4"/>
  <c r="C9" i="4" s="1"/>
  <c r="E15" i="4"/>
  <c r="E13" i="4"/>
  <c r="E9" i="4"/>
  <c r="E7" i="4" s="1"/>
  <c r="E8" i="4" s="1"/>
  <c r="I6" i="3"/>
  <c r="I9" i="3"/>
  <c r="I12" i="3"/>
  <c r="I13" i="3"/>
  <c r="I14" i="3"/>
  <c r="I15" i="3"/>
  <c r="I16" i="3"/>
  <c r="H11" i="3"/>
  <c r="H10" i="3" s="1"/>
  <c r="I10" i="3" s="1"/>
  <c r="H8" i="3"/>
  <c r="I8" i="3" s="1"/>
  <c r="H5" i="3"/>
  <c r="B9" i="4"/>
  <c r="B11" i="4" s="1"/>
  <c r="D3" i="5" a="1"/>
  <c r="D3" i="5" l="1"/>
  <c r="D11" i="5"/>
  <c r="D4" i="5"/>
  <c r="D8" i="5"/>
  <c r="D5" i="5"/>
  <c r="D9" i="5"/>
  <c r="D6" i="5"/>
  <c r="D10" i="5"/>
  <c r="D7" i="5"/>
  <c r="B7" i="4"/>
  <c r="B8" i="4" s="1"/>
  <c r="B10" i="4"/>
  <c r="C7" i="4"/>
  <c r="J9" i="3"/>
  <c r="J6" i="3"/>
  <c r="F15" i="4"/>
  <c r="F9" i="4"/>
  <c r="C11" i="4"/>
  <c r="E11" i="4"/>
  <c r="E10" i="4" s="1"/>
  <c r="H7" i="3"/>
  <c r="I7" i="3" s="1"/>
  <c r="I11" i="3"/>
  <c r="C10" i="4" l="1"/>
  <c r="J10" i="3" s="1"/>
  <c r="J11" i="3"/>
  <c r="C8" i="4"/>
  <c r="J8" i="3" s="1"/>
  <c r="J7" i="3"/>
  <c r="F11" i="4"/>
  <c r="F10" i="4" s="1"/>
  <c r="F7" i="4"/>
  <c r="F8" i="4" s="1"/>
  <c r="C16" i="4" l="1"/>
  <c r="J16" i="3" s="1"/>
  <c r="C14" i="4"/>
  <c r="B13" i="4"/>
  <c r="C15" i="4" l="1"/>
  <c r="J15" i="3" s="1"/>
  <c r="C13" i="4"/>
  <c r="J13" i="3" s="1"/>
  <c r="J14" i="3"/>
</calcChain>
</file>

<file path=xl/sharedStrings.xml><?xml version="1.0" encoding="utf-8"?>
<sst xmlns="http://schemas.openxmlformats.org/spreadsheetml/2006/main" count="117" uniqueCount="46">
  <si>
    <t>Location</t>
  </si>
  <si>
    <t>Time</t>
  </si>
  <si>
    <t>N_1Min</t>
  </si>
  <si>
    <t>N_PrePAA</t>
  </si>
  <si>
    <t>N_10Min</t>
  </si>
  <si>
    <t>N_30Min</t>
  </si>
  <si>
    <t>N_20Min</t>
  </si>
  <si>
    <t>-</t>
  </si>
  <si>
    <t>S_PrePAA</t>
  </si>
  <si>
    <t>S_1Min</t>
  </si>
  <si>
    <t>S_30Min</t>
  </si>
  <si>
    <t>PAA (mg/L)</t>
  </si>
  <si>
    <t>ECIDX (CFU/100mL)</t>
  </si>
  <si>
    <t>Tecta (CFU/100mL)</t>
  </si>
  <si>
    <t>N_1st Pass-1</t>
  </si>
  <si>
    <t>N_1st Pass-2</t>
  </si>
  <si>
    <t>N_1st Pass-3</t>
  </si>
  <si>
    <t>N_1st Pass-4</t>
  </si>
  <si>
    <t>N_1st Pass-5</t>
  </si>
  <si>
    <t>Date:</t>
  </si>
  <si>
    <t>neat</t>
  </si>
  <si>
    <t>1+99</t>
  </si>
  <si>
    <t>N_2nd Pass-3</t>
  </si>
  <si>
    <t>N_3rd Pass-3</t>
  </si>
  <si>
    <t>N_1 Min</t>
  </si>
  <si>
    <t>N_10 Min</t>
  </si>
  <si>
    <t>N_20 Min</t>
  </si>
  <si>
    <t>N_30 Min</t>
  </si>
  <si>
    <t>S_1 Min</t>
  </si>
  <si>
    <t>S_30 Min</t>
  </si>
  <si>
    <t>&gt;2420</t>
  </si>
  <si>
    <t>Vol (Mgal)</t>
  </si>
  <si>
    <t>Dis N Complex Sec Eff Flow</t>
  </si>
  <si>
    <t>HRT (min)</t>
  </si>
  <si>
    <t>70.8 MGD</t>
  </si>
  <si>
    <t>58.1 MGD</t>
  </si>
  <si>
    <t>Sample HRT</t>
  </si>
  <si>
    <t>Total HRT</t>
  </si>
  <si>
    <t>N Dis Outfall Weir Flow (MGD)</t>
  </si>
  <si>
    <t>Double Exponential</t>
  </si>
  <si>
    <t>Single Exponential</t>
  </si>
  <si>
    <t>R sq</t>
  </si>
  <si>
    <t>CT</t>
  </si>
  <si>
    <t>(integration from 0 to 5 &amp; 5 to 60)</t>
  </si>
  <si>
    <t>Chemscan</t>
  </si>
  <si>
    <t>(integration from 0 to 5 &amp; 5 to 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</si>
</sst>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4" fontId="0" fillId="0" borderId="1" xfId="0" applyNumberFormat="1" applyBorder="1"/>
    <xf numFmtId="20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 vertical="center"/>
    </xf>
    <xf numFmtId="0" fontId="0" fillId="0" borderId="4" xfId="0" applyBorder="1"/>
    <xf numFmtId="0" fontId="0" fillId="0" borderId="6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2" fontId="0" fillId="0" borderId="2" xfId="0" applyNumberFormat="1" applyBorder="1"/>
    <xf numFmtId="0" fontId="0" fillId="0" borderId="0" xfId="0" applyNumberForma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4" xfId="0" quotePrefix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16439648979477"/>
          <c:y val="5.0925925925925923E-2"/>
          <c:w val="0.851927373121293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13-May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Data'!$E$2:$E$11</c:f>
              <c:numCache>
                <c:formatCode>General</c:formatCode>
                <c:ptCount val="10"/>
                <c:pt idx="0">
                  <c:v>0</c:v>
                </c:pt>
                <c:pt idx="1">
                  <c:v>1.8621456672052348</c:v>
                </c:pt>
                <c:pt idx="2">
                  <c:v>5.0134900169257559</c:v>
                </c:pt>
                <c:pt idx="3">
                  <c:v>6.5891621917860164</c:v>
                </c:pt>
                <c:pt idx="4">
                  <c:v>8.1648343666462768</c:v>
                </c:pt>
                <c:pt idx="5">
                  <c:v>9.7405065415065373</c:v>
                </c:pt>
                <c:pt idx="6">
                  <c:v>11.3161787163668</c:v>
                </c:pt>
                <c:pt idx="7">
                  <c:v>14.46752306608732</c:v>
                </c:pt>
                <c:pt idx="8">
                  <c:v>26.281874757752103</c:v>
                </c:pt>
                <c:pt idx="9">
                  <c:v>38.096226449416889</c:v>
                </c:pt>
              </c:numCache>
            </c:numRef>
          </c:xVal>
          <c:yVal>
            <c:numRef>
              <c:f>'Plot Data'!$C$2:$C$11</c:f>
              <c:numCache>
                <c:formatCode>General</c:formatCode>
                <c:ptCount val="10"/>
                <c:pt idx="0">
                  <c:v>1.2999999523162842</c:v>
                </c:pt>
                <c:pt idx="1">
                  <c:v>0.95</c:v>
                </c:pt>
                <c:pt idx="2">
                  <c:v>0.69</c:v>
                </c:pt>
                <c:pt idx="3">
                  <c:v>0.69</c:v>
                </c:pt>
                <c:pt idx="4">
                  <c:v>0.67</c:v>
                </c:pt>
                <c:pt idx="5">
                  <c:v>0.63</c:v>
                </c:pt>
                <c:pt idx="6">
                  <c:v>0.62</c:v>
                </c:pt>
                <c:pt idx="7">
                  <c:v>0.57999999999999996</c:v>
                </c:pt>
                <c:pt idx="8">
                  <c:v>0.47</c:v>
                </c:pt>
                <c:pt idx="9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4-42D6-A9F0-A4F887D1FA16}"/>
            </c:ext>
          </c:extLst>
        </c:ser>
        <c:ser>
          <c:idx val="1"/>
          <c:order val="1"/>
          <c:tx>
            <c:v>15-May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Data'!$E$13:$E$24</c:f>
              <c:numCache>
                <c:formatCode>General</c:formatCode>
                <c:ptCount val="12"/>
                <c:pt idx="0">
                  <c:v>0</c:v>
                </c:pt>
                <c:pt idx="1">
                  <c:v>2.9139740845546025</c:v>
                </c:pt>
                <c:pt idx="2">
                  <c:v>7.8642753775994958</c:v>
                </c:pt>
                <c:pt idx="3">
                  <c:v>10.339426024121941</c:v>
                </c:pt>
                <c:pt idx="4">
                  <c:v>12.814576670644389</c:v>
                </c:pt>
                <c:pt idx="5">
                  <c:v>15.289727317166834</c:v>
                </c:pt>
                <c:pt idx="6">
                  <c:v>17.76487796368928</c:v>
                </c:pt>
                <c:pt idx="7">
                  <c:v>22.715179256734174</c:v>
                </c:pt>
                <c:pt idx="8">
                  <c:v>31.994488967988367</c:v>
                </c:pt>
                <c:pt idx="9">
                  <c:v>41.27379867924256</c:v>
                </c:pt>
                <c:pt idx="10">
                  <c:v>50.553108390496746</c:v>
                </c:pt>
                <c:pt idx="11">
                  <c:v>59.832418101750925</c:v>
                </c:pt>
              </c:numCache>
            </c:numRef>
          </c:xVal>
          <c:yVal>
            <c:numRef>
              <c:f>'Plot Data'!$C$13:$C$24</c:f>
              <c:numCache>
                <c:formatCode>General</c:formatCode>
                <c:ptCount val="12"/>
                <c:pt idx="0">
                  <c:v>1.2999999523162842</c:v>
                </c:pt>
                <c:pt idx="1">
                  <c:v>0.82</c:v>
                </c:pt>
                <c:pt idx="2">
                  <c:v>0.64</c:v>
                </c:pt>
                <c:pt idx="3">
                  <c:v>0.63</c:v>
                </c:pt>
                <c:pt idx="4">
                  <c:v>0.56999999999999995</c:v>
                </c:pt>
                <c:pt idx="5">
                  <c:v>0.53</c:v>
                </c:pt>
                <c:pt idx="6">
                  <c:v>0.49</c:v>
                </c:pt>
                <c:pt idx="7">
                  <c:v>0.45</c:v>
                </c:pt>
                <c:pt idx="8">
                  <c:v>0.44</c:v>
                </c:pt>
                <c:pt idx="9">
                  <c:v>0.34</c:v>
                </c:pt>
                <c:pt idx="10">
                  <c:v>0.16</c:v>
                </c:pt>
                <c:pt idx="11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4-42D6-A9F0-A4F887D1FA16}"/>
            </c:ext>
          </c:extLst>
        </c:ser>
        <c:ser>
          <c:idx val="2"/>
          <c:order val="2"/>
          <c:tx>
            <c:v>Model 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5904291033388269E-2"/>
                  <c:y val="-9.301764362787984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('Plot Data'!$E$4:$E$11,'Plot Data'!$E$15:$E$24)</c:f>
              <c:numCache>
                <c:formatCode>General</c:formatCode>
                <c:ptCount val="18"/>
                <c:pt idx="0">
                  <c:v>5.0134900169257559</c:v>
                </c:pt>
                <c:pt idx="1">
                  <c:v>6.5891621917860164</c:v>
                </c:pt>
                <c:pt idx="2">
                  <c:v>8.1648343666462768</c:v>
                </c:pt>
                <c:pt idx="3">
                  <c:v>9.7405065415065373</c:v>
                </c:pt>
                <c:pt idx="4">
                  <c:v>11.3161787163668</c:v>
                </c:pt>
                <c:pt idx="5">
                  <c:v>14.46752306608732</c:v>
                </c:pt>
                <c:pt idx="6">
                  <c:v>26.281874757752103</c:v>
                </c:pt>
                <c:pt idx="7">
                  <c:v>38.096226449416889</c:v>
                </c:pt>
                <c:pt idx="8">
                  <c:v>7.8642753775994958</c:v>
                </c:pt>
                <c:pt idx="9">
                  <c:v>10.339426024121941</c:v>
                </c:pt>
                <c:pt idx="10">
                  <c:v>12.814576670644389</c:v>
                </c:pt>
                <c:pt idx="11">
                  <c:v>15.289727317166834</c:v>
                </c:pt>
                <c:pt idx="12">
                  <c:v>17.76487796368928</c:v>
                </c:pt>
                <c:pt idx="13">
                  <c:v>22.715179256734174</c:v>
                </c:pt>
                <c:pt idx="14">
                  <c:v>31.994488967988367</c:v>
                </c:pt>
                <c:pt idx="15">
                  <c:v>41.27379867924256</c:v>
                </c:pt>
                <c:pt idx="16">
                  <c:v>50.553108390496746</c:v>
                </c:pt>
                <c:pt idx="17">
                  <c:v>59.832418101750925</c:v>
                </c:pt>
              </c:numCache>
            </c:numRef>
          </c:xVal>
          <c:yVal>
            <c:numRef>
              <c:f>('Plot Data'!$C$4:$C$11,'Plot Data'!$C$15:$C$24)</c:f>
              <c:numCache>
                <c:formatCode>General</c:formatCode>
                <c:ptCount val="18"/>
                <c:pt idx="0">
                  <c:v>0.69</c:v>
                </c:pt>
                <c:pt idx="1">
                  <c:v>0.69</c:v>
                </c:pt>
                <c:pt idx="2">
                  <c:v>0.67</c:v>
                </c:pt>
                <c:pt idx="3">
                  <c:v>0.63</c:v>
                </c:pt>
                <c:pt idx="4">
                  <c:v>0.62</c:v>
                </c:pt>
                <c:pt idx="5">
                  <c:v>0.57999999999999996</c:v>
                </c:pt>
                <c:pt idx="6">
                  <c:v>0.47</c:v>
                </c:pt>
                <c:pt idx="7">
                  <c:v>0.28999999999999998</c:v>
                </c:pt>
                <c:pt idx="8">
                  <c:v>0.64</c:v>
                </c:pt>
                <c:pt idx="9">
                  <c:v>0.63</c:v>
                </c:pt>
                <c:pt idx="10">
                  <c:v>0.56999999999999995</c:v>
                </c:pt>
                <c:pt idx="11">
                  <c:v>0.53</c:v>
                </c:pt>
                <c:pt idx="12">
                  <c:v>0.49</c:v>
                </c:pt>
                <c:pt idx="13">
                  <c:v>0.45</c:v>
                </c:pt>
                <c:pt idx="14">
                  <c:v>0.44</c:v>
                </c:pt>
                <c:pt idx="15">
                  <c:v>0.34</c:v>
                </c:pt>
                <c:pt idx="16">
                  <c:v>0.16</c:v>
                </c:pt>
                <c:pt idx="17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2C4-42D6-A9F0-A4F887D1FA16}"/>
            </c:ext>
          </c:extLst>
        </c:ser>
        <c:ser>
          <c:idx val="3"/>
          <c:order val="3"/>
          <c:tx>
            <c:v>Model 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5026833631484796"/>
                  <c:y val="-0.1473476232137649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('Plot Data'!$E$2:$E$3,'Plot Data'!$E$13,'Plot Data'!$E$14)</c:f>
              <c:numCache>
                <c:formatCode>General</c:formatCode>
                <c:ptCount val="4"/>
                <c:pt idx="0">
                  <c:v>0</c:v>
                </c:pt>
                <c:pt idx="1">
                  <c:v>1.8621456672052348</c:v>
                </c:pt>
                <c:pt idx="2">
                  <c:v>0</c:v>
                </c:pt>
                <c:pt idx="3">
                  <c:v>2.9139740845546025</c:v>
                </c:pt>
              </c:numCache>
            </c:numRef>
          </c:xVal>
          <c:yVal>
            <c:numRef>
              <c:f>('Plot Data'!$C$2,'Plot Data'!$C$3,'Plot Data'!$C$13,'Plot Data'!$C$14)</c:f>
              <c:numCache>
                <c:formatCode>General</c:formatCode>
                <c:ptCount val="4"/>
                <c:pt idx="0">
                  <c:v>1.2999999523162842</c:v>
                </c:pt>
                <c:pt idx="1">
                  <c:v>0.95</c:v>
                </c:pt>
                <c:pt idx="2">
                  <c:v>1.2999999523162842</c:v>
                </c:pt>
                <c:pt idx="3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2C4-42D6-A9F0-A4F887D1FA16}"/>
            </c:ext>
          </c:extLst>
        </c:ser>
        <c:ser>
          <c:idx val="4"/>
          <c:order val="4"/>
          <c:tx>
            <c:v>Model M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backward val="1.5"/>
            <c:dispRSqr val="1"/>
            <c:dispEq val="1"/>
            <c:trendlineLbl>
              <c:layout>
                <c:manualLayout>
                  <c:x val="-0.37518703721963198"/>
                  <c:y val="-0.2687806211723534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('Plot Data'!$E$3:$E$11,'Plot Data'!$E$14:$E$24)</c:f>
              <c:numCache>
                <c:formatCode>General</c:formatCode>
                <c:ptCount val="20"/>
                <c:pt idx="0">
                  <c:v>1.8621456672052348</c:v>
                </c:pt>
                <c:pt idx="1">
                  <c:v>5.0134900169257559</c:v>
                </c:pt>
                <c:pt idx="2">
                  <c:v>6.5891621917860164</c:v>
                </c:pt>
                <c:pt idx="3">
                  <c:v>8.1648343666462768</c:v>
                </c:pt>
                <c:pt idx="4">
                  <c:v>9.7405065415065373</c:v>
                </c:pt>
                <c:pt idx="5">
                  <c:v>11.3161787163668</c:v>
                </c:pt>
                <c:pt idx="6">
                  <c:v>14.46752306608732</c:v>
                </c:pt>
                <c:pt idx="7">
                  <c:v>26.281874757752103</c:v>
                </c:pt>
                <c:pt idx="8">
                  <c:v>38.096226449416889</c:v>
                </c:pt>
                <c:pt idx="9">
                  <c:v>2.9139740845546025</c:v>
                </c:pt>
                <c:pt idx="10">
                  <c:v>7.8642753775994958</c:v>
                </c:pt>
                <c:pt idx="11">
                  <c:v>10.339426024121941</c:v>
                </c:pt>
                <c:pt idx="12">
                  <c:v>12.814576670644389</c:v>
                </c:pt>
                <c:pt idx="13">
                  <c:v>15.289727317166834</c:v>
                </c:pt>
                <c:pt idx="14">
                  <c:v>17.76487796368928</c:v>
                </c:pt>
                <c:pt idx="15">
                  <c:v>22.715179256734174</c:v>
                </c:pt>
                <c:pt idx="16">
                  <c:v>31.994488967988367</c:v>
                </c:pt>
                <c:pt idx="17">
                  <c:v>41.27379867924256</c:v>
                </c:pt>
                <c:pt idx="18">
                  <c:v>50.553108390496746</c:v>
                </c:pt>
                <c:pt idx="19">
                  <c:v>59.832418101750925</c:v>
                </c:pt>
              </c:numCache>
              <c:extLst xmlns:c15="http://schemas.microsoft.com/office/drawing/2012/chart"/>
            </c:numRef>
          </c:xVal>
          <c:yVal>
            <c:numRef>
              <c:f>('Plot Data'!$C$3:$C$11,'Plot Data'!$C$14:$C$24)</c:f>
              <c:numCache>
                <c:formatCode>General</c:formatCode>
                <c:ptCount val="20"/>
                <c:pt idx="0">
                  <c:v>0.95</c:v>
                </c:pt>
                <c:pt idx="1">
                  <c:v>0.69</c:v>
                </c:pt>
                <c:pt idx="2">
                  <c:v>0.69</c:v>
                </c:pt>
                <c:pt idx="3">
                  <c:v>0.67</c:v>
                </c:pt>
                <c:pt idx="4">
                  <c:v>0.63</c:v>
                </c:pt>
                <c:pt idx="5">
                  <c:v>0.62</c:v>
                </c:pt>
                <c:pt idx="6">
                  <c:v>0.57999999999999996</c:v>
                </c:pt>
                <c:pt idx="7">
                  <c:v>0.47</c:v>
                </c:pt>
                <c:pt idx="8">
                  <c:v>0.28999999999999998</c:v>
                </c:pt>
                <c:pt idx="9">
                  <c:v>0.82</c:v>
                </c:pt>
                <c:pt idx="10">
                  <c:v>0.64</c:v>
                </c:pt>
                <c:pt idx="11">
                  <c:v>0.63</c:v>
                </c:pt>
                <c:pt idx="12">
                  <c:v>0.56999999999999995</c:v>
                </c:pt>
                <c:pt idx="13">
                  <c:v>0.53</c:v>
                </c:pt>
                <c:pt idx="14">
                  <c:v>0.49</c:v>
                </c:pt>
                <c:pt idx="15">
                  <c:v>0.45</c:v>
                </c:pt>
                <c:pt idx="16">
                  <c:v>0.44</c:v>
                </c:pt>
                <c:pt idx="17">
                  <c:v>0.34</c:v>
                </c:pt>
                <c:pt idx="18">
                  <c:v>0.16</c:v>
                </c:pt>
                <c:pt idx="19">
                  <c:v>0.14000000000000001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72C4-42D6-A9F0-A4F887D1FA16}"/>
            </c:ext>
          </c:extLst>
        </c:ser>
        <c:ser>
          <c:idx val="5"/>
          <c:order val="5"/>
          <c:tx>
            <c:v>Chemscan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('Plot Data'!$E$15,'Plot Data'!$E$4)</c:f>
              <c:numCache>
                <c:formatCode>General</c:formatCode>
                <c:ptCount val="2"/>
                <c:pt idx="0">
                  <c:v>7.8642753775994958</c:v>
                </c:pt>
                <c:pt idx="1">
                  <c:v>5.0134900169257559</c:v>
                </c:pt>
              </c:numCache>
            </c:numRef>
          </c:xVal>
          <c:yVal>
            <c:numRef>
              <c:f>('Plot Data'!$J$15,'Plot Data'!$J$4)</c:f>
              <c:numCache>
                <c:formatCode>General</c:formatCode>
                <c:ptCount val="2"/>
                <c:pt idx="0">
                  <c:v>0.48027771711349487</c:v>
                </c:pt>
                <c:pt idx="1">
                  <c:v>0.54421299695968628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3-4ED6-B4FA-0D03F72FC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056639"/>
        <c:axId val="831054143"/>
        <c:extLst/>
      </c:scatterChart>
      <c:valAx>
        <c:axId val="831056639"/>
        <c:scaling>
          <c:orientation val="minMax"/>
          <c:max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(minutes)</a:t>
                </a:r>
              </a:p>
            </c:rich>
          </c:tx>
          <c:layout>
            <c:manualLayout>
              <c:xMode val="edge"/>
              <c:yMode val="edge"/>
              <c:x val="0.45055446194225723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1054143"/>
        <c:crosses val="autoZero"/>
        <c:crossBetween val="midCat"/>
        <c:minorUnit val="5"/>
      </c:valAx>
      <c:valAx>
        <c:axId val="8310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PAA Concentration (mg/L)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629666083406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105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2552110771484513"/>
          <c:y val="4.7452610090405363E-2"/>
          <c:w val="0.2426597927495199"/>
          <c:h val="0.367253572470107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Sheet1!$C$6:$C$16</c:f>
              <c:numCache>
                <c:formatCode>General</c:formatCode>
                <c:ptCount val="11"/>
                <c:pt idx="0">
                  <c:v>2.2372881355932206</c:v>
                </c:pt>
                <c:pt idx="1">
                  <c:v>6.0508474576271194</c:v>
                </c:pt>
                <c:pt idx="2">
                  <c:v>7.9576271186440684</c:v>
                </c:pt>
                <c:pt idx="3">
                  <c:v>9.8644067796610173</c:v>
                </c:pt>
                <c:pt idx="4">
                  <c:v>11.771186440677965</c:v>
                </c:pt>
                <c:pt idx="5">
                  <c:v>13.677966101694915</c:v>
                </c:pt>
                <c:pt idx="6">
                  <c:v>17.491525423728813</c:v>
                </c:pt>
                <c:pt idx="7">
                  <c:v>24.610169491525426</c:v>
                </c:pt>
                <c:pt idx="8">
                  <c:v>31.728813559322042</c:v>
                </c:pt>
                <c:pt idx="9">
                  <c:v>38.847457627118644</c:v>
                </c:pt>
                <c:pt idx="10">
                  <c:v>45.966101694915253</c:v>
                </c:pt>
              </c:numCache>
            </c:numRef>
          </c:xVal>
          <c:yVal>
            <c:numRef>
              <c:f>Sheet1!$H$6:$H$16</c:f>
              <c:numCache>
                <c:formatCode>General</c:formatCode>
                <c:ptCount val="11"/>
                <c:pt idx="0">
                  <c:v>0.82</c:v>
                </c:pt>
                <c:pt idx="1">
                  <c:v>0.64</c:v>
                </c:pt>
                <c:pt idx="2">
                  <c:v>0.63</c:v>
                </c:pt>
                <c:pt idx="3">
                  <c:v>0.56999999999999995</c:v>
                </c:pt>
                <c:pt idx="4">
                  <c:v>0.53</c:v>
                </c:pt>
                <c:pt idx="5">
                  <c:v>0.49</c:v>
                </c:pt>
                <c:pt idx="6">
                  <c:v>0.45</c:v>
                </c:pt>
                <c:pt idx="7">
                  <c:v>0.44</c:v>
                </c:pt>
                <c:pt idx="8">
                  <c:v>0.34</c:v>
                </c:pt>
                <c:pt idx="9">
                  <c:v>0.16</c:v>
                </c:pt>
                <c:pt idx="1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2-4F00-9807-951344A6A82A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45.96610169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Sheet1!$C$6:$C$16</c:f>
              <c:numCache>
                <c:formatCode>General</c:formatCode>
                <c:ptCount val="11"/>
                <c:pt idx="0">
                  <c:v>2.2372881355932206</c:v>
                </c:pt>
                <c:pt idx="1">
                  <c:v>6.0508474576271194</c:v>
                </c:pt>
                <c:pt idx="2">
                  <c:v>7.9576271186440684</c:v>
                </c:pt>
                <c:pt idx="3">
                  <c:v>9.8644067796610173</c:v>
                </c:pt>
                <c:pt idx="4">
                  <c:v>11.771186440677965</c:v>
                </c:pt>
                <c:pt idx="5">
                  <c:v>13.677966101694915</c:v>
                </c:pt>
                <c:pt idx="6">
                  <c:v>17.491525423728813</c:v>
                </c:pt>
                <c:pt idx="7">
                  <c:v>24.610169491525426</c:v>
                </c:pt>
                <c:pt idx="8">
                  <c:v>31.728813559322042</c:v>
                </c:pt>
                <c:pt idx="9">
                  <c:v>38.847457627118644</c:v>
                </c:pt>
                <c:pt idx="10">
                  <c:v>45.966101694915253</c:v>
                </c:pt>
              </c:numCache>
            </c:numRef>
          </c:xVal>
          <c:yVal>
            <c:numRef>
              <c:f>Sheet1!$I$6:$I$16</c:f>
              <c:numCache>
                <c:formatCode>General</c:formatCode>
                <c:ptCount val="11"/>
                <c:pt idx="0">
                  <c:v>0.95</c:v>
                </c:pt>
                <c:pt idx="1">
                  <c:v>0.69</c:v>
                </c:pt>
                <c:pt idx="2">
                  <c:v>0.69</c:v>
                </c:pt>
                <c:pt idx="3">
                  <c:v>0.67</c:v>
                </c:pt>
                <c:pt idx="4">
                  <c:v>0.63</c:v>
                </c:pt>
                <c:pt idx="5">
                  <c:v>0.62</c:v>
                </c:pt>
                <c:pt idx="6">
                  <c:v>0.57999999999999996</c:v>
                </c:pt>
                <c:pt idx="8">
                  <c:v>0.47</c:v>
                </c:pt>
                <c:pt idx="10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F2-4F00-9807-951344A6A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2144"/>
        <c:axId val="408807152"/>
      </c:scatterChart>
      <c:valAx>
        <c:axId val="4088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7152"/>
        <c:crosses val="autoZero"/>
        <c:crossBetween val="midCat"/>
      </c:valAx>
      <c:valAx>
        <c:axId val="4088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19</xdr:row>
      <xdr:rowOff>133350</xdr:rowOff>
    </xdr:from>
    <xdr:to>
      <xdr:col>10</xdr:col>
      <xdr:colOff>561975</xdr:colOff>
      <xdr:row>31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438650"/>
          <a:ext cx="79343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457199</xdr:colOff>
      <xdr:row>4</xdr:row>
      <xdr:rowOff>38100</xdr:rowOff>
    </xdr:from>
    <xdr:to>
      <xdr:col>19</xdr:col>
      <xdr:colOff>295274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38100</xdr:rowOff>
    </xdr:from>
    <xdr:to>
      <xdr:col>8</xdr:col>
      <xdr:colOff>680357</xdr:colOff>
      <xdr:row>32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794385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605117</xdr:colOff>
      <xdr:row>2</xdr:row>
      <xdr:rowOff>186017</xdr:rowOff>
    </xdr:from>
    <xdr:to>
      <xdr:col>17</xdr:col>
      <xdr:colOff>336175</xdr:colOff>
      <xdr:row>17</xdr:row>
      <xdr:rowOff>71717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A4" sqref="A4:C14"/>
    </sheetView>
  </sheetViews>
  <sheetFormatPr defaultRowHeight="15" x14ac:dyDescent="0.25"/>
  <cols>
    <col min="1" max="1" width="10.7109375" bestFit="1" customWidth="1"/>
    <col min="2" max="2" width="9" customWidth="1"/>
    <col min="3" max="3" width="9.5703125" bestFit="1" customWidth="1"/>
    <col min="4" max="7" width="10.5703125" customWidth="1"/>
  </cols>
  <sheetData>
    <row r="1" spans="1:8" ht="15.75" thickBot="1" x14ac:dyDescent="0.3">
      <c r="F1" s="5" t="s">
        <v>19</v>
      </c>
      <c r="G1" s="6">
        <v>43598</v>
      </c>
    </row>
    <row r="2" spans="1:8" ht="15.75" thickBot="1" x14ac:dyDescent="0.3">
      <c r="F2" s="5"/>
      <c r="G2" s="12"/>
    </row>
    <row r="3" spans="1:8" x14ac:dyDescent="0.25">
      <c r="D3" s="46" t="s">
        <v>12</v>
      </c>
      <c r="E3" s="47"/>
      <c r="F3" s="48" t="s">
        <v>13</v>
      </c>
      <c r="G3" s="49"/>
    </row>
    <row r="4" spans="1:8" x14ac:dyDescent="0.25">
      <c r="A4" s="2" t="s">
        <v>0</v>
      </c>
      <c r="B4" s="2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8" ht="27" customHeight="1" x14ac:dyDescent="0.25">
      <c r="A5" s="2" t="s">
        <v>3</v>
      </c>
      <c r="B5" s="7">
        <v>0.50694444444444442</v>
      </c>
      <c r="C5" s="17" t="s">
        <v>7</v>
      </c>
      <c r="D5" s="24"/>
      <c r="E5" s="25">
        <v>6450</v>
      </c>
      <c r="F5" s="20"/>
      <c r="G5" s="10">
        <v>81900</v>
      </c>
      <c r="H5" s="11"/>
    </row>
    <row r="6" spans="1:8" ht="27" customHeight="1" x14ac:dyDescent="0.25">
      <c r="A6" s="2" t="s">
        <v>2</v>
      </c>
      <c r="B6" s="7">
        <v>0.50486111111111109</v>
      </c>
      <c r="C6" s="18">
        <v>0.95</v>
      </c>
      <c r="D6" s="26"/>
      <c r="E6" s="27">
        <v>4870</v>
      </c>
      <c r="F6" s="21"/>
      <c r="G6" s="3">
        <v>107700</v>
      </c>
    </row>
    <row r="7" spans="1:8" ht="27" customHeight="1" x14ac:dyDescent="0.25">
      <c r="A7" s="2" t="s">
        <v>14</v>
      </c>
      <c r="B7" s="7">
        <v>0.50208333333333333</v>
      </c>
      <c r="C7" s="18">
        <v>0.69</v>
      </c>
      <c r="D7" s="26"/>
      <c r="E7" s="27">
        <v>3050</v>
      </c>
      <c r="F7" s="21">
        <v>53101</v>
      </c>
      <c r="G7" s="3"/>
    </row>
    <row r="8" spans="1:8" ht="27" customHeight="1" x14ac:dyDescent="0.25">
      <c r="A8" s="2" t="s">
        <v>15</v>
      </c>
      <c r="B8" s="7">
        <v>0.4993055555555555</v>
      </c>
      <c r="C8" s="18">
        <v>0.69</v>
      </c>
      <c r="D8" s="26">
        <v>2420</v>
      </c>
      <c r="E8" s="27"/>
      <c r="F8" s="21">
        <v>19571</v>
      </c>
      <c r="G8" s="3"/>
    </row>
    <row r="9" spans="1:8" ht="27" customHeight="1" x14ac:dyDescent="0.25">
      <c r="A9" s="2" t="s">
        <v>16</v>
      </c>
      <c r="B9" s="7">
        <v>0.49652777777777773</v>
      </c>
      <c r="C9" s="18">
        <v>0.67</v>
      </c>
      <c r="D9" s="26">
        <v>2420</v>
      </c>
      <c r="E9" s="27"/>
      <c r="F9" s="21">
        <v>25383</v>
      </c>
      <c r="G9" s="3"/>
    </row>
    <row r="10" spans="1:8" ht="27" customHeight="1" x14ac:dyDescent="0.25">
      <c r="A10" s="2" t="s">
        <v>17</v>
      </c>
      <c r="B10" s="7">
        <v>0.49444444444444446</v>
      </c>
      <c r="C10" s="18">
        <v>0.63</v>
      </c>
      <c r="D10" s="26">
        <v>1990</v>
      </c>
      <c r="E10" s="27"/>
      <c r="F10" s="21">
        <v>994</v>
      </c>
      <c r="G10" s="3"/>
    </row>
    <row r="11" spans="1:8" ht="27" customHeight="1" x14ac:dyDescent="0.25">
      <c r="A11" s="2" t="s">
        <v>18</v>
      </c>
      <c r="B11" s="7">
        <v>0.49305555555555558</v>
      </c>
      <c r="C11" s="18">
        <v>0.62</v>
      </c>
      <c r="D11" s="26">
        <v>770</v>
      </c>
      <c r="E11" s="27"/>
      <c r="F11" s="21">
        <v>198</v>
      </c>
      <c r="G11" s="3"/>
    </row>
    <row r="12" spans="1:8" ht="27" customHeight="1" x14ac:dyDescent="0.25">
      <c r="A12" s="2" t="s">
        <v>4</v>
      </c>
      <c r="B12" s="7">
        <v>0.4909722222222222</v>
      </c>
      <c r="C12" s="18">
        <v>0.57999999999999996</v>
      </c>
      <c r="D12" s="26">
        <v>770</v>
      </c>
      <c r="E12" s="27"/>
      <c r="F12" s="21">
        <v>137</v>
      </c>
      <c r="G12" s="3"/>
    </row>
    <row r="13" spans="1:8" ht="27" customHeight="1" x14ac:dyDescent="0.25">
      <c r="A13" s="2" t="s">
        <v>6</v>
      </c>
      <c r="B13" s="7">
        <v>0.48819444444444443</v>
      </c>
      <c r="C13" s="18">
        <v>0.47</v>
      </c>
      <c r="D13" s="26">
        <v>35</v>
      </c>
      <c r="E13" s="27"/>
      <c r="F13" s="21">
        <v>1</v>
      </c>
      <c r="G13" s="3"/>
    </row>
    <row r="14" spans="1:8" ht="27" customHeight="1" thickBot="1" x14ac:dyDescent="0.3">
      <c r="A14" s="2" t="s">
        <v>5</v>
      </c>
      <c r="B14" s="7">
        <v>0.48333333333333334</v>
      </c>
      <c r="C14" s="18">
        <v>0.28999999999999998</v>
      </c>
      <c r="D14" s="29">
        <v>34</v>
      </c>
      <c r="E14" s="30"/>
      <c r="F14" s="21">
        <v>4</v>
      </c>
      <c r="G14" s="3"/>
    </row>
    <row r="15" spans="1:8" x14ac:dyDescent="0.25">
      <c r="A15" s="1"/>
    </row>
    <row r="16" spans="1:8" ht="27" customHeight="1" x14ac:dyDescent="0.25">
      <c r="A16" s="2" t="s">
        <v>8</v>
      </c>
      <c r="B16" s="3"/>
      <c r="C16" s="4" t="s">
        <v>7</v>
      </c>
      <c r="D16" s="3"/>
      <c r="E16" s="3"/>
      <c r="F16" s="3"/>
      <c r="G16" s="3"/>
    </row>
    <row r="17" spans="1:7" ht="27" customHeight="1" x14ac:dyDescent="0.25">
      <c r="A17" s="2" t="s">
        <v>9</v>
      </c>
      <c r="B17" s="3"/>
      <c r="C17" s="3"/>
      <c r="D17" s="3"/>
      <c r="E17" s="3"/>
      <c r="F17" s="3"/>
      <c r="G17" s="3"/>
    </row>
    <row r="18" spans="1:7" ht="27" customHeight="1" x14ac:dyDescent="0.25">
      <c r="A18" s="2" t="s">
        <v>10</v>
      </c>
      <c r="B18" s="3"/>
      <c r="C18" s="3"/>
      <c r="D18" s="3"/>
      <c r="E18" s="3"/>
      <c r="F18" s="3"/>
      <c r="G18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30" sqref="J30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1" bestFit="1" customWidth="1"/>
    <col min="4" max="4" width="28.7109375" bestFit="1" customWidth="1"/>
    <col min="5" max="5" width="12" bestFit="1" customWidth="1"/>
    <col min="6" max="6" width="4.28515625" customWidth="1"/>
    <col min="7" max="7" width="18.7109375" bestFit="1" customWidth="1"/>
    <col min="8" max="8" width="17.7109375" bestFit="1" customWidth="1"/>
    <col min="9" max="9" width="3.140625" customWidth="1"/>
  </cols>
  <sheetData>
    <row r="1" spans="1:10" x14ac:dyDescent="0.25">
      <c r="A1" s="38" t="s">
        <v>0</v>
      </c>
      <c r="B1" s="38" t="s">
        <v>1</v>
      </c>
      <c r="C1" s="16" t="s">
        <v>11</v>
      </c>
      <c r="D1" s="31" t="s">
        <v>38</v>
      </c>
      <c r="E1" s="43" t="s">
        <v>33</v>
      </c>
      <c r="G1" s="43" t="s">
        <v>39</v>
      </c>
      <c r="H1" s="31" t="s">
        <v>40</v>
      </c>
      <c r="J1" s="31" t="s">
        <v>44</v>
      </c>
    </row>
    <row r="2" spans="1:10" x14ac:dyDescent="0.25">
      <c r="A2" s="38" t="s">
        <v>3</v>
      </c>
      <c r="B2" s="41">
        <v>43598.506944444445</v>
      </c>
      <c r="C2" s="45">
        <f>_xll.PITimeDat("DIS N PAA Target Dose, C",'Plot Data'!$B$2,"\\APPLEPI_AF\MWRD_Production\Hite Treatment Plant\07-Disinfection\Dis_PAA\North_PAA\North_PAA_Dose_Cntrl\CT Dosing Method","interpolated")</f>
        <v>1.2999999523162842</v>
      </c>
      <c r="D2" s="44">
        <f>AVERAGE(D3:D11)</f>
        <v>85.970995585123703</v>
      </c>
      <c r="E2">
        <v>0</v>
      </c>
      <c r="G2">
        <f>1.2969*EXP(-0.16*E2)</f>
        <v>1.2968999999999999</v>
      </c>
    </row>
    <row r="3" spans="1:10" x14ac:dyDescent="0.25">
      <c r="A3" s="38" t="s">
        <v>2</v>
      </c>
      <c r="B3" s="41">
        <v>43598.504861111112</v>
      </c>
      <c r="C3" s="18">
        <v>0.95</v>
      </c>
      <c r="D3" s="42">
        <f t="array" ref="D3:D11">_xll.PITimeDat("N CMPLX OUTFALL WEIR (FI-F350)",'Plot Data'!$B$3:$B$11,"\\APPLEPI_AF\MWRD_Production\Hite Treatment Plant\07-Disinfection\Dis_Plant_Flows","interpolated")</f>
        <v>84.987594604492188</v>
      </c>
      <c r="E3" s="44">
        <v>1.8621456672052348</v>
      </c>
      <c r="G3">
        <f>1.2969*EXP(-0.16*E3)</f>
        <v>0.96274518712257429</v>
      </c>
      <c r="H3">
        <f t="shared" ref="H3:H11" si="0">0.8711*EXP(-0.029*E3)</f>
        <v>0.82530627220253328</v>
      </c>
    </row>
    <row r="4" spans="1:10" x14ac:dyDescent="0.25">
      <c r="A4" s="38" t="s">
        <v>14</v>
      </c>
      <c r="B4" s="41">
        <v>43598.502083333333</v>
      </c>
      <c r="C4" s="18">
        <v>0.69</v>
      </c>
      <c r="D4" s="42">
        <v>85.587074279785156</v>
      </c>
      <c r="E4">
        <f>E3+(E6-E3)/2</f>
        <v>5.0134900169257559</v>
      </c>
      <c r="G4">
        <f>0.8499*EXP(-0.028*E4)</f>
        <v>0.73858853156040605</v>
      </c>
      <c r="H4">
        <f t="shared" si="0"/>
        <v>0.75322619189400464</v>
      </c>
      <c r="J4" s="42">
        <f t="array" ref="J4">_xll.PITimeDat("AI_K826",'Plot Data'!$B$4,"\\applepi","interpolated")</f>
        <v>0.54421299695968628</v>
      </c>
    </row>
    <row r="5" spans="1:10" x14ac:dyDescent="0.25">
      <c r="A5" s="38" t="s">
        <v>15</v>
      </c>
      <c r="B5" s="41">
        <v>43598.499305555553</v>
      </c>
      <c r="C5" s="18">
        <v>0.69</v>
      </c>
      <c r="D5" s="42">
        <v>85.921409606933594</v>
      </c>
      <c r="E5">
        <f>E4+(E6-E4)/2</f>
        <v>6.5891621917860164</v>
      </c>
      <c r="G5">
        <f t="shared" ref="G5:G11" si="1">0.8499*EXP(-0.028*E5)</f>
        <v>0.70671124116897066</v>
      </c>
      <c r="H5">
        <f t="shared" si="0"/>
        <v>0.71958242411897511</v>
      </c>
    </row>
    <row r="6" spans="1:10" x14ac:dyDescent="0.25">
      <c r="A6" s="38" t="s">
        <v>16</v>
      </c>
      <c r="B6" s="41">
        <v>43598.496527777781</v>
      </c>
      <c r="C6" s="18">
        <v>0.67</v>
      </c>
      <c r="D6" s="42">
        <v>86.19775390625</v>
      </c>
      <c r="E6">
        <f>E3+(E9-E3)/2</f>
        <v>8.1648343666462768</v>
      </c>
      <c r="G6">
        <f t="shared" si="1"/>
        <v>0.67620976640325725</v>
      </c>
      <c r="H6">
        <f t="shared" si="0"/>
        <v>0.68744139632070334</v>
      </c>
    </row>
    <row r="7" spans="1:10" x14ac:dyDescent="0.25">
      <c r="A7" s="38" t="s">
        <v>17</v>
      </c>
      <c r="B7" s="41">
        <v>43598.494444444441</v>
      </c>
      <c r="C7" s="18">
        <v>0.63</v>
      </c>
      <c r="D7" s="42">
        <v>86.383735656738281</v>
      </c>
      <c r="E7">
        <f>E6+(E8-E6)/2</f>
        <v>9.7405065415065373</v>
      </c>
      <c r="G7">
        <f t="shared" si="1"/>
        <v>0.64702472741595973</v>
      </c>
      <c r="H7">
        <f t="shared" si="0"/>
        <v>0.65673598678283318</v>
      </c>
    </row>
    <row r="8" spans="1:10" x14ac:dyDescent="0.25">
      <c r="A8" s="38" t="s">
        <v>18</v>
      </c>
      <c r="B8" s="41">
        <v>43598.493055555555</v>
      </c>
      <c r="C8" s="18">
        <v>0.62</v>
      </c>
      <c r="D8" s="42">
        <v>86.397811889648438</v>
      </c>
      <c r="E8">
        <f>E6+(E9-E6)/2</f>
        <v>11.3161787163668</v>
      </c>
      <c r="G8">
        <f t="shared" si="1"/>
        <v>0.61909930717865536</v>
      </c>
      <c r="H8">
        <f t="shared" si="0"/>
        <v>0.62740207186244523</v>
      </c>
    </row>
    <row r="9" spans="1:10" x14ac:dyDescent="0.25">
      <c r="A9" s="38" t="s">
        <v>4</v>
      </c>
      <c r="B9" s="41">
        <v>43598.490972222222</v>
      </c>
      <c r="C9" s="18">
        <v>0.57999999999999996</v>
      </c>
      <c r="D9" s="42">
        <v>86.418914794921875</v>
      </c>
      <c r="E9" s="44">
        <v>14.46752306608732</v>
      </c>
      <c r="G9">
        <f t="shared" si="1"/>
        <v>0.56681221004507032</v>
      </c>
      <c r="H9">
        <f t="shared" si="0"/>
        <v>0.57260642417532293</v>
      </c>
    </row>
    <row r="10" spans="1:10" x14ac:dyDescent="0.25">
      <c r="A10" s="38" t="s">
        <v>6</v>
      </c>
      <c r="B10" s="41">
        <v>43598.488194444442</v>
      </c>
      <c r="C10" s="18">
        <v>0.47</v>
      </c>
      <c r="D10" s="42">
        <v>86.447059631347656</v>
      </c>
      <c r="E10" s="44">
        <v>26.281874757752103</v>
      </c>
      <c r="G10">
        <f t="shared" si="1"/>
        <v>0.4071681325742878</v>
      </c>
      <c r="H10">
        <f t="shared" si="0"/>
        <v>0.40649938369043931</v>
      </c>
    </row>
    <row r="11" spans="1:10" x14ac:dyDescent="0.25">
      <c r="A11" s="38" t="s">
        <v>5</v>
      </c>
      <c r="B11" s="41">
        <v>43598.48333333333</v>
      </c>
      <c r="C11" s="18">
        <v>0.28999999999999998</v>
      </c>
      <c r="D11" s="42">
        <v>85.397605895996094</v>
      </c>
      <c r="E11" s="44">
        <v>38.096226449416889</v>
      </c>
      <c r="G11">
        <f t="shared" si="1"/>
        <v>0.29248820905049</v>
      </c>
      <c r="H11">
        <f t="shared" si="0"/>
        <v>0.28857823098769952</v>
      </c>
    </row>
    <row r="12" spans="1:10" x14ac:dyDescent="0.25">
      <c r="A12" s="38" t="s">
        <v>0</v>
      </c>
      <c r="B12" s="38" t="s">
        <v>1</v>
      </c>
      <c r="C12" s="16"/>
      <c r="D12" s="31" t="s">
        <v>38</v>
      </c>
      <c r="E12" s="43" t="s">
        <v>33</v>
      </c>
      <c r="F12" s="31" t="s">
        <v>42</v>
      </c>
      <c r="G12">
        <f>4.46353+15.9139</f>
        <v>20.37743</v>
      </c>
      <c r="H12">
        <v>20.059100000000001</v>
      </c>
      <c r="I12" t="s">
        <v>45</v>
      </c>
    </row>
    <row r="13" spans="1:10" x14ac:dyDescent="0.25">
      <c r="A13" s="13" t="s">
        <v>3</v>
      </c>
      <c r="B13" s="41">
        <v>43600.390972222223</v>
      </c>
      <c r="C13" s="45">
        <f t="array" ref="C13">_xll.PITimeDat("DIS N PAA Target Dose, C",'Plot Data'!$B$13,"\\APPLEPI_AF\MWRD_Production\Hite Treatment Plant\07-Disinfection\Dis_PAA\North_PAA\North_PAA_Dose_Cntrl\CT Dosing Method","interpolated")</f>
        <v>1.2999999523162842</v>
      </c>
      <c r="D13" s="44">
        <f>AVERAGE(D14:D24)</f>
        <v>54.113268071954899</v>
      </c>
      <c r="E13" s="44">
        <v>0</v>
      </c>
      <c r="G13">
        <f>1.2969*EXP(-0.16*E13)</f>
        <v>1.2968999999999999</v>
      </c>
    </row>
    <row r="14" spans="1:10" x14ac:dyDescent="0.25">
      <c r="A14" s="13" t="s">
        <v>24</v>
      </c>
      <c r="B14" s="41">
        <v>43600.387499999997</v>
      </c>
      <c r="C14" s="18">
        <v>0.82</v>
      </c>
      <c r="D14" s="42">
        <f t="array" ref="D14:D24">_xll.PITimeDat("N CMPLX OUTFALL WEIR (FI-F350)",'Plot Data'!$B$14:$B$24,"\\APPLEPI_AF\MWRD_Production\Hite Treatment Plant\07-Disinfection\Dis_Plant_Flows","interpolated")</f>
        <v>60.482887268066406</v>
      </c>
      <c r="E14" s="44">
        <v>2.9139740845546025</v>
      </c>
      <c r="G14">
        <f>1.2969*EXP(-0.16*E14)</f>
        <v>0.81362227836416889</v>
      </c>
      <c r="H14">
        <f t="shared" ref="H14:H24" si="2">0.8711*EXP(-0.029*E14)</f>
        <v>0.80051200753881868</v>
      </c>
    </row>
    <row r="15" spans="1:10" x14ac:dyDescent="0.25">
      <c r="A15" s="13" t="s">
        <v>14</v>
      </c>
      <c r="B15" s="41">
        <v>43600.385416666664</v>
      </c>
      <c r="C15" s="18">
        <v>0.64</v>
      </c>
      <c r="D15" s="42">
        <v>58.705768585205078</v>
      </c>
      <c r="E15">
        <f>E14+(E17-E14)/2</f>
        <v>7.8642753775994958</v>
      </c>
      <c r="G15">
        <f>0.8499*EXP(-0.028*E15)</f>
        <v>0.68192452525082492</v>
      </c>
      <c r="H15">
        <f t="shared" si="2"/>
        <v>0.69345946965983196</v>
      </c>
      <c r="J15" s="42">
        <f>_xll.PITimeDat("AI_K826",'Plot Data'!$B$15,"\\applepi","interpolated")</f>
        <v>0.48027771711349487</v>
      </c>
    </row>
    <row r="16" spans="1:10" x14ac:dyDescent="0.25">
      <c r="A16" s="13" t="s">
        <v>15</v>
      </c>
      <c r="B16" s="41">
        <v>43600.383333333331</v>
      </c>
      <c r="C16" s="18">
        <v>0.63</v>
      </c>
      <c r="D16" s="42">
        <v>56.880718231201172</v>
      </c>
      <c r="E16">
        <f>E15+(E17-E15)/2</f>
        <v>10.339426024121941</v>
      </c>
      <c r="G16">
        <f t="shared" ref="G16:G24" si="3">0.8499*EXP(-0.028*E16)</f>
        <v>0.6362647605123346</v>
      </c>
      <c r="H16">
        <f t="shared" si="2"/>
        <v>0.64542784735666103</v>
      </c>
    </row>
    <row r="17" spans="1:9" x14ac:dyDescent="0.25">
      <c r="A17" s="13" t="s">
        <v>16</v>
      </c>
      <c r="B17" s="41">
        <v>43600.380555555559</v>
      </c>
      <c r="C17" s="18">
        <v>0.56999999999999995</v>
      </c>
      <c r="D17" s="42">
        <v>54.447315216064453</v>
      </c>
      <c r="E17">
        <f>E14+(E20-E14)/2</f>
        <v>12.814576670644389</v>
      </c>
      <c r="G17">
        <f t="shared" si="3"/>
        <v>0.59366224630344999</v>
      </c>
      <c r="H17">
        <f t="shared" si="2"/>
        <v>0.60072307664613778</v>
      </c>
    </row>
    <row r="18" spans="1:9" x14ac:dyDescent="0.25">
      <c r="A18" s="13" t="s">
        <v>17</v>
      </c>
      <c r="B18" s="41">
        <v>43600.379166666666</v>
      </c>
      <c r="C18" s="18">
        <v>0.53</v>
      </c>
      <c r="D18" s="42">
        <v>53.888572692871094</v>
      </c>
      <c r="E18">
        <f>E17+(E19-E17)/2</f>
        <v>15.289727317166834</v>
      </c>
      <c r="G18">
        <f t="shared" si="3"/>
        <v>0.55391227765351914</v>
      </c>
      <c r="H18">
        <f t="shared" si="2"/>
        <v>0.55911472722029476</v>
      </c>
    </row>
    <row r="19" spans="1:9" x14ac:dyDescent="0.25">
      <c r="A19" s="13" t="s">
        <v>18</v>
      </c>
      <c r="B19" s="41">
        <v>43600.377083333333</v>
      </c>
      <c r="C19" s="18">
        <v>0.49</v>
      </c>
      <c r="D19" s="42">
        <v>53.154514312744141</v>
      </c>
      <c r="E19">
        <f>E17+(E20-E17)/2</f>
        <v>17.76487796368928</v>
      </c>
      <c r="G19">
        <f t="shared" si="3"/>
        <v>0.51682385606592729</v>
      </c>
      <c r="H19">
        <f t="shared" si="2"/>
        <v>0.52038832924470857</v>
      </c>
    </row>
    <row r="20" spans="1:9" x14ac:dyDescent="0.25">
      <c r="A20" s="13" t="s">
        <v>25</v>
      </c>
      <c r="B20" s="41">
        <v>43600.375694444447</v>
      </c>
      <c r="C20" s="18">
        <v>0.45</v>
      </c>
      <c r="D20" s="42">
        <v>52.665142059326172</v>
      </c>
      <c r="E20" s="44">
        <v>22.715179256734174</v>
      </c>
      <c r="G20">
        <f t="shared" si="3"/>
        <v>0.44993074742759159</v>
      </c>
      <c r="H20">
        <f t="shared" si="2"/>
        <v>0.45079675434812544</v>
      </c>
    </row>
    <row r="21" spans="1:9" x14ac:dyDescent="0.25">
      <c r="A21" s="13" t="s">
        <v>22</v>
      </c>
      <c r="B21" s="41">
        <v>43600.37222222222</v>
      </c>
      <c r="C21" s="18">
        <v>0.44</v>
      </c>
      <c r="D21" s="42">
        <v>51.746376037597656</v>
      </c>
      <c r="E21">
        <f>E20+(E22-E20)/2</f>
        <v>31.994488967988367</v>
      </c>
      <c r="G21">
        <f t="shared" si="3"/>
        <v>0.34698203435064895</v>
      </c>
      <c r="H21">
        <f t="shared" si="2"/>
        <v>0.34443886022416831</v>
      </c>
    </row>
    <row r="22" spans="1:9" x14ac:dyDescent="0.25">
      <c r="A22" s="13" t="s">
        <v>26</v>
      </c>
      <c r="B22" s="41">
        <v>43600.370138888888</v>
      </c>
      <c r="C22" s="18">
        <v>0.34</v>
      </c>
      <c r="D22" s="42">
        <v>51.470790863037109</v>
      </c>
      <c r="E22" s="44">
        <v>41.27379867924256</v>
      </c>
      <c r="G22">
        <f t="shared" si="3"/>
        <v>0.26758902975727533</v>
      </c>
      <c r="H22">
        <f t="shared" si="2"/>
        <v>0.26317431811167491</v>
      </c>
    </row>
    <row r="23" spans="1:9" x14ac:dyDescent="0.25">
      <c r="A23" s="13" t="s">
        <v>23</v>
      </c>
      <c r="B23" s="41">
        <v>43600.367361111108</v>
      </c>
      <c r="C23" s="18">
        <v>0.16</v>
      </c>
      <c r="D23" s="42">
        <v>51.103347778320313</v>
      </c>
      <c r="E23">
        <f>E22+(E24-E22)/2</f>
        <v>50.553108390496746</v>
      </c>
      <c r="G23">
        <f t="shared" si="3"/>
        <v>0.20636194891312271</v>
      </c>
      <c r="H23">
        <f>0.8711*EXP(-0.029*E23)</f>
        <v>0.20108277465692662</v>
      </c>
    </row>
    <row r="24" spans="1:9" x14ac:dyDescent="0.25">
      <c r="A24" s="13" t="s">
        <v>27</v>
      </c>
      <c r="B24" s="41">
        <v>43600.362500000003</v>
      </c>
      <c r="C24" s="18">
        <v>0.14000000000000001</v>
      </c>
      <c r="D24" s="42">
        <v>50.700515747070313</v>
      </c>
      <c r="E24" s="44">
        <v>59.832418101750925</v>
      </c>
      <c r="G24">
        <f t="shared" si="3"/>
        <v>0.15914424443278</v>
      </c>
      <c r="H24">
        <f t="shared" si="2"/>
        <v>0.15364068406770043</v>
      </c>
    </row>
    <row r="25" spans="1:9" x14ac:dyDescent="0.25">
      <c r="F25" s="31" t="s">
        <v>42</v>
      </c>
      <c r="G25">
        <f>4.46353+20.731</f>
        <v>25.19453</v>
      </c>
      <c r="H25">
        <f>24.7657</f>
        <v>24.765699999999999</v>
      </c>
      <c r="I25" t="s">
        <v>43</v>
      </c>
    </row>
    <row r="28" spans="1:9" x14ac:dyDescent="0.25">
      <c r="F28" s="31" t="s">
        <v>41</v>
      </c>
      <c r="G28" s="44">
        <f>RSQ(G2:G24,C2:C24)</f>
        <v>0.98553546496573263</v>
      </c>
      <c r="H28" s="44">
        <f>RSQ(H2:H24,C2:C24)</f>
        <v>0.9383876849447953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0" zoomScaleNormal="70" workbookViewId="0">
      <selection activeCell="A5" sqref="A5:C16"/>
    </sheetView>
  </sheetViews>
  <sheetFormatPr defaultRowHeight="15" x14ac:dyDescent="0.25"/>
  <cols>
    <col min="1" max="1" width="11.42578125" customWidth="1"/>
    <col min="3" max="3" width="10.140625" customWidth="1"/>
    <col min="7" max="7" width="10.28515625" bestFit="1" customWidth="1"/>
    <col min="8" max="8" width="27.140625" bestFit="1" customWidth="1"/>
    <col min="9" max="9" width="14.85546875" bestFit="1" customWidth="1"/>
  </cols>
  <sheetData>
    <row r="1" spans="1:10" ht="15.75" thickBot="1" x14ac:dyDescent="0.3">
      <c r="F1" s="5" t="s">
        <v>19</v>
      </c>
      <c r="G1" s="6">
        <v>43600</v>
      </c>
    </row>
    <row r="2" spans="1:10" ht="15.75" thickBot="1" x14ac:dyDescent="0.3">
      <c r="F2" s="5"/>
      <c r="G2" s="12"/>
    </row>
    <row r="3" spans="1:10" x14ac:dyDescent="0.25">
      <c r="D3" s="46" t="s">
        <v>12</v>
      </c>
      <c r="E3" s="47"/>
      <c r="F3" s="48" t="s">
        <v>13</v>
      </c>
      <c r="G3" s="49"/>
      <c r="H3" t="s">
        <v>32</v>
      </c>
      <c r="I3" t="s">
        <v>37</v>
      </c>
      <c r="J3" t="s">
        <v>36</v>
      </c>
    </row>
    <row r="4" spans="1:10" ht="19.5" customHeight="1" x14ac:dyDescent="0.25">
      <c r="A4" s="8" t="s">
        <v>0</v>
      </c>
      <c r="B4" s="8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10" ht="27" customHeight="1" x14ac:dyDescent="0.25">
      <c r="A5" s="13" t="s">
        <v>3</v>
      </c>
      <c r="B5" s="7">
        <v>0.39097222222222222</v>
      </c>
      <c r="C5" s="17" t="s">
        <v>7</v>
      </c>
      <c r="D5" s="24"/>
      <c r="E5" s="25">
        <v>6310</v>
      </c>
      <c r="F5" s="20">
        <v>49394045</v>
      </c>
      <c r="G5" s="10">
        <v>220700</v>
      </c>
      <c r="H5">
        <f>H6+(71.7-H6)/2</f>
        <v>70.775000000000006</v>
      </c>
      <c r="I5">
        <f>2733.6*H5^(-0.956)</f>
        <v>46.585397160463273</v>
      </c>
      <c r="J5" s="36">
        <v>0</v>
      </c>
    </row>
    <row r="6" spans="1:10" ht="27" customHeight="1" x14ac:dyDescent="0.25">
      <c r="A6" s="13" t="s">
        <v>24</v>
      </c>
      <c r="B6" s="7">
        <v>0.38750000000000001</v>
      </c>
      <c r="C6" s="18">
        <v>0.82</v>
      </c>
      <c r="D6" s="26"/>
      <c r="E6" s="27">
        <v>4870</v>
      </c>
      <c r="F6" s="21">
        <v>8511890</v>
      </c>
      <c r="G6" s="3">
        <v>36000</v>
      </c>
      <c r="H6">
        <v>69.849999999999994</v>
      </c>
      <c r="I6">
        <f t="shared" ref="I6:I16" si="0">2733.6*H6^(-0.956)</f>
        <v>47.174996585210764</v>
      </c>
      <c r="J6">
        <f>I6/$I$5*Sheet1!C6</f>
        <v>2.265603957248588</v>
      </c>
    </row>
    <row r="7" spans="1:10" ht="27" customHeight="1" x14ac:dyDescent="0.25">
      <c r="A7" s="13" t="s">
        <v>14</v>
      </c>
      <c r="B7" s="7">
        <v>0.38541666666666669</v>
      </c>
      <c r="C7" s="18">
        <v>0.64</v>
      </c>
      <c r="D7" s="26">
        <v>1990</v>
      </c>
      <c r="E7" s="27">
        <v>3590</v>
      </c>
      <c r="F7" s="21">
        <v>225792</v>
      </c>
      <c r="G7" s="3">
        <v>2600</v>
      </c>
      <c r="H7">
        <f>H8+(H6-H8)/2</f>
        <v>68.287499999999994</v>
      </c>
      <c r="I7">
        <f t="shared" si="0"/>
        <v>48.206407280996828</v>
      </c>
      <c r="J7">
        <f>I7/$I$5*Sheet1!C7</f>
        <v>6.2613959463055142</v>
      </c>
    </row>
    <row r="8" spans="1:10" ht="27" customHeight="1" x14ac:dyDescent="0.25">
      <c r="A8" s="13" t="s">
        <v>15</v>
      </c>
      <c r="B8" s="7">
        <v>0.3833333333333333</v>
      </c>
      <c r="C8" s="18">
        <v>0.63</v>
      </c>
      <c r="D8" s="28" t="s">
        <v>30</v>
      </c>
      <c r="E8" s="27">
        <v>4410</v>
      </c>
      <c r="F8" s="21">
        <v>257857</v>
      </c>
      <c r="G8" s="3">
        <v>100</v>
      </c>
      <c r="H8">
        <f>H9+(H6-H9)/2</f>
        <v>66.724999999999994</v>
      </c>
      <c r="I8">
        <f t="shared" si="0"/>
        <v>49.285036322362387</v>
      </c>
      <c r="J8">
        <f>I8/$I$5*Sheet1!C8</f>
        <v>8.4187742401612411</v>
      </c>
    </row>
    <row r="9" spans="1:10" ht="27" customHeight="1" x14ac:dyDescent="0.25">
      <c r="A9" s="13" t="s">
        <v>16</v>
      </c>
      <c r="B9" s="7">
        <v>0.38055555555555554</v>
      </c>
      <c r="C9" s="18">
        <v>0.56999999999999995</v>
      </c>
      <c r="D9" s="26">
        <v>1120</v>
      </c>
      <c r="E9" s="27">
        <v>2600</v>
      </c>
      <c r="F9" s="21"/>
      <c r="G9" s="3">
        <v>1876</v>
      </c>
      <c r="H9">
        <v>63.6</v>
      </c>
      <c r="I9">
        <f t="shared" si="0"/>
        <v>51.597654867488913</v>
      </c>
      <c r="J9">
        <f>I9/$I$5*Sheet1!C9</f>
        <v>10.925746854454966</v>
      </c>
    </row>
    <row r="10" spans="1:10" ht="27" customHeight="1" x14ac:dyDescent="0.25">
      <c r="A10" s="13" t="s">
        <v>17</v>
      </c>
      <c r="B10" s="7">
        <v>0.37916666666666665</v>
      </c>
      <c r="C10" s="18">
        <v>0.53</v>
      </c>
      <c r="D10" s="26">
        <v>866</v>
      </c>
      <c r="E10" s="27"/>
      <c r="F10" s="21"/>
      <c r="G10" s="3">
        <v>1373</v>
      </c>
      <c r="H10">
        <f>H11+(H9-H11)/2</f>
        <v>61.537500000000001</v>
      </c>
      <c r="I10">
        <f t="shared" si="0"/>
        <v>53.249712872031594</v>
      </c>
      <c r="J10">
        <f>I10/$I$5*Sheet1!C10</f>
        <v>13.455124058944909</v>
      </c>
    </row>
    <row r="11" spans="1:10" ht="27" customHeight="1" x14ac:dyDescent="0.25">
      <c r="A11" s="13" t="s">
        <v>18</v>
      </c>
      <c r="B11" s="7">
        <v>0.37708333333333338</v>
      </c>
      <c r="C11" s="18">
        <v>0.49</v>
      </c>
      <c r="D11" s="26">
        <v>613</v>
      </c>
      <c r="E11" s="27"/>
      <c r="F11" s="21"/>
      <c r="G11" s="3">
        <v>400</v>
      </c>
      <c r="H11">
        <f>H12+(H9-H12)/4</f>
        <v>59.475000000000001</v>
      </c>
      <c r="I11">
        <f t="shared" si="0"/>
        <v>55.013747639728642</v>
      </c>
      <c r="J11">
        <f>I11/$I$5*Sheet1!C11</f>
        <v>16.152619086867606</v>
      </c>
    </row>
    <row r="12" spans="1:10" ht="27" customHeight="1" x14ac:dyDescent="0.25">
      <c r="A12" s="13" t="s">
        <v>25</v>
      </c>
      <c r="B12" s="7">
        <v>0.3756944444444445</v>
      </c>
      <c r="C12" s="18">
        <v>0.45</v>
      </c>
      <c r="D12" s="26">
        <v>84</v>
      </c>
      <c r="E12" s="27"/>
      <c r="F12" s="21"/>
      <c r="G12" s="3">
        <v>10</v>
      </c>
      <c r="H12" s="35">
        <v>58.1</v>
      </c>
      <c r="I12">
        <f t="shared" si="0"/>
        <v>56.257779072951791</v>
      </c>
      <c r="J12">
        <f>I12/$I$5*Sheet1!C12</f>
        <v>21.123236741924757</v>
      </c>
    </row>
    <row r="13" spans="1:10" ht="27" customHeight="1" x14ac:dyDescent="0.25">
      <c r="A13" s="13" t="s">
        <v>22</v>
      </c>
      <c r="B13" s="7">
        <v>0.37222222222222223</v>
      </c>
      <c r="C13" s="18">
        <v>0.44</v>
      </c>
      <c r="D13" s="26">
        <v>45</v>
      </c>
      <c r="E13" s="27"/>
      <c r="F13" s="21"/>
      <c r="G13" s="3">
        <v>19</v>
      </c>
      <c r="H13" s="35">
        <v>58.1</v>
      </c>
      <c r="I13">
        <f t="shared" si="0"/>
        <v>56.257779072951791</v>
      </c>
      <c r="J13">
        <f>I13/$I$5*Sheet1!C13</f>
        <v>29.719902857824369</v>
      </c>
    </row>
    <row r="14" spans="1:10" ht="27" customHeight="1" x14ac:dyDescent="0.25">
      <c r="A14" s="13" t="s">
        <v>26</v>
      </c>
      <c r="B14" s="7">
        <v>0.37013888888888885</v>
      </c>
      <c r="C14" s="18">
        <v>0.34</v>
      </c>
      <c r="D14" s="26">
        <v>67</v>
      </c>
      <c r="E14" s="27"/>
      <c r="F14" s="21"/>
      <c r="G14" s="3">
        <v>27</v>
      </c>
      <c r="H14" s="35">
        <v>58.1</v>
      </c>
      <c r="I14">
        <f t="shared" si="0"/>
        <v>56.257779072951791</v>
      </c>
      <c r="J14">
        <f>I14/$I$5*Sheet1!C14</f>
        <v>38.316568973723989</v>
      </c>
    </row>
    <row r="15" spans="1:10" ht="27" customHeight="1" x14ac:dyDescent="0.25">
      <c r="A15" s="13" t="s">
        <v>23</v>
      </c>
      <c r="B15" s="7">
        <v>0.36736111111111108</v>
      </c>
      <c r="C15" s="18">
        <v>0.16</v>
      </c>
      <c r="D15" s="26">
        <v>33</v>
      </c>
      <c r="E15" s="27"/>
      <c r="F15" s="21"/>
      <c r="G15" s="3">
        <v>780</v>
      </c>
      <c r="H15" s="35">
        <v>58.27</v>
      </c>
      <c r="I15">
        <f t="shared" si="0"/>
        <v>56.100861247542674</v>
      </c>
      <c r="J15">
        <f>I15/$I$5*Sheet1!C15</f>
        <v>46.782381668914887</v>
      </c>
    </row>
    <row r="16" spans="1:10" ht="27" customHeight="1" thickBot="1" x14ac:dyDescent="0.3">
      <c r="A16" s="13" t="s">
        <v>27</v>
      </c>
      <c r="B16" s="7">
        <v>0.36249999999999999</v>
      </c>
      <c r="C16" s="18">
        <v>0.14000000000000001</v>
      </c>
      <c r="D16" s="29">
        <v>44</v>
      </c>
      <c r="E16" s="30"/>
      <c r="F16" s="21"/>
      <c r="G16" s="3">
        <v>17</v>
      </c>
      <c r="H16" s="35">
        <v>58.6</v>
      </c>
      <c r="I16">
        <f t="shared" si="0"/>
        <v>55.798798163554856</v>
      </c>
      <c r="J16">
        <f>I16/$I$5*Sheet1!C16</f>
        <v>55.05702188188679</v>
      </c>
    </row>
    <row r="17" spans="1:7" x14ac:dyDescent="0.25">
      <c r="A17" s="14"/>
    </row>
    <row r="18" spans="1:7" ht="27" customHeight="1" x14ac:dyDescent="0.25">
      <c r="A18" s="13" t="s">
        <v>8</v>
      </c>
      <c r="B18" s="3"/>
      <c r="C18" s="4" t="s">
        <v>7</v>
      </c>
      <c r="D18" s="3"/>
      <c r="E18" s="3"/>
      <c r="F18" s="3"/>
      <c r="G18" s="3"/>
    </row>
    <row r="19" spans="1:7" ht="27" customHeight="1" x14ac:dyDescent="0.25">
      <c r="A19" s="13" t="s">
        <v>28</v>
      </c>
      <c r="B19" s="3"/>
      <c r="C19" s="3"/>
      <c r="D19" s="3"/>
      <c r="E19" s="3"/>
      <c r="F19" s="3"/>
      <c r="G19" s="3"/>
    </row>
    <row r="20" spans="1:7" ht="27" customHeight="1" x14ac:dyDescent="0.25">
      <c r="A20" s="13" t="s">
        <v>29</v>
      </c>
      <c r="B20" s="3"/>
      <c r="C20" s="3"/>
      <c r="D20" s="3"/>
      <c r="E20" s="3"/>
      <c r="F20" s="3"/>
      <c r="G20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"/>
  <sheetViews>
    <sheetView zoomScale="85" zoomScaleNormal="85" workbookViewId="0">
      <selection activeCell="F13" sqref="F13"/>
    </sheetView>
  </sheetViews>
  <sheetFormatPr defaultRowHeight="15" x14ac:dyDescent="0.25"/>
  <cols>
    <col min="1" max="1" width="11.42578125" customWidth="1"/>
    <col min="2" max="2" width="10.28515625" bestFit="1" customWidth="1"/>
    <col min="3" max="4" width="10.28515625" customWidth="1"/>
    <col min="5" max="5" width="10.28515625" bestFit="1" customWidth="1"/>
  </cols>
  <sheetData>
    <row r="3" spans="1:9" x14ac:dyDescent="0.25">
      <c r="B3" s="50" t="s">
        <v>34</v>
      </c>
      <c r="C3" s="50"/>
      <c r="D3" s="39"/>
      <c r="E3" s="50" t="s">
        <v>35</v>
      </c>
      <c r="F3" s="50"/>
      <c r="G3" s="39"/>
    </row>
    <row r="4" spans="1:9" x14ac:dyDescent="0.25">
      <c r="A4" s="15" t="s">
        <v>0</v>
      </c>
      <c r="B4" s="31" t="s">
        <v>31</v>
      </c>
      <c r="C4" s="31" t="s">
        <v>33</v>
      </c>
      <c r="D4" s="31"/>
      <c r="E4" s="31" t="s">
        <v>31</v>
      </c>
      <c r="F4" s="31" t="s">
        <v>33</v>
      </c>
      <c r="G4" s="31"/>
      <c r="H4" s="40">
        <v>43600</v>
      </c>
      <c r="I4" s="40">
        <v>43598</v>
      </c>
    </row>
    <row r="5" spans="1:9" x14ac:dyDescent="0.25">
      <c r="A5" s="13" t="s">
        <v>3</v>
      </c>
      <c r="B5">
        <v>0</v>
      </c>
      <c r="C5">
        <v>0</v>
      </c>
      <c r="D5" s="37">
        <f t="shared" ref="D5:D15" si="0">C5/$C$16</f>
        <v>0</v>
      </c>
      <c r="E5">
        <v>0</v>
      </c>
      <c r="F5">
        <v>0</v>
      </c>
      <c r="G5" s="37">
        <f t="shared" ref="G5:G15" si="1">F5/$F$16</f>
        <v>0</v>
      </c>
      <c r="H5" s="17"/>
    </row>
    <row r="6" spans="1:9" x14ac:dyDescent="0.25">
      <c r="A6" s="13" t="s">
        <v>24</v>
      </c>
      <c r="B6" s="37">
        <v>0.11</v>
      </c>
      <c r="C6" s="37">
        <f>B6/70.8*24*60</f>
        <v>2.2372881355932206</v>
      </c>
      <c r="D6" s="37">
        <f t="shared" si="0"/>
        <v>4.8672566371681422E-2</v>
      </c>
      <c r="E6">
        <v>0.11</v>
      </c>
      <c r="F6" s="37">
        <f>E6/58.1*24*60</f>
        <v>2.7263339070567989</v>
      </c>
      <c r="G6" s="37">
        <f t="shared" si="1"/>
        <v>4.8888888888888891E-2</v>
      </c>
      <c r="H6" s="18">
        <v>0.82</v>
      </c>
      <c r="I6" s="18">
        <v>0.95</v>
      </c>
    </row>
    <row r="7" spans="1:9" x14ac:dyDescent="0.25">
      <c r="A7" s="13" t="s">
        <v>14</v>
      </c>
      <c r="B7">
        <f>B6+(B9-B6)/2</f>
        <v>0.29749999999999999</v>
      </c>
      <c r="C7">
        <f>C6+(C9-C6)/2</f>
        <v>6.0508474576271194</v>
      </c>
      <c r="D7" s="37">
        <f t="shared" si="0"/>
        <v>0.13163716814159293</v>
      </c>
      <c r="E7">
        <f>E6+(E9-E6)/2</f>
        <v>0.29499999999999998</v>
      </c>
      <c r="F7">
        <f>F6+(F9-F6)/2</f>
        <v>7.3115318416523243</v>
      </c>
      <c r="G7" s="37">
        <f t="shared" si="1"/>
        <v>0.13111111111111112</v>
      </c>
      <c r="H7" s="18">
        <v>0.64</v>
      </c>
      <c r="I7" s="18">
        <v>0.69</v>
      </c>
    </row>
    <row r="8" spans="1:9" x14ac:dyDescent="0.25">
      <c r="A8" s="13" t="s">
        <v>15</v>
      </c>
      <c r="B8">
        <f>B7+(B9-B7)/2</f>
        <v>0.39124999999999999</v>
      </c>
      <c r="C8">
        <f>C7+(C9-C7)/2</f>
        <v>7.9576271186440684</v>
      </c>
      <c r="D8" s="37">
        <f t="shared" si="0"/>
        <v>0.17311946902654868</v>
      </c>
      <c r="E8">
        <f>E7+(E9-E7)/2</f>
        <v>0.38749999999999996</v>
      </c>
      <c r="F8">
        <f>F7+(F9-F7)/2</f>
        <v>9.604130808950087</v>
      </c>
      <c r="G8" s="37">
        <f t="shared" si="1"/>
        <v>0.17222222222222222</v>
      </c>
      <c r="H8" s="18">
        <v>0.63</v>
      </c>
      <c r="I8" s="18">
        <v>0.69</v>
      </c>
    </row>
    <row r="9" spans="1:9" x14ac:dyDescent="0.25">
      <c r="A9" s="13" t="s">
        <v>16</v>
      </c>
      <c r="B9">
        <f>B6+(B12-B6)/2</f>
        <v>0.48499999999999999</v>
      </c>
      <c r="C9">
        <f>C6+(C12-C6)/2</f>
        <v>9.8644067796610173</v>
      </c>
      <c r="D9" s="37">
        <f t="shared" si="0"/>
        <v>0.21460176991150445</v>
      </c>
      <c r="E9">
        <f>E6+(E12-E6)/2</f>
        <v>0.48</v>
      </c>
      <c r="F9">
        <f>F6+(F12-F6)/2</f>
        <v>11.896729776247849</v>
      </c>
      <c r="G9" s="37">
        <f t="shared" si="1"/>
        <v>0.21333333333333332</v>
      </c>
      <c r="H9" s="18">
        <v>0.56999999999999995</v>
      </c>
      <c r="I9" s="18">
        <v>0.67</v>
      </c>
    </row>
    <row r="10" spans="1:9" x14ac:dyDescent="0.25">
      <c r="A10" s="13" t="s">
        <v>17</v>
      </c>
      <c r="B10">
        <f>B9+(B11-B9)/2</f>
        <v>0.57874999999999999</v>
      </c>
      <c r="C10">
        <f>C9+(C11-C9)/2</f>
        <v>11.771186440677965</v>
      </c>
      <c r="D10" s="37">
        <f t="shared" si="0"/>
        <v>0.25608407079646017</v>
      </c>
      <c r="E10">
        <f>E9+(E11-E9)/2</f>
        <v>0.57250000000000001</v>
      </c>
      <c r="F10">
        <f>F9+(F11-F9)/2</f>
        <v>14.189328743545611</v>
      </c>
      <c r="G10" s="37">
        <f t="shared" si="1"/>
        <v>0.25444444444444442</v>
      </c>
      <c r="H10" s="18">
        <v>0.53</v>
      </c>
      <c r="I10" s="18">
        <v>0.63</v>
      </c>
    </row>
    <row r="11" spans="1:9" x14ac:dyDescent="0.25">
      <c r="A11" s="13" t="s">
        <v>18</v>
      </c>
      <c r="B11">
        <f>B9+(B12-B9)/2</f>
        <v>0.67249999999999999</v>
      </c>
      <c r="C11">
        <f>C9+(C12-C9)/2</f>
        <v>13.677966101694915</v>
      </c>
      <c r="D11" s="37">
        <f t="shared" si="0"/>
        <v>0.29756637168141592</v>
      </c>
      <c r="E11">
        <f>E9+(E12-E9)/2</f>
        <v>0.66500000000000004</v>
      </c>
      <c r="F11">
        <f>F9+(F12-F9)/2</f>
        <v>16.481927710843372</v>
      </c>
      <c r="G11" s="37">
        <f t="shared" si="1"/>
        <v>0.29555555555555552</v>
      </c>
      <c r="H11" s="18">
        <v>0.49</v>
      </c>
      <c r="I11" s="18">
        <v>0.62</v>
      </c>
    </row>
    <row r="12" spans="1:9" x14ac:dyDescent="0.25">
      <c r="A12" s="13" t="s">
        <v>25</v>
      </c>
      <c r="B12" s="37">
        <v>0.86</v>
      </c>
      <c r="C12" s="37">
        <f>B12/70.8*24*60</f>
        <v>17.491525423728813</v>
      </c>
      <c r="D12" s="37">
        <f t="shared" si="0"/>
        <v>0.38053097345132741</v>
      </c>
      <c r="E12">
        <v>0.85</v>
      </c>
      <c r="F12" s="37">
        <f>E12/58.1*24*60</f>
        <v>21.0671256454389</v>
      </c>
      <c r="G12" s="37">
        <f t="shared" si="1"/>
        <v>0.37777777777777777</v>
      </c>
      <c r="H12" s="18">
        <v>0.45</v>
      </c>
      <c r="I12" s="18">
        <v>0.57999999999999996</v>
      </c>
    </row>
    <row r="13" spans="1:9" x14ac:dyDescent="0.25">
      <c r="A13" s="13" t="s">
        <v>22</v>
      </c>
      <c r="B13">
        <f>B12+(B14-B12)/2</f>
        <v>1.21</v>
      </c>
      <c r="C13">
        <f>C12+(C14-C12)/2</f>
        <v>24.610169491525426</v>
      </c>
      <c r="D13" s="37">
        <f t="shared" si="0"/>
        <v>0.53539823008849563</v>
      </c>
      <c r="E13">
        <f>E12+(E14-E12)/2</f>
        <v>1.2</v>
      </c>
      <c r="F13">
        <f>F12+(F14-F12)/2</f>
        <v>29.741824440619624</v>
      </c>
      <c r="G13" s="37">
        <f t="shared" si="1"/>
        <v>0.53333333333333333</v>
      </c>
      <c r="H13" s="18">
        <v>0.44</v>
      </c>
    </row>
    <row r="14" spans="1:9" x14ac:dyDescent="0.25">
      <c r="A14" s="13" t="s">
        <v>26</v>
      </c>
      <c r="B14" s="37">
        <v>1.56</v>
      </c>
      <c r="C14" s="37">
        <f>B14/70.8*24*60</f>
        <v>31.728813559322042</v>
      </c>
      <c r="D14" s="37">
        <f t="shared" si="0"/>
        <v>0.6902654867256639</v>
      </c>
      <c r="E14">
        <v>1.55</v>
      </c>
      <c r="F14" s="37">
        <f>E14/58.1*24*60</f>
        <v>38.416523235800348</v>
      </c>
      <c r="G14" s="37">
        <f t="shared" si="1"/>
        <v>0.68888888888888888</v>
      </c>
      <c r="H14" s="18">
        <v>0.34</v>
      </c>
      <c r="I14" s="18">
        <v>0.47</v>
      </c>
    </row>
    <row r="15" spans="1:9" x14ac:dyDescent="0.25">
      <c r="A15" s="13" t="s">
        <v>23</v>
      </c>
      <c r="B15">
        <f>B14+(B16-B14)/2</f>
        <v>1.91</v>
      </c>
      <c r="C15">
        <f>C14+(C16-C14)/2</f>
        <v>38.847457627118644</v>
      </c>
      <c r="D15" s="37">
        <f t="shared" si="0"/>
        <v>0.84513274336283184</v>
      </c>
      <c r="E15">
        <f>E14+(E16-E14)/2</f>
        <v>1.9</v>
      </c>
      <c r="F15">
        <f>F14+(F16-F14)/2</f>
        <v>47.091222030981072</v>
      </c>
      <c r="G15" s="37">
        <f t="shared" si="1"/>
        <v>0.84444444444444444</v>
      </c>
      <c r="H15" s="18">
        <v>0.16</v>
      </c>
    </row>
    <row r="16" spans="1:9" x14ac:dyDescent="0.25">
      <c r="A16" s="13" t="s">
        <v>27</v>
      </c>
      <c r="B16" s="37">
        <v>2.2599999999999998</v>
      </c>
      <c r="C16" s="37">
        <f>B16/70.8*24*60</f>
        <v>45.966101694915253</v>
      </c>
      <c r="D16" s="37">
        <f>C16/$C$16</f>
        <v>1</v>
      </c>
      <c r="E16">
        <v>2.25</v>
      </c>
      <c r="F16" s="37">
        <f>E16/58.1*24*60</f>
        <v>55.765920826161796</v>
      </c>
      <c r="G16" s="37">
        <f>F16/$F$16</f>
        <v>1</v>
      </c>
      <c r="H16" s="18">
        <v>0.14000000000000001</v>
      </c>
      <c r="I16" s="18">
        <v>0.28999999999999998</v>
      </c>
    </row>
    <row r="17" spans="1:8" x14ac:dyDescent="0.25">
      <c r="A17" s="14"/>
    </row>
    <row r="18" spans="1:8" x14ac:dyDescent="0.25">
      <c r="A18" s="13" t="s">
        <v>8</v>
      </c>
    </row>
    <row r="19" spans="1:8" x14ac:dyDescent="0.25">
      <c r="A19" s="13" t="s">
        <v>28</v>
      </c>
    </row>
    <row r="20" spans="1:8" x14ac:dyDescent="0.25">
      <c r="A20" s="13" t="s">
        <v>29</v>
      </c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3"/>
      <c r="B29" s="34"/>
      <c r="C29" s="34"/>
      <c r="D29" s="34"/>
      <c r="E29" s="34"/>
      <c r="F29" s="34"/>
      <c r="G29" s="34"/>
      <c r="H29" s="34"/>
    </row>
    <row r="30" spans="1:8" x14ac:dyDescent="0.25">
      <c r="A30" s="33"/>
      <c r="B30" s="34"/>
      <c r="C30" s="34"/>
      <c r="D30" s="34"/>
      <c r="E30" s="34"/>
      <c r="F30" s="34"/>
      <c r="G30" s="34"/>
      <c r="H30" s="34"/>
    </row>
    <row r="31" spans="1:8" x14ac:dyDescent="0.25">
      <c r="A31" s="33"/>
      <c r="B31" s="34"/>
      <c r="C31" s="34"/>
      <c r="D31" s="34"/>
      <c r="E31" s="34"/>
      <c r="F31" s="34"/>
      <c r="G31" s="34"/>
      <c r="H31" s="34"/>
    </row>
    <row r="32" spans="1:8" x14ac:dyDescent="0.25">
      <c r="A32" s="33"/>
      <c r="B32" s="34"/>
      <c r="C32" s="34"/>
      <c r="D32" s="34"/>
      <c r="E32" s="34"/>
      <c r="F32" s="34"/>
      <c r="G32" s="34"/>
      <c r="H32" s="34"/>
    </row>
    <row r="33" spans="1:8" x14ac:dyDescent="0.25">
      <c r="A33" s="33"/>
      <c r="B33" s="34"/>
      <c r="C33" s="34"/>
      <c r="D33" s="34"/>
      <c r="E33" s="34"/>
      <c r="F33" s="34"/>
      <c r="G33" s="34"/>
      <c r="H33" s="34"/>
    </row>
    <row r="34" spans="1:8" x14ac:dyDescent="0.25">
      <c r="A34" s="33"/>
      <c r="B34" s="34"/>
      <c r="C34" s="34"/>
      <c r="D34" s="34"/>
      <c r="E34" s="34"/>
      <c r="F34" s="34"/>
      <c r="G34" s="34"/>
      <c r="H34" s="34"/>
    </row>
  </sheetData>
  <mergeCells count="2">
    <mergeCell ref="B3:C3"/>
    <mergeCell ref="E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5-13 1130</vt:lpstr>
      <vt:lpstr>Plot Data</vt:lpstr>
      <vt:lpstr>5-15 0830</vt:lpstr>
      <vt:lpstr>Sheet1</vt:lpstr>
    </vt:vector>
  </TitlesOfParts>
  <Company>MWRD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Werth, Elisabeth</dc:creator>
  <cp:lastModifiedBy>Newhart, Kathryn</cp:lastModifiedBy>
  <cp:lastPrinted>2019-05-15T14:00:33Z</cp:lastPrinted>
  <dcterms:created xsi:type="dcterms:W3CDTF">2019-05-13T15:50:12Z</dcterms:created>
  <dcterms:modified xsi:type="dcterms:W3CDTF">2019-05-30T16:10:59Z</dcterms:modified>
</cp:coreProperties>
</file>