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GitHub\MWRD\"/>
    </mc:Choice>
  </mc:AlternateContent>
  <bookViews>
    <workbookView xWindow="0" yWindow="0" windowWidth="28800" windowHeight="12030" activeTab="2"/>
  </bookViews>
  <sheets>
    <sheet name="5-13 1130" sheetId="2" r:id="rId1"/>
    <sheet name="5-15 0830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E16" i="4"/>
  <c r="E14" i="4"/>
  <c r="E12" i="4"/>
  <c r="E13" i="4" s="1"/>
  <c r="E6" i="4"/>
  <c r="B15" i="4"/>
  <c r="C12" i="4"/>
  <c r="J12" i="3" s="1"/>
  <c r="C6" i="4"/>
  <c r="C9" i="4" s="1"/>
  <c r="D15" i="4"/>
  <c r="D13" i="4"/>
  <c r="D9" i="4"/>
  <c r="D7" i="4" s="1"/>
  <c r="D8" i="4" s="1"/>
  <c r="I6" i="3"/>
  <c r="I9" i="3"/>
  <c r="I12" i="3"/>
  <c r="I13" i="3"/>
  <c r="I14" i="3"/>
  <c r="I15" i="3"/>
  <c r="I16" i="3"/>
  <c r="H11" i="3"/>
  <c r="H10" i="3" s="1"/>
  <c r="I10" i="3" s="1"/>
  <c r="H8" i="3"/>
  <c r="I8" i="3" s="1"/>
  <c r="H5" i="3"/>
  <c r="B9" i="4"/>
  <c r="B11" i="4" s="1"/>
  <c r="B7" i="4" l="1"/>
  <c r="B8" i="4" s="1"/>
  <c r="B10" i="4"/>
  <c r="C7" i="4"/>
  <c r="J9" i="3"/>
  <c r="J6" i="3"/>
  <c r="E15" i="4"/>
  <c r="E9" i="4"/>
  <c r="C11" i="4"/>
  <c r="D11" i="4"/>
  <c r="D10" i="4" s="1"/>
  <c r="H7" i="3"/>
  <c r="I7" i="3" s="1"/>
  <c r="I11" i="3"/>
  <c r="C10" i="4" l="1"/>
  <c r="J10" i="3" s="1"/>
  <c r="J11" i="3"/>
  <c r="C8" i="4"/>
  <c r="J8" i="3" s="1"/>
  <c r="J7" i="3"/>
  <c r="E11" i="4"/>
  <c r="E10" i="4" s="1"/>
  <c r="E7" i="4"/>
  <c r="E8" i="4" s="1"/>
  <c r="C16" i="4" l="1"/>
  <c r="J16" i="3" s="1"/>
  <c r="C14" i="4"/>
  <c r="B13" i="4"/>
  <c r="C15" i="4" l="1"/>
  <c r="J15" i="3" s="1"/>
  <c r="C13" i="4"/>
  <c r="J13" i="3" s="1"/>
  <c r="J14" i="3"/>
</calcChain>
</file>

<file path=xl/sharedStrings.xml><?xml version="1.0" encoding="utf-8"?>
<sst xmlns="http://schemas.openxmlformats.org/spreadsheetml/2006/main" count="79" uniqueCount="38">
  <si>
    <t>Location</t>
  </si>
  <si>
    <t>Time</t>
  </si>
  <si>
    <t>N_1Min</t>
  </si>
  <si>
    <t>N_PrePAA</t>
  </si>
  <si>
    <t>N_10Min</t>
  </si>
  <si>
    <t>N_30Min</t>
  </si>
  <si>
    <t>N_20Min</t>
  </si>
  <si>
    <t>-</t>
  </si>
  <si>
    <t>S_PrePAA</t>
  </si>
  <si>
    <t>S_1Min</t>
  </si>
  <si>
    <t>S_30Min</t>
  </si>
  <si>
    <t>PAA (mg/L)</t>
  </si>
  <si>
    <t>ECIDX (CFU/100mL)</t>
  </si>
  <si>
    <t>Tecta (CFU/100mL)</t>
  </si>
  <si>
    <t>N_1st Pass-1</t>
  </si>
  <si>
    <t>N_1st Pass-2</t>
  </si>
  <si>
    <t>N_1st Pass-3</t>
  </si>
  <si>
    <t>N_1st Pass-4</t>
  </si>
  <si>
    <t>N_1st Pass-5</t>
  </si>
  <si>
    <t>Date:</t>
  </si>
  <si>
    <t>neat</t>
  </si>
  <si>
    <t>1+99</t>
  </si>
  <si>
    <t>N_2nd Pass-3</t>
  </si>
  <si>
    <t>N_3rd Pass-3</t>
  </si>
  <si>
    <t>N_1 Min</t>
  </si>
  <si>
    <t>N_10 Min</t>
  </si>
  <si>
    <t>N_20 Min</t>
  </si>
  <si>
    <t>N_30 Min</t>
  </si>
  <si>
    <t>S_1 Min</t>
  </si>
  <si>
    <t>S_30 Min</t>
  </si>
  <si>
    <t>&gt;2420</t>
  </si>
  <si>
    <t>Vol (Mgal)</t>
  </si>
  <si>
    <t>Dis N Complex Sec Eff Flow</t>
  </si>
  <si>
    <t>HRT (min)</t>
  </si>
  <si>
    <t>70.8 MGD</t>
  </si>
  <si>
    <t>58.1 MGD</t>
  </si>
  <si>
    <t>Sample HRT</t>
  </si>
  <si>
    <t>Total 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</si>
</sst>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quotePrefix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4" fontId="0" fillId="0" borderId="1" xfId="0" applyNumberFormat="1" applyBorder="1"/>
    <xf numFmtId="20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quotePrefix="1" applyFont="1" applyBorder="1" applyAlignment="1">
      <alignment horizontal="center" vertical="center"/>
    </xf>
    <xf numFmtId="0" fontId="0" fillId="0" borderId="4" xfId="0" applyBorder="1"/>
    <xf numFmtId="0" fontId="0" fillId="0" borderId="6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Sheet1!$C$6:$C$16</c:f>
              <c:numCache>
                <c:formatCode>General</c:formatCode>
                <c:ptCount val="11"/>
                <c:pt idx="0">
                  <c:v>2.2372881355932206</c:v>
                </c:pt>
                <c:pt idx="1">
                  <c:v>6.0508474576271194</c:v>
                </c:pt>
                <c:pt idx="2">
                  <c:v>7.9576271186440684</c:v>
                </c:pt>
                <c:pt idx="3">
                  <c:v>9.8644067796610173</c:v>
                </c:pt>
                <c:pt idx="4">
                  <c:v>11.771186440677965</c:v>
                </c:pt>
                <c:pt idx="5">
                  <c:v>13.677966101694915</c:v>
                </c:pt>
                <c:pt idx="6">
                  <c:v>17.491525423728813</c:v>
                </c:pt>
                <c:pt idx="7">
                  <c:v>24.610169491525426</c:v>
                </c:pt>
                <c:pt idx="8">
                  <c:v>31.728813559322042</c:v>
                </c:pt>
                <c:pt idx="9">
                  <c:v>38.847457627118644</c:v>
                </c:pt>
                <c:pt idx="10">
                  <c:v>45.966101694915253</c:v>
                </c:pt>
              </c:numCache>
            </c:numRef>
          </c:xVal>
          <c:yVal>
            <c:numRef>
              <c:f>Sheet1!$F$6:$F$16</c:f>
              <c:numCache>
                <c:formatCode>General</c:formatCode>
                <c:ptCount val="11"/>
                <c:pt idx="0">
                  <c:v>0.82</c:v>
                </c:pt>
                <c:pt idx="1">
                  <c:v>0.64</c:v>
                </c:pt>
                <c:pt idx="2">
                  <c:v>0.63</c:v>
                </c:pt>
                <c:pt idx="3">
                  <c:v>0.56999999999999995</c:v>
                </c:pt>
                <c:pt idx="4">
                  <c:v>0.53</c:v>
                </c:pt>
                <c:pt idx="5">
                  <c:v>0.49</c:v>
                </c:pt>
                <c:pt idx="6">
                  <c:v>0.45</c:v>
                </c:pt>
                <c:pt idx="7">
                  <c:v>0.44</c:v>
                </c:pt>
                <c:pt idx="8">
                  <c:v>0.34</c:v>
                </c:pt>
                <c:pt idx="9">
                  <c:v>0.16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2-4F00-9807-951344A6A82A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45.96610169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Sheet1!$C$6:$C$16</c:f>
              <c:numCache>
                <c:formatCode>General</c:formatCode>
                <c:ptCount val="11"/>
                <c:pt idx="0">
                  <c:v>2.2372881355932206</c:v>
                </c:pt>
                <c:pt idx="1">
                  <c:v>6.0508474576271194</c:v>
                </c:pt>
                <c:pt idx="2">
                  <c:v>7.9576271186440684</c:v>
                </c:pt>
                <c:pt idx="3">
                  <c:v>9.8644067796610173</c:v>
                </c:pt>
                <c:pt idx="4">
                  <c:v>11.771186440677965</c:v>
                </c:pt>
                <c:pt idx="5">
                  <c:v>13.677966101694915</c:v>
                </c:pt>
                <c:pt idx="6">
                  <c:v>17.491525423728813</c:v>
                </c:pt>
                <c:pt idx="7">
                  <c:v>24.610169491525426</c:v>
                </c:pt>
                <c:pt idx="8">
                  <c:v>31.728813559322042</c:v>
                </c:pt>
                <c:pt idx="9">
                  <c:v>38.847457627118644</c:v>
                </c:pt>
                <c:pt idx="10">
                  <c:v>45.966101694915253</c:v>
                </c:pt>
              </c:numCache>
            </c:numRef>
          </c:xVal>
          <c:yVal>
            <c:numRef>
              <c:f>Sheet1!$G$6:$G$16</c:f>
              <c:numCache>
                <c:formatCode>General</c:formatCode>
                <c:ptCount val="11"/>
                <c:pt idx="0">
                  <c:v>0.95</c:v>
                </c:pt>
                <c:pt idx="1">
                  <c:v>0.69</c:v>
                </c:pt>
                <c:pt idx="2">
                  <c:v>0.69</c:v>
                </c:pt>
                <c:pt idx="3">
                  <c:v>0.67</c:v>
                </c:pt>
                <c:pt idx="4">
                  <c:v>0.63</c:v>
                </c:pt>
                <c:pt idx="5">
                  <c:v>0.62</c:v>
                </c:pt>
                <c:pt idx="6">
                  <c:v>0.57999999999999996</c:v>
                </c:pt>
                <c:pt idx="8">
                  <c:v>0.47</c:v>
                </c:pt>
                <c:pt idx="10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2-4F00-9807-951344A6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2144"/>
        <c:axId val="408807152"/>
      </c:scatterChart>
      <c:valAx>
        <c:axId val="4088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7152"/>
        <c:crosses val="autoZero"/>
        <c:crossBetween val="midCat"/>
      </c:valAx>
      <c:valAx>
        <c:axId val="4088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19</xdr:row>
      <xdr:rowOff>133350</xdr:rowOff>
    </xdr:from>
    <xdr:to>
      <xdr:col>10</xdr:col>
      <xdr:colOff>561975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438650"/>
          <a:ext cx="79343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38100</xdr:rowOff>
    </xdr:from>
    <xdr:to>
      <xdr:col>8</xdr:col>
      <xdr:colOff>680357</xdr:colOff>
      <xdr:row>32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1275"/>
          <a:ext cx="79438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89647</xdr:colOff>
      <xdr:row>18</xdr:row>
      <xdr:rowOff>17929</xdr:rowOff>
    </xdr:from>
    <xdr:to>
      <xdr:col>18</xdr:col>
      <xdr:colOff>425823</xdr:colOff>
      <xdr:row>32</xdr:row>
      <xdr:rowOff>94129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6" sqref="A6:C14"/>
    </sheetView>
  </sheetViews>
  <sheetFormatPr defaultRowHeight="15" x14ac:dyDescent="0.25"/>
  <cols>
    <col min="1" max="1" width="10.7109375" bestFit="1" customWidth="1"/>
    <col min="2" max="2" width="9" customWidth="1"/>
    <col min="3" max="3" width="9.5703125" bestFit="1" customWidth="1"/>
    <col min="4" max="7" width="10.5703125" customWidth="1"/>
  </cols>
  <sheetData>
    <row r="1" spans="1:8" ht="15.75" thickBot="1" x14ac:dyDescent="0.3">
      <c r="F1" s="5" t="s">
        <v>19</v>
      </c>
      <c r="G1" s="6">
        <v>43598</v>
      </c>
    </row>
    <row r="2" spans="1:8" ht="15.75" thickBot="1" x14ac:dyDescent="0.3">
      <c r="F2" s="5"/>
      <c r="G2" s="12"/>
    </row>
    <row r="3" spans="1:8" x14ac:dyDescent="0.25">
      <c r="D3" s="31" t="s">
        <v>12</v>
      </c>
      <c r="E3" s="32"/>
      <c r="F3" s="33" t="s">
        <v>13</v>
      </c>
      <c r="G3" s="34"/>
    </row>
    <row r="4" spans="1:8" x14ac:dyDescent="0.25">
      <c r="A4" s="2" t="s">
        <v>0</v>
      </c>
      <c r="B4" s="2" t="s">
        <v>1</v>
      </c>
      <c r="C4" s="16" t="s">
        <v>11</v>
      </c>
      <c r="D4" s="22" t="s">
        <v>20</v>
      </c>
      <c r="E4" s="23" t="s">
        <v>21</v>
      </c>
      <c r="F4" s="19" t="s">
        <v>20</v>
      </c>
      <c r="G4" s="9" t="s">
        <v>21</v>
      </c>
    </row>
    <row r="5" spans="1:8" ht="27" customHeight="1" x14ac:dyDescent="0.25">
      <c r="A5" s="2" t="s">
        <v>3</v>
      </c>
      <c r="B5" s="7">
        <v>0.50694444444444442</v>
      </c>
      <c r="C5" s="17" t="s">
        <v>7</v>
      </c>
      <c r="D5" s="24"/>
      <c r="E5" s="25">
        <v>6450</v>
      </c>
      <c r="F5" s="20"/>
      <c r="G5" s="10">
        <v>81900</v>
      </c>
      <c r="H5" s="11"/>
    </row>
    <row r="6" spans="1:8" ht="27" customHeight="1" x14ac:dyDescent="0.25">
      <c r="A6" s="2" t="s">
        <v>2</v>
      </c>
      <c r="B6" s="7">
        <v>0.50486111111111109</v>
      </c>
      <c r="C6" s="18">
        <v>0.95</v>
      </c>
      <c r="D6" s="26"/>
      <c r="E6" s="27">
        <v>4870</v>
      </c>
      <c r="F6" s="21"/>
      <c r="G6" s="3">
        <v>107700</v>
      </c>
    </row>
    <row r="7" spans="1:8" ht="27" customHeight="1" x14ac:dyDescent="0.25">
      <c r="A7" s="2" t="s">
        <v>14</v>
      </c>
      <c r="B7" s="7">
        <v>0.50208333333333333</v>
      </c>
      <c r="C7" s="18">
        <v>0.69</v>
      </c>
      <c r="D7" s="26"/>
      <c r="E7" s="27">
        <v>3050</v>
      </c>
      <c r="F7" s="21">
        <v>53101</v>
      </c>
      <c r="G7" s="3"/>
    </row>
    <row r="8" spans="1:8" ht="27" customHeight="1" x14ac:dyDescent="0.25">
      <c r="A8" s="2" t="s">
        <v>15</v>
      </c>
      <c r="B8" s="7">
        <v>0.4993055555555555</v>
      </c>
      <c r="C8" s="18">
        <v>0.69</v>
      </c>
      <c r="D8" s="26">
        <v>2420</v>
      </c>
      <c r="E8" s="27"/>
      <c r="F8" s="21">
        <v>19571</v>
      </c>
      <c r="G8" s="3"/>
    </row>
    <row r="9" spans="1:8" ht="27" customHeight="1" x14ac:dyDescent="0.25">
      <c r="A9" s="2" t="s">
        <v>16</v>
      </c>
      <c r="B9" s="7">
        <v>0.49652777777777773</v>
      </c>
      <c r="C9" s="18">
        <v>0.67</v>
      </c>
      <c r="D9" s="26">
        <v>2420</v>
      </c>
      <c r="E9" s="27"/>
      <c r="F9" s="21">
        <v>25383</v>
      </c>
      <c r="G9" s="3"/>
    </row>
    <row r="10" spans="1:8" ht="27" customHeight="1" x14ac:dyDescent="0.25">
      <c r="A10" s="2" t="s">
        <v>17</v>
      </c>
      <c r="B10" s="7">
        <v>0.49444444444444446</v>
      </c>
      <c r="C10" s="18">
        <v>0.63</v>
      </c>
      <c r="D10" s="26">
        <v>1990</v>
      </c>
      <c r="E10" s="27"/>
      <c r="F10" s="21">
        <v>994</v>
      </c>
      <c r="G10" s="3"/>
    </row>
    <row r="11" spans="1:8" ht="27" customHeight="1" x14ac:dyDescent="0.25">
      <c r="A11" s="2" t="s">
        <v>18</v>
      </c>
      <c r="B11" s="7">
        <v>0.49305555555555558</v>
      </c>
      <c r="C11" s="18">
        <v>0.62</v>
      </c>
      <c r="D11" s="26">
        <v>770</v>
      </c>
      <c r="E11" s="27"/>
      <c r="F11" s="21">
        <v>198</v>
      </c>
      <c r="G11" s="3"/>
    </row>
    <row r="12" spans="1:8" ht="27" customHeight="1" x14ac:dyDescent="0.25">
      <c r="A12" s="2" t="s">
        <v>4</v>
      </c>
      <c r="B12" s="7">
        <v>0.4909722222222222</v>
      </c>
      <c r="C12" s="18">
        <v>0.57999999999999996</v>
      </c>
      <c r="D12" s="26">
        <v>770</v>
      </c>
      <c r="E12" s="27"/>
      <c r="F12" s="21">
        <v>137</v>
      </c>
      <c r="G12" s="3"/>
    </row>
    <row r="13" spans="1:8" ht="27" customHeight="1" x14ac:dyDescent="0.25">
      <c r="A13" s="2" t="s">
        <v>6</v>
      </c>
      <c r="B13" s="7">
        <v>0.48819444444444443</v>
      </c>
      <c r="C13" s="18">
        <v>0.47</v>
      </c>
      <c r="D13" s="26">
        <v>35</v>
      </c>
      <c r="E13" s="27"/>
      <c r="F13" s="21">
        <v>1</v>
      </c>
      <c r="G13" s="3"/>
    </row>
    <row r="14" spans="1:8" ht="27" customHeight="1" thickBot="1" x14ac:dyDescent="0.3">
      <c r="A14" s="2" t="s">
        <v>5</v>
      </c>
      <c r="B14" s="7">
        <v>0.48333333333333334</v>
      </c>
      <c r="C14" s="18">
        <v>0.28999999999999998</v>
      </c>
      <c r="D14" s="29">
        <v>34</v>
      </c>
      <c r="E14" s="30"/>
      <c r="F14" s="21">
        <v>4</v>
      </c>
      <c r="G14" s="3"/>
    </row>
    <row r="15" spans="1:8" x14ac:dyDescent="0.25">
      <c r="A15" s="1"/>
    </row>
    <row r="16" spans="1:8" ht="27" customHeight="1" x14ac:dyDescent="0.25">
      <c r="A16" s="2" t="s">
        <v>8</v>
      </c>
      <c r="B16" s="3"/>
      <c r="C16" s="4" t="s">
        <v>7</v>
      </c>
      <c r="D16" s="3"/>
      <c r="E16" s="3"/>
      <c r="F16" s="3"/>
      <c r="G16" s="3"/>
    </row>
    <row r="17" spans="1:7" ht="27" customHeight="1" x14ac:dyDescent="0.25">
      <c r="A17" s="2" t="s">
        <v>9</v>
      </c>
      <c r="B17" s="3"/>
      <c r="C17" s="3"/>
      <c r="D17" s="3"/>
      <c r="E17" s="3"/>
      <c r="F17" s="3"/>
      <c r="G17" s="3"/>
    </row>
    <row r="18" spans="1:7" ht="27" customHeight="1" x14ac:dyDescent="0.25">
      <c r="A18" s="2" t="s">
        <v>10</v>
      </c>
      <c r="B18" s="3"/>
      <c r="C18" s="3"/>
      <c r="D18" s="3"/>
      <c r="E18" s="3"/>
      <c r="F18" s="3"/>
      <c r="G18" s="3"/>
    </row>
  </sheetData>
  <mergeCells count="2">
    <mergeCell ref="D3:E3"/>
    <mergeCell ref="F3:G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selection activeCell="C5" sqref="C5:C16"/>
    </sheetView>
  </sheetViews>
  <sheetFormatPr defaultRowHeight="15" x14ac:dyDescent="0.25"/>
  <cols>
    <col min="1" max="1" width="11.42578125" customWidth="1"/>
    <col min="3" max="3" width="10.140625" customWidth="1"/>
    <col min="7" max="7" width="10.28515625" bestFit="1" customWidth="1"/>
    <col min="8" max="8" width="27.140625" bestFit="1" customWidth="1"/>
    <col min="9" max="9" width="14.85546875" bestFit="1" customWidth="1"/>
  </cols>
  <sheetData>
    <row r="1" spans="1:10" ht="15.75" thickBot="1" x14ac:dyDescent="0.3">
      <c r="F1" s="5" t="s">
        <v>19</v>
      </c>
      <c r="G1" s="6">
        <v>43600</v>
      </c>
    </row>
    <row r="2" spans="1:10" ht="15.75" thickBot="1" x14ac:dyDescent="0.3">
      <c r="F2" s="5"/>
      <c r="G2" s="12"/>
    </row>
    <row r="3" spans="1:10" x14ac:dyDescent="0.25">
      <c r="D3" s="31" t="s">
        <v>12</v>
      </c>
      <c r="E3" s="32"/>
      <c r="F3" s="33" t="s">
        <v>13</v>
      </c>
      <c r="G3" s="34"/>
      <c r="H3" t="s">
        <v>32</v>
      </c>
      <c r="I3" t="s">
        <v>37</v>
      </c>
      <c r="J3" t="s">
        <v>36</v>
      </c>
    </row>
    <row r="4" spans="1:10" ht="19.5" customHeight="1" x14ac:dyDescent="0.25">
      <c r="A4" s="8" t="s">
        <v>0</v>
      </c>
      <c r="B4" s="8" t="s">
        <v>1</v>
      </c>
      <c r="C4" s="16" t="s">
        <v>11</v>
      </c>
      <c r="D4" s="22" t="s">
        <v>20</v>
      </c>
      <c r="E4" s="23" t="s">
        <v>21</v>
      </c>
      <c r="F4" s="19" t="s">
        <v>20</v>
      </c>
      <c r="G4" s="9" t="s">
        <v>21</v>
      </c>
    </row>
    <row r="5" spans="1:10" ht="27" customHeight="1" x14ac:dyDescent="0.25">
      <c r="A5" s="13" t="s">
        <v>3</v>
      </c>
      <c r="B5" s="7">
        <v>0.39097222222222222</v>
      </c>
      <c r="C5" s="17" t="s">
        <v>7</v>
      </c>
      <c r="D5" s="24"/>
      <c r="E5" s="25">
        <v>6310</v>
      </c>
      <c r="F5" s="20">
        <v>49394045</v>
      </c>
      <c r="G5" s="10">
        <v>220700</v>
      </c>
      <c r="H5">
        <f>H6+(71.7-H6)/2</f>
        <v>70.775000000000006</v>
      </c>
      <c r="I5">
        <f>2733.6*H5^(-0.956)</f>
        <v>46.585397160463273</v>
      </c>
      <c r="J5" s="40">
        <v>0</v>
      </c>
    </row>
    <row r="6" spans="1:10" ht="27" customHeight="1" x14ac:dyDescent="0.25">
      <c r="A6" s="13" t="s">
        <v>24</v>
      </c>
      <c r="B6" s="7">
        <v>0.38750000000000001</v>
      </c>
      <c r="C6" s="18">
        <v>0.82</v>
      </c>
      <c r="D6" s="26"/>
      <c r="E6" s="27">
        <v>4870</v>
      </c>
      <c r="F6" s="21">
        <v>8511890</v>
      </c>
      <c r="G6" s="3">
        <v>36000</v>
      </c>
      <c r="H6">
        <v>69.849999999999994</v>
      </c>
      <c r="I6">
        <f t="shared" ref="I6:I16" si="0">2733.6*H6^(-0.956)</f>
        <v>47.174996585210764</v>
      </c>
      <c r="J6">
        <f>I6/$I$5*Sheet1!C6</f>
        <v>2.265603957248588</v>
      </c>
    </row>
    <row r="7" spans="1:10" ht="27" customHeight="1" x14ac:dyDescent="0.25">
      <c r="A7" s="13" t="s">
        <v>14</v>
      </c>
      <c r="B7" s="7">
        <v>0.38541666666666669</v>
      </c>
      <c r="C7" s="18">
        <v>0.64</v>
      </c>
      <c r="D7" s="26">
        <v>1990</v>
      </c>
      <c r="E7" s="27">
        <v>3590</v>
      </c>
      <c r="F7" s="21">
        <v>225792</v>
      </c>
      <c r="G7" s="3">
        <v>2600</v>
      </c>
      <c r="H7">
        <f>H8+(H6-H8)/2</f>
        <v>68.287499999999994</v>
      </c>
      <c r="I7">
        <f t="shared" si="0"/>
        <v>48.206407280996828</v>
      </c>
      <c r="J7">
        <f>I7/$I$5*Sheet1!C7</f>
        <v>6.2613959463055142</v>
      </c>
    </row>
    <row r="8" spans="1:10" ht="27" customHeight="1" x14ac:dyDescent="0.25">
      <c r="A8" s="13" t="s">
        <v>15</v>
      </c>
      <c r="B8" s="7">
        <v>0.3833333333333333</v>
      </c>
      <c r="C8" s="18">
        <v>0.63</v>
      </c>
      <c r="D8" s="28" t="s">
        <v>30</v>
      </c>
      <c r="E8" s="27">
        <v>4410</v>
      </c>
      <c r="F8" s="21">
        <v>257857</v>
      </c>
      <c r="G8" s="3">
        <v>100</v>
      </c>
      <c r="H8">
        <f>H9+(H6-H9)/2</f>
        <v>66.724999999999994</v>
      </c>
      <c r="I8">
        <f t="shared" si="0"/>
        <v>49.285036322362387</v>
      </c>
      <c r="J8">
        <f>I8/$I$5*Sheet1!C8</f>
        <v>8.4187742401612411</v>
      </c>
    </row>
    <row r="9" spans="1:10" ht="27" customHeight="1" x14ac:dyDescent="0.25">
      <c r="A9" s="13" t="s">
        <v>16</v>
      </c>
      <c r="B9" s="7">
        <v>0.38055555555555554</v>
      </c>
      <c r="C9" s="18">
        <v>0.56999999999999995</v>
      </c>
      <c r="D9" s="26">
        <v>1120</v>
      </c>
      <c r="E9" s="27">
        <v>2600</v>
      </c>
      <c r="F9" s="21"/>
      <c r="G9" s="3">
        <v>1876</v>
      </c>
      <c r="H9">
        <v>63.6</v>
      </c>
      <c r="I9">
        <f t="shared" si="0"/>
        <v>51.597654867488913</v>
      </c>
      <c r="J9">
        <f>I9/$I$5*Sheet1!C9</f>
        <v>10.925746854454966</v>
      </c>
    </row>
    <row r="10" spans="1:10" ht="27" customHeight="1" x14ac:dyDescent="0.25">
      <c r="A10" s="13" t="s">
        <v>17</v>
      </c>
      <c r="B10" s="7">
        <v>0.37916666666666665</v>
      </c>
      <c r="C10" s="18">
        <v>0.53</v>
      </c>
      <c r="D10" s="26">
        <v>866</v>
      </c>
      <c r="E10" s="27"/>
      <c r="F10" s="21"/>
      <c r="G10" s="3">
        <v>1373</v>
      </c>
      <c r="H10">
        <f>H11+(H9-H11)/2</f>
        <v>61.537500000000001</v>
      </c>
      <c r="I10">
        <f t="shared" si="0"/>
        <v>53.249712872031594</v>
      </c>
      <c r="J10">
        <f>I10/$I$5*Sheet1!C10</f>
        <v>13.455124058944909</v>
      </c>
    </row>
    <row r="11" spans="1:10" ht="27" customHeight="1" x14ac:dyDescent="0.25">
      <c r="A11" s="13" t="s">
        <v>18</v>
      </c>
      <c r="B11" s="7">
        <v>0.37708333333333338</v>
      </c>
      <c r="C11" s="18">
        <v>0.49</v>
      </c>
      <c r="D11" s="26">
        <v>613</v>
      </c>
      <c r="E11" s="27"/>
      <c r="F11" s="21"/>
      <c r="G11" s="3">
        <v>400</v>
      </c>
      <c r="H11">
        <f>H12+(H9-H12)/4</f>
        <v>59.475000000000001</v>
      </c>
      <c r="I11">
        <f t="shared" si="0"/>
        <v>55.013747639728642</v>
      </c>
      <c r="J11">
        <f>I11/$I$5*Sheet1!C11</f>
        <v>16.152619086867606</v>
      </c>
    </row>
    <row r="12" spans="1:10" ht="27" customHeight="1" x14ac:dyDescent="0.25">
      <c r="A12" s="13" t="s">
        <v>25</v>
      </c>
      <c r="B12" s="7">
        <v>0.3756944444444445</v>
      </c>
      <c r="C12" s="18">
        <v>0.45</v>
      </c>
      <c r="D12" s="26">
        <v>84</v>
      </c>
      <c r="E12" s="27"/>
      <c r="F12" s="21"/>
      <c r="G12" s="3">
        <v>10</v>
      </c>
      <c r="H12" s="39">
        <v>58.1</v>
      </c>
      <c r="I12">
        <f t="shared" si="0"/>
        <v>56.257779072951791</v>
      </c>
      <c r="J12">
        <f>I12/$I$5*Sheet1!C12</f>
        <v>21.123236741924757</v>
      </c>
    </row>
    <row r="13" spans="1:10" ht="27" customHeight="1" x14ac:dyDescent="0.25">
      <c r="A13" s="13" t="s">
        <v>22</v>
      </c>
      <c r="B13" s="7">
        <v>0.37222222222222223</v>
      </c>
      <c r="C13" s="18">
        <v>0.44</v>
      </c>
      <c r="D13" s="26">
        <v>45</v>
      </c>
      <c r="E13" s="27"/>
      <c r="F13" s="21"/>
      <c r="G13" s="3">
        <v>19</v>
      </c>
      <c r="H13" s="39">
        <v>58.1</v>
      </c>
      <c r="I13">
        <f t="shared" si="0"/>
        <v>56.257779072951791</v>
      </c>
      <c r="J13">
        <f>I13/$I$5*Sheet1!C13</f>
        <v>29.719902857824369</v>
      </c>
    </row>
    <row r="14" spans="1:10" ht="27" customHeight="1" x14ac:dyDescent="0.25">
      <c r="A14" s="13" t="s">
        <v>26</v>
      </c>
      <c r="B14" s="7">
        <v>0.37013888888888885</v>
      </c>
      <c r="C14" s="18">
        <v>0.34</v>
      </c>
      <c r="D14" s="26">
        <v>67</v>
      </c>
      <c r="E14" s="27"/>
      <c r="F14" s="21"/>
      <c r="G14" s="3">
        <v>27</v>
      </c>
      <c r="H14" s="39">
        <v>58.1</v>
      </c>
      <c r="I14">
        <f t="shared" si="0"/>
        <v>56.257779072951791</v>
      </c>
      <c r="J14">
        <f>I14/$I$5*Sheet1!C14</f>
        <v>38.316568973723989</v>
      </c>
    </row>
    <row r="15" spans="1:10" ht="27" customHeight="1" x14ac:dyDescent="0.25">
      <c r="A15" s="13" t="s">
        <v>23</v>
      </c>
      <c r="B15" s="7">
        <v>0.36736111111111108</v>
      </c>
      <c r="C15" s="18">
        <v>0.16</v>
      </c>
      <c r="D15" s="26">
        <v>33</v>
      </c>
      <c r="E15" s="27"/>
      <c r="F15" s="21"/>
      <c r="G15" s="3">
        <v>780</v>
      </c>
      <c r="H15" s="39">
        <v>58.27</v>
      </c>
      <c r="I15">
        <f t="shared" si="0"/>
        <v>56.100861247542674</v>
      </c>
      <c r="J15">
        <f>I15/$I$5*Sheet1!C15</f>
        <v>46.782381668914887</v>
      </c>
    </row>
    <row r="16" spans="1:10" ht="27" customHeight="1" thickBot="1" x14ac:dyDescent="0.3">
      <c r="A16" s="13" t="s">
        <v>27</v>
      </c>
      <c r="B16" s="7">
        <v>0.36249999999999999</v>
      </c>
      <c r="C16" s="18">
        <v>0.14000000000000001</v>
      </c>
      <c r="D16" s="29">
        <v>44</v>
      </c>
      <c r="E16" s="30"/>
      <c r="F16" s="21"/>
      <c r="G16" s="3">
        <v>17</v>
      </c>
      <c r="H16" s="39">
        <v>58.6</v>
      </c>
      <c r="I16">
        <f t="shared" si="0"/>
        <v>55.798798163554856</v>
      </c>
      <c r="J16">
        <f>I16/$I$5*Sheet1!C16</f>
        <v>55.05702188188679</v>
      </c>
    </row>
    <row r="17" spans="1:7" x14ac:dyDescent="0.25">
      <c r="A17" s="14"/>
    </row>
    <row r="18" spans="1:7" ht="27" customHeight="1" x14ac:dyDescent="0.25">
      <c r="A18" s="13" t="s">
        <v>8</v>
      </c>
      <c r="B18" s="3"/>
      <c r="C18" s="4" t="s">
        <v>7</v>
      </c>
      <c r="D18" s="3"/>
      <c r="E18" s="3"/>
      <c r="F18" s="3"/>
      <c r="G18" s="3"/>
    </row>
    <row r="19" spans="1:7" ht="27" customHeight="1" x14ac:dyDescent="0.25">
      <c r="A19" s="13" t="s">
        <v>28</v>
      </c>
      <c r="B19" s="3"/>
      <c r="C19" s="3"/>
      <c r="D19" s="3"/>
      <c r="E19" s="3"/>
      <c r="F19" s="3"/>
      <c r="G19" s="3"/>
    </row>
    <row r="20" spans="1:7" ht="27" customHeight="1" x14ac:dyDescent="0.25">
      <c r="A20" s="13" t="s">
        <v>29</v>
      </c>
      <c r="B20" s="3"/>
      <c r="C20" s="3"/>
      <c r="D20" s="3"/>
      <c r="E20" s="3"/>
      <c r="F20" s="3"/>
      <c r="G20" s="3"/>
    </row>
  </sheetData>
  <mergeCells count="2">
    <mergeCell ref="D3:E3"/>
    <mergeCell ref="F3:G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"/>
  <sheetViews>
    <sheetView tabSelected="1" topLeftCell="A7" zoomScale="85" zoomScaleNormal="85" workbookViewId="0">
      <selection activeCell="H47" sqref="H47"/>
    </sheetView>
  </sheetViews>
  <sheetFormatPr defaultRowHeight="15" x14ac:dyDescent="0.25"/>
  <cols>
    <col min="1" max="1" width="11.42578125" customWidth="1"/>
    <col min="2" max="2" width="10.28515625" bestFit="1" customWidth="1"/>
    <col min="3" max="3" width="10.28515625" customWidth="1"/>
    <col min="4" max="4" width="10.28515625" bestFit="1" customWidth="1"/>
  </cols>
  <sheetData>
    <row r="3" spans="1:7" x14ac:dyDescent="0.25">
      <c r="B3" s="42" t="s">
        <v>34</v>
      </c>
      <c r="C3" s="42"/>
      <c r="D3" s="42" t="s">
        <v>35</v>
      </c>
      <c r="E3" s="42"/>
    </row>
    <row r="4" spans="1:7" x14ac:dyDescent="0.25">
      <c r="A4" s="15" t="s">
        <v>0</v>
      </c>
      <c r="B4" s="35" t="s">
        <v>31</v>
      </c>
      <c r="C4" s="35" t="s">
        <v>33</v>
      </c>
      <c r="D4" s="35" t="s">
        <v>31</v>
      </c>
      <c r="E4" s="35" t="s">
        <v>33</v>
      </c>
    </row>
    <row r="5" spans="1:7" x14ac:dyDescent="0.25">
      <c r="A5" s="13" t="s">
        <v>3</v>
      </c>
      <c r="B5">
        <v>0</v>
      </c>
      <c r="C5">
        <v>0</v>
      </c>
      <c r="D5">
        <v>0</v>
      </c>
      <c r="E5">
        <v>0</v>
      </c>
      <c r="F5" s="17" t="s">
        <v>7</v>
      </c>
    </row>
    <row r="6" spans="1:7" x14ac:dyDescent="0.25">
      <c r="A6" s="13" t="s">
        <v>24</v>
      </c>
      <c r="B6" s="41">
        <v>0.11</v>
      </c>
      <c r="C6" s="41">
        <f>B6/70.8*24*60</f>
        <v>2.2372881355932206</v>
      </c>
      <c r="D6">
        <v>0.11</v>
      </c>
      <c r="E6" s="41">
        <f>D6/58.1*24*60</f>
        <v>2.7263339070567989</v>
      </c>
      <c r="F6" s="18">
        <v>0.82</v>
      </c>
      <c r="G6" s="18">
        <v>0.95</v>
      </c>
    </row>
    <row r="7" spans="1:7" x14ac:dyDescent="0.25">
      <c r="A7" s="13" t="s">
        <v>14</v>
      </c>
      <c r="B7">
        <f>B6+(B9-B6)/2</f>
        <v>0.29749999999999999</v>
      </c>
      <c r="C7">
        <f>C6+(C9-C6)/2</f>
        <v>6.0508474576271194</v>
      </c>
      <c r="D7">
        <f>D6+(D9-D6)/2</f>
        <v>0.29499999999999998</v>
      </c>
      <c r="E7">
        <f>E6+(E9-E6)/2</f>
        <v>7.3115318416523243</v>
      </c>
      <c r="F7" s="18">
        <v>0.64</v>
      </c>
      <c r="G7" s="18">
        <v>0.69</v>
      </c>
    </row>
    <row r="8" spans="1:7" x14ac:dyDescent="0.25">
      <c r="A8" s="13" t="s">
        <v>15</v>
      </c>
      <c r="B8">
        <f>B7+(B9-B7)/2</f>
        <v>0.39124999999999999</v>
      </c>
      <c r="C8">
        <f>C7+(C9-C7)/2</f>
        <v>7.9576271186440684</v>
      </c>
      <c r="D8">
        <f>D7+(D9-D7)/2</f>
        <v>0.38749999999999996</v>
      </c>
      <c r="E8">
        <f>E7+(E9-E7)/2</f>
        <v>9.604130808950087</v>
      </c>
      <c r="F8" s="18">
        <v>0.63</v>
      </c>
      <c r="G8" s="18">
        <v>0.69</v>
      </c>
    </row>
    <row r="9" spans="1:7" x14ac:dyDescent="0.25">
      <c r="A9" s="13" t="s">
        <v>16</v>
      </c>
      <c r="B9">
        <f>B6+(B12-B6)/2</f>
        <v>0.48499999999999999</v>
      </c>
      <c r="C9">
        <f>C6+(C12-C6)/2</f>
        <v>9.8644067796610173</v>
      </c>
      <c r="D9">
        <f>D6+(D12-D6)/2</f>
        <v>0.48</v>
      </c>
      <c r="E9">
        <f>E6+(E12-E6)/2</f>
        <v>11.896729776247849</v>
      </c>
      <c r="F9" s="18">
        <v>0.56999999999999995</v>
      </c>
      <c r="G9" s="18">
        <v>0.67</v>
      </c>
    </row>
    <row r="10" spans="1:7" x14ac:dyDescent="0.25">
      <c r="A10" s="13" t="s">
        <v>17</v>
      </c>
      <c r="B10">
        <f>B9+(B11-B9)/2</f>
        <v>0.57874999999999999</v>
      </c>
      <c r="C10">
        <f>C9+(C11-C9)/2</f>
        <v>11.771186440677965</v>
      </c>
      <c r="D10">
        <f>D9+(D11-D9)/2</f>
        <v>0.57250000000000001</v>
      </c>
      <c r="E10">
        <f>E9+(E11-E9)/2</f>
        <v>14.189328743545611</v>
      </c>
      <c r="F10" s="18">
        <v>0.53</v>
      </c>
      <c r="G10" s="18">
        <v>0.63</v>
      </c>
    </row>
    <row r="11" spans="1:7" x14ac:dyDescent="0.25">
      <c r="A11" s="13" t="s">
        <v>18</v>
      </c>
      <c r="B11">
        <f>B9+(B12-B9)/2</f>
        <v>0.67249999999999999</v>
      </c>
      <c r="C11">
        <f>C9+(C12-C9)/2</f>
        <v>13.677966101694915</v>
      </c>
      <c r="D11">
        <f>D9+(D12-D9)/2</f>
        <v>0.66500000000000004</v>
      </c>
      <c r="E11">
        <f>E9+(E12-E9)/2</f>
        <v>16.481927710843372</v>
      </c>
      <c r="F11" s="18">
        <v>0.49</v>
      </c>
      <c r="G11" s="18">
        <v>0.62</v>
      </c>
    </row>
    <row r="12" spans="1:7" x14ac:dyDescent="0.25">
      <c r="A12" s="13" t="s">
        <v>25</v>
      </c>
      <c r="B12" s="41">
        <v>0.86</v>
      </c>
      <c r="C12" s="41">
        <f>B12/70.8*24*60</f>
        <v>17.491525423728813</v>
      </c>
      <c r="D12">
        <v>0.85</v>
      </c>
      <c r="E12" s="41">
        <f>D12/58.1*24*60</f>
        <v>21.0671256454389</v>
      </c>
      <c r="F12" s="18">
        <v>0.45</v>
      </c>
      <c r="G12" s="18">
        <v>0.57999999999999996</v>
      </c>
    </row>
    <row r="13" spans="1:7" x14ac:dyDescent="0.25">
      <c r="A13" s="13" t="s">
        <v>22</v>
      </c>
      <c r="B13">
        <f>B12+(B14-B12)/2</f>
        <v>1.21</v>
      </c>
      <c r="C13">
        <f>C12+(C14-C12)/2</f>
        <v>24.610169491525426</v>
      </c>
      <c r="D13">
        <f>D12+(D14-D12)/2</f>
        <v>1.2</v>
      </c>
      <c r="E13">
        <f>E12+(E14-E12)/2</f>
        <v>29.741824440619624</v>
      </c>
      <c r="F13" s="18">
        <v>0.44</v>
      </c>
    </row>
    <row r="14" spans="1:7" x14ac:dyDescent="0.25">
      <c r="A14" s="13" t="s">
        <v>26</v>
      </c>
      <c r="B14" s="41">
        <v>1.56</v>
      </c>
      <c r="C14" s="41">
        <f>B14/70.8*24*60</f>
        <v>31.728813559322042</v>
      </c>
      <c r="D14">
        <v>1.55</v>
      </c>
      <c r="E14" s="41">
        <f>D14/58.1*24*60</f>
        <v>38.416523235800348</v>
      </c>
      <c r="F14" s="18">
        <v>0.34</v>
      </c>
      <c r="G14" s="18">
        <v>0.47</v>
      </c>
    </row>
    <row r="15" spans="1:7" x14ac:dyDescent="0.25">
      <c r="A15" s="13" t="s">
        <v>23</v>
      </c>
      <c r="B15">
        <f>B14+(B16-B14)/2</f>
        <v>1.91</v>
      </c>
      <c r="C15">
        <f>C14+(C16-C14)/2</f>
        <v>38.847457627118644</v>
      </c>
      <c r="D15">
        <f>D14+(D16-D14)/2</f>
        <v>1.9</v>
      </c>
      <c r="E15">
        <f>E14+(E16-E14)/2</f>
        <v>47.091222030981072</v>
      </c>
      <c r="F15" s="18">
        <v>0.16</v>
      </c>
    </row>
    <row r="16" spans="1:7" x14ac:dyDescent="0.25">
      <c r="A16" s="13" t="s">
        <v>27</v>
      </c>
      <c r="B16" s="41">
        <v>2.2599999999999998</v>
      </c>
      <c r="C16" s="41">
        <f>B16/70.8*24*60</f>
        <v>45.966101694915253</v>
      </c>
      <c r="D16">
        <v>2.25</v>
      </c>
      <c r="E16" s="41">
        <f>D16/58.1*24*60</f>
        <v>55.765920826161796</v>
      </c>
      <c r="F16" s="18">
        <v>0.14000000000000001</v>
      </c>
      <c r="G16" s="18">
        <v>0.28999999999999998</v>
      </c>
    </row>
    <row r="17" spans="1:6" x14ac:dyDescent="0.25">
      <c r="A17" s="14"/>
    </row>
    <row r="18" spans="1:6" x14ac:dyDescent="0.25">
      <c r="A18" s="13" t="s">
        <v>8</v>
      </c>
    </row>
    <row r="19" spans="1:6" x14ac:dyDescent="0.25">
      <c r="A19" s="13" t="s">
        <v>28</v>
      </c>
    </row>
    <row r="20" spans="1:6" x14ac:dyDescent="0.25">
      <c r="A20" s="13" t="s">
        <v>29</v>
      </c>
    </row>
    <row r="28" spans="1:6" x14ac:dyDescent="0.25">
      <c r="A28" s="36"/>
      <c r="B28" s="36"/>
      <c r="C28" s="36"/>
      <c r="D28" s="36"/>
      <c r="E28" s="36"/>
      <c r="F28" s="36"/>
    </row>
    <row r="29" spans="1:6" x14ac:dyDescent="0.25">
      <c r="A29" s="37"/>
      <c r="B29" s="38"/>
      <c r="C29" s="38"/>
      <c r="D29" s="38"/>
      <c r="E29" s="38"/>
      <c r="F29" s="38"/>
    </row>
    <row r="30" spans="1:6" x14ac:dyDescent="0.25">
      <c r="A30" s="37"/>
      <c r="B30" s="38"/>
      <c r="C30" s="38"/>
      <c r="D30" s="38"/>
      <c r="E30" s="38"/>
      <c r="F30" s="38"/>
    </row>
    <row r="31" spans="1:6" x14ac:dyDescent="0.25">
      <c r="A31" s="37"/>
      <c r="B31" s="38"/>
      <c r="C31" s="38"/>
      <c r="D31" s="38"/>
      <c r="E31" s="38"/>
      <c r="F31" s="38"/>
    </row>
    <row r="32" spans="1:6" x14ac:dyDescent="0.25">
      <c r="A32" s="37"/>
      <c r="B32" s="38"/>
      <c r="C32" s="38"/>
      <c r="D32" s="38"/>
      <c r="E32" s="38"/>
      <c r="F32" s="38"/>
    </row>
    <row r="33" spans="1:6" x14ac:dyDescent="0.25">
      <c r="A33" s="37"/>
      <c r="B33" s="38"/>
      <c r="C33" s="38"/>
      <c r="D33" s="38"/>
      <c r="E33" s="38"/>
      <c r="F33" s="38"/>
    </row>
    <row r="34" spans="1:6" x14ac:dyDescent="0.25">
      <c r="A34" s="37"/>
      <c r="B34" s="38"/>
      <c r="C34" s="38"/>
      <c r="D34" s="38"/>
      <c r="E34" s="38"/>
      <c r="F34" s="38"/>
    </row>
  </sheetData>
  <mergeCells count="2">
    <mergeCell ref="B3:C3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5-13 1130</vt:lpstr>
      <vt:lpstr>5-15 0830</vt:lpstr>
      <vt:lpstr>Sheet1</vt:lpstr>
    </vt:vector>
  </TitlesOfParts>
  <Company>MWRD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Werth, Elisabeth</dc:creator>
  <cp:lastModifiedBy>Newhart, Kathryn</cp:lastModifiedBy>
  <cp:lastPrinted>2019-05-15T14:00:33Z</cp:lastPrinted>
  <dcterms:created xsi:type="dcterms:W3CDTF">2019-05-13T15:50:12Z</dcterms:created>
  <dcterms:modified xsi:type="dcterms:W3CDTF">2019-05-24T17:40:42Z</dcterms:modified>
</cp:coreProperties>
</file>