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heaney/Desktop/WUSTL201904DATA2/02-Homework/01-Excel/Instructions/"/>
    </mc:Choice>
  </mc:AlternateContent>
  <xr:revisionPtr revIDLastSave="0" documentId="13_ncr:1_{4562B4A8-6FC2-EA4D-9128-7AF61C94CC28}" xr6:coauthVersionLast="36" xr6:coauthVersionMax="36" xr10:uidLastSave="{00000000-0000-0000-0000-000000000000}"/>
  <bookViews>
    <workbookView xWindow="0" yWindow="460" windowWidth="26740" windowHeight="20000" xr2:uid="{00000000-000D-0000-FFFF-FFFF00000000}"/>
  </bookViews>
  <sheets>
    <sheet name="Original Data" sheetId="1" r:id="rId1"/>
    <sheet name="CategoryPivot" sheetId="2" r:id="rId2"/>
    <sheet name="Sub-CategoryPivot" sheetId="3" r:id="rId3"/>
    <sheet name="TimePivot" sheetId="4" r:id="rId4"/>
    <sheet name="Bonus" sheetId="6" r:id="rId5"/>
  </sheets>
  <calcPr calcId="18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6" l="1"/>
  <c r="D11" i="6"/>
  <c r="D13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F2" i="6"/>
  <c r="E2" i="6"/>
  <c r="D2" i="6"/>
  <c r="C2" i="6"/>
  <c r="B2" i="6"/>
  <c r="E13" i="6" l="1"/>
  <c r="G13" i="6" s="1"/>
  <c r="E12" i="6"/>
  <c r="E11" i="6"/>
  <c r="E10" i="6"/>
  <c r="F10" i="6" s="1"/>
  <c r="E9" i="6"/>
  <c r="F9" i="6" s="1"/>
  <c r="E8" i="6"/>
  <c r="F8" i="6" s="1"/>
  <c r="E7" i="6"/>
  <c r="G7" i="6" s="1"/>
  <c r="E5" i="6"/>
  <c r="H5" i="6" s="1"/>
  <c r="E3" i="6"/>
  <c r="F12" i="6"/>
  <c r="H12" i="6"/>
  <c r="G12" i="6"/>
  <c r="H11" i="6"/>
  <c r="F11" i="6"/>
  <c r="G11" i="6"/>
  <c r="E6" i="6"/>
  <c r="F6" i="6" s="1"/>
  <c r="E4" i="6"/>
  <c r="F4" i="6" s="1"/>
  <c r="F3" i="6"/>
  <c r="H3" i="6"/>
  <c r="G3" i="6"/>
  <c r="H10" i="6"/>
  <c r="G2" i="6"/>
  <c r="H2" i="6"/>
  <c r="H9" i="6"/>
  <c r="G8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6" l="1"/>
  <c r="H13" i="6"/>
  <c r="G10" i="6"/>
  <c r="G9" i="6"/>
  <c r="H7" i="6"/>
  <c r="F7" i="6"/>
  <c r="G5" i="6"/>
  <c r="F5" i="6"/>
  <c r="H8" i="6"/>
  <c r="H6" i="6"/>
  <c r="G6" i="6"/>
  <c r="H4" i="6"/>
  <c r="G4" i="6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<sst xmlns="http://schemas.openxmlformats.org/spreadsheetml/2006/main" count="24820" uniqueCount="8401">
  <si>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</si>
  <si>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</si>
  <si>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</si>
  <si>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</si>
  <si>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</si>
  <si>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</si>
  <si>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</si>
  <si>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</si>
  <si>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</si>
  <si>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</si>
  <si>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</si>
  <si>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</si>
  <si>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</si>
  <si>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</si>
  <si>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</si>
  <si>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</si>
  <si>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</si>
  <si>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</si>
  <si>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</si>
  <si>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</si>
  <si>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</si>
  <si>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</si>
  <si>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</si>
  <si>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</si>
  <si>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</si>
  <si>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</si>
  <si>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</si>
  <si>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</si>
  <si>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</si>
  <si>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</si>
  <si>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</si>
  <si>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</si>
  <si>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</si>
  <si>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</si>
  <si>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</si>
  <si>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</si>
  <si>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</si>
  <si>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</si>
  <si>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</si>
  <si>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</si>
  <si>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</si>
  <si>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</si>
  <si>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</si>
  <si>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</si>
  <si>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</si>
  <si>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</si>
  <si>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</si>
  <si>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</si>
  <si>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</si>
  <si>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</si>
  <si>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</si>
  <si>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</si>
  <si>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</si>
  <si>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</si>
  <si>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</si>
  <si>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</si>
  <si>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</si>
  <si>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</si>
  <si>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</si>
  <si>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</si>
  <si>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</si>
  <si>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</si>
  <si>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</si>
  <si>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</si>
  <si>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</si>
  <si>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</si>
  <si>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</si>
  <si>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</si>
  <si>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</si>
  <si>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</si>
  <si>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</si>
  <si>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</si>
  <si>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</si>
  <si>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</si>
  <si>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</si>
  <si>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</si>
  <si>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</si>
  <si>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</si>
  <si>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</si>
  <si>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</si>
  <si>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</si>
  <si>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</si>
  <si>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</si>
  <si>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</si>
  <si>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</si>
  <si>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</si>
  <si>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</si>
  <si>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</si>
  <si>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</si>
  <si>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</si>
  <si>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</si>
  <si>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</si>
  <si>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</si>
  <si>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</si>
  <si>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</si>
  <si>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</si>
  <si>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</si>
  <si>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</si>
  <si>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</si>
  <si>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</si>
  <si>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</si>
  <si>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</si>
  <si>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</si>
  <si>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</si>
  <si>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</si>
  <si>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</si>
  <si>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</si>
  <si>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</si>
  <si>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</si>
  <si>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</si>
  <si>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</si>
  <si>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</si>
  <si>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</si>
  <si>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</si>
  <si>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</si>
  <si>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</si>
  <si>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</si>
  <si>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</si>
  <si>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</si>
  <si>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</si>
  <si>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</si>
  <si>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</si>
  <si>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</si>
  <si>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</si>
  <si>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</si>
  <si>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</si>
  <si>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</si>
  <si>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</si>
  <si>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</si>
  <si>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</si>
  <si>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</si>
  <si>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</si>
  <si>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</si>
  <si>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</si>
  <si>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</si>
  <si>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</si>
  <si>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</si>
  <si>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</si>
  <si>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</si>
  <si>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</si>
  <si>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</si>
  <si>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</si>
  <si>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</si>
  <si>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</si>
  <si>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</si>
  <si>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</si>
  <si>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</si>
  <si>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</si>
  <si>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</si>
  <si>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</si>
  <si>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</si>
  <si>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</si>
  <si>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</si>
  <si>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</si>
  <si>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</si>
  <si>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</si>
  <si>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</si>
  <si>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</si>
  <si>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</si>
  <si>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</si>
  <si>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</si>
  <si>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</si>
  <si>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</si>
  <si>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</si>
  <si>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</si>
  <si>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</si>
  <si>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</si>
  <si>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</si>
  <si>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</si>
  <si>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</si>
  <si>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</si>
  <si>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</si>
  <si>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</si>
  <si>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</si>
  <si>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</si>
  <si>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</si>
  <si>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</si>
  <si>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</si>
  <si>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</si>
  <si>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</si>
  <si>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</si>
  <si>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</si>
  <si>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</si>
  <si>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</si>
  <si>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</si>
  <si>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</si>
  <si>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</si>
  <si>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</si>
  <si>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</si>
  <si>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</si>
  <si>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</si>
  <si>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</si>
  <si>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</si>
  <si>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</si>
  <si>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</si>
  <si>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</si>
  <si>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</si>
  <si>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</si>
  <si>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</si>
  <si>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</si>
  <si>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</si>
  <si>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</si>
  <si>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</si>
  <si>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</si>
  <si>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</si>
  <si>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</si>
  <si>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</si>
  <si>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</si>
  <si>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</si>
  <si>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</si>
  <si>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</si>
  <si>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</si>
  <si>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</si>
  <si>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</si>
  <si>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</si>
  <si>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</si>
  <si>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</si>
  <si>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</si>
  <si>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</si>
  <si>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</si>
  <si>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</si>
  <si>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</si>
  <si>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</si>
  <si>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</si>
  <si>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</si>
  <si>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</si>
  <si>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</si>
  <si>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</si>
  <si>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</si>
  <si>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</si>
  <si>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</si>
  <si>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</si>
  <si>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</si>
  <si>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</si>
  <si>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</si>
  <si>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</si>
  <si>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</si>
  <si>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</si>
  <si>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</si>
  <si>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</si>
  <si>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</si>
  <si>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</si>
  <si>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</si>
  <si>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</si>
  <si>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</si>
  <si>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</si>
  <si>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</si>
  <si>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</si>
  <si>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</si>
  <si>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</si>
  <si>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</si>
  <si>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</si>
  <si>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</si>
  <si>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</si>
  <si>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</si>
  <si>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</si>
  <si>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</si>
  <si>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</si>
  <si>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</si>
  <si>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</si>
  <si>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</si>
  <si>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</si>
  <si>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</si>
  <si>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</si>
  <si>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</si>
  <si>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</si>
  <si>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</si>
  <si>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</si>
  <si>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</si>
  <si>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</si>
  <si>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</si>
  <si>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</si>
  <si>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</si>
  <si>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</si>
  <si>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</si>
  <si>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</si>
  <si>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</si>
  <si>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</si>
  <si>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</si>
  <si>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</si>
  <si>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</si>
  <si>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</si>
  <si>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</si>
  <si>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</si>
  <si>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</si>
  <si>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</si>
  <si>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</si>
  <si>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</si>
  <si>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</si>
  <si>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</si>
  <si>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</si>
  <si>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</si>
  <si>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</si>
  <si>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</si>
  <si>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</si>
  <si>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</si>
  <si>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</si>
  <si>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</si>
  <si>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</si>
  <si>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</si>
  <si>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</si>
  <si>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</si>
  <si>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</si>
  <si>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</si>
  <si>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</si>
  <si>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</si>
  <si>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</si>
  <si>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</si>
  <si>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</si>
  <si>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</si>
  <si>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</si>
  <si>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</si>
  <si>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</si>
  <si>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</si>
  <si>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</si>
  <si>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</si>
  <si>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</si>
  <si>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</si>
  <si>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</si>
  <si>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</si>
  <si>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</si>
  <si>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</si>
  <si>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</si>
  <si>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</si>
  <si>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</si>
  <si>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</si>
  <si>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</si>
  <si>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</si>
  <si>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</si>
  <si>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</si>
  <si>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</si>
  <si>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</si>
  <si>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</si>
  <si>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</si>
  <si>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</si>
  <si>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</si>
  <si>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</si>
  <si>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</si>
  <si>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</si>
  <si>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</si>
  <si>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</si>
  <si>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</si>
  <si>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</si>
  <si>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</si>
  <si>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</si>
  <si>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</si>
  <si>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</si>
  <si>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</si>
  <si>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</si>
  <si>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</si>
  <si>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</si>
  <si>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</si>
  <si>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</si>
  <si>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</si>
  <si>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</si>
  <si>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</si>
  <si>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</si>
  <si>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</si>
  <si>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</si>
  <si>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</si>
  <si>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</si>
  <si>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</si>
  <si>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</si>
  <si>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</si>
  <si>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</si>
  <si>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</si>
  <si>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</si>
  <si>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</si>
  <si>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</si>
  <si>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</si>
  <si>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</si>
  <si>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</si>
  <si>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</si>
  <si>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</si>
  <si>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</si>
  <si>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</si>
  <si>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</si>
  <si>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</si>
  <si>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</si>
  <si>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</si>
  <si>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</si>
  <si>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</si>
  <si>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</si>
  <si>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</si>
  <si>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</si>
  <si>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</si>
  <si>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</si>
  <si>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</si>
  <si>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</si>
  <si>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</si>
  <si>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</si>
  <si>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</si>
  <si>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</si>
  <si>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</si>
  <si>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</si>
  <si>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</si>
  <si>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</si>
  <si>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</si>
  <si>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</si>
  <si>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</si>
  <si>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</si>
  <si>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</si>
  <si>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</si>
  <si>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</si>
  <si>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</si>
  <si>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</si>
  <si>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</si>
  <si>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</si>
  <si>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</si>
  <si>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</si>
  <si>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</si>
  <si>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</si>
  <si>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</si>
  <si>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</si>
  <si>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</si>
  <si>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</si>
  <si>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</si>
  <si>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</si>
  <si>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</si>
  <si>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</si>
  <si>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</si>
  <si>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</si>
  <si>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</si>
  <si>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</si>
  <si>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</si>
  <si>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</si>
  <si>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</si>
  <si>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</si>
  <si>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</si>
  <si>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</si>
  <si>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</si>
  <si>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</si>
  <si>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</si>
  <si>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</si>
  <si>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</si>
  <si>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</si>
  <si>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</si>
  <si>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</si>
  <si>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</si>
  <si>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</si>
  <si>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</si>
  <si>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</si>
  <si>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</si>
  <si>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</si>
  <si>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</si>
  <si>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</si>
  <si>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</si>
  <si>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</si>
  <si>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</si>
  <si>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</si>
  <si>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</si>
  <si>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</si>
  <si>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</si>
  <si>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</si>
  <si>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</si>
  <si>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</si>
  <si>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</si>
  <si>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</si>
  <si>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</si>
  <si>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</si>
  <si>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</si>
  <si>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</si>
  <si>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</si>
  <si>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</si>
  <si>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</si>
  <si>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</si>
  <si>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</si>
  <si>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</si>
  <si>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</si>
  <si>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</si>
  <si>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</si>
  <si>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</si>
  <si>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</si>
  <si>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</si>
  <si>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</si>
  <si>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</si>
  <si>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</si>
  <si>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</si>
  <si>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</si>
  <si>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</si>
  <si>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</si>
  <si>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</si>
  <si>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</si>
  <si>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</si>
  <si>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</si>
  <si>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</si>
  <si>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</si>
  <si>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</si>
  <si>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</si>
  <si>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</si>
  <si>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</si>
  <si>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</si>
  <si>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</si>
  <si>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</si>
  <si>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</si>
  <si>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</si>
  <si>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</si>
  <si>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</si>
  <si>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</si>
  <si>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</si>
  <si>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</si>
  <si>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</si>
  <si>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</si>
  <si>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</si>
  <si>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</si>
  <si>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</si>
  <si>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</si>
  <si>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</si>
  <si>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</si>
  <si>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</si>
  <si>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</si>
  <si>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</si>
  <si>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</si>
  <si>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</si>
  <si>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</si>
  <si>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</si>
  <si>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</si>
  <si>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</si>
  <si>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</si>
  <si>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</si>
  <si>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</si>
  <si>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</si>
  <si>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</si>
  <si>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</si>
  <si>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</si>
  <si>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</si>
  <si>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</si>
  <si>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</si>
  <si>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</si>
  <si>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</si>
  <si>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</si>
  <si>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</si>
  <si>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</si>
  <si>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</si>
  <si>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</si>
  <si>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</si>
  <si>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</si>
  <si>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</si>
  <si>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</si>
  <si>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</si>
  <si>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</si>
  <si>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</si>
  <si>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</si>
  <si>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</si>
  <si>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</si>
  <si>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</si>
  <si>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</si>
  <si>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</si>
  <si>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</si>
  <si>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</si>
  <si>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</si>
  <si>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</si>
  <si>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</si>
  <si>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</si>
  <si>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</si>
  <si>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</si>
  <si>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</si>
  <si>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</si>
  <si>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</si>
  <si>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</si>
  <si>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</si>
  <si>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</si>
  <si>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</si>
  <si>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</si>
  <si>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</si>
  <si>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</si>
  <si>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</si>
  <si>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</si>
  <si>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</si>
  <si>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</si>
  <si>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</si>
  <si>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</si>
  <si>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</si>
  <si>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</si>
  <si>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</si>
  <si>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</si>
  <si>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</si>
  <si>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</si>
  <si>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</si>
  <si>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</si>
  <si>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</si>
  <si>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</si>
  <si>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</si>
  <si>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</si>
  <si>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</si>
  <si>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</si>
  <si>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</si>
  <si>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</si>
  <si>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</si>
  <si>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</si>
  <si>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</si>
  <si>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</si>
  <si>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</si>
  <si>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</si>
  <si>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</si>
  <si>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</si>
  <si>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</si>
  <si>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</si>
  <si>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</si>
  <si>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</si>
  <si>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</si>
  <si>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</si>
  <si>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</si>
  <si>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</si>
  <si>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</si>
  <si>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</si>
  <si>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</si>
  <si>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</si>
  <si>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</si>
  <si>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</si>
  <si>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</si>
  <si>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</si>
  <si>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</si>
  <si>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</si>
  <si>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</si>
  <si>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</si>
  <si>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</si>
  <si>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</si>
  <si>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</si>
  <si>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</si>
  <si>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</si>
  <si>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</si>
  <si>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</si>
  <si>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</si>
  <si>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</si>
  <si>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</si>
  <si>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</si>
  <si>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</si>
  <si>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</si>
  <si>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</si>
  <si>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</si>
  <si>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</si>
  <si>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</si>
  <si>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</si>
  <si>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</si>
  <si>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</si>
  <si>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</si>
  <si>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</si>
  <si>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</si>
  <si>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</si>
  <si>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</si>
  <si>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</si>
  <si>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</si>
  <si>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</si>
  <si>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</si>
  <si>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</si>
  <si>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</si>
  <si>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</si>
  <si>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</si>
  <si>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</si>
  <si>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</si>
  <si>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</si>
  <si>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</si>
  <si>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</si>
  <si>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</si>
  <si>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</si>
  <si>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</si>
  <si>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</si>
  <si>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</si>
  <si>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</si>
  <si>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</si>
  <si>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</si>
  <si>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</si>
  <si>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</si>
  <si>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</si>
  <si>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</si>
  <si>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</si>
  <si>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</si>
  <si>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</si>
  <si>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</si>
  <si>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</si>
  <si>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</si>
  <si>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</si>
  <si>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</si>
  <si>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</si>
  <si>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</si>
  <si>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</si>
  <si>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</si>
  <si>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</si>
  <si>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</si>
  <si>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</si>
  <si>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</si>
  <si>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</si>
  <si>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</si>
  <si>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</si>
  <si>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</si>
  <si>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</si>
  <si>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</si>
  <si>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</si>
  <si>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</si>
  <si>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</si>
  <si>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</si>
  <si>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</si>
  <si>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</si>
  <si>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</si>
  <si>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</si>
  <si>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</si>
  <si>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</si>
  <si>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</si>
  <si>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</si>
  <si>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</si>
  <si>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</si>
  <si>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</si>
  <si>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</si>
  <si>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</si>
  <si>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</si>
  <si>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</si>
  <si>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</si>
  <si>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</si>
  <si>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</si>
  <si>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</si>
  <si>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</si>
  <si>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</si>
  <si>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</si>
  <si>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</si>
  <si>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</si>
  <si>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</si>
  <si>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</si>
  <si>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</si>
  <si>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</si>
  <si>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</si>
  <si>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</si>
  <si>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</si>
  <si>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</si>
  <si>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</si>
  <si>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</si>
  <si>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</si>
  <si>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</si>
  <si>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</si>
  <si>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</si>
  <si>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</si>
  <si>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</si>
  <si>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</si>
  <si>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</si>
  <si>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</si>
  <si>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</si>
  <si>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</si>
  <si>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</si>
  <si>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</si>
  <si>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</si>
  <si>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</si>
  <si>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</si>
  <si>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</si>
  <si>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</si>
  <si>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</si>
  <si>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</si>
  <si>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</si>
  <si>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</si>
  <si>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</si>
  <si>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</si>
  <si>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</si>
  <si>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</si>
  <si>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</si>
  <si>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</si>
  <si>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</si>
  <si>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</si>
  <si>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</si>
  <si>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</si>
  <si>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</si>
  <si>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</si>
  <si>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</si>
  <si>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</si>
  <si>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</si>
  <si>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</si>
  <si>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</si>
  <si>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</si>
  <si>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</si>
  <si>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</si>
  <si>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</si>
  <si>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</si>
  <si>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</si>
  <si>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</si>
  <si>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</si>
  <si>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</si>
  <si>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</si>
  <si>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</si>
  <si>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</si>
  <si>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</si>
  <si>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</si>
  <si>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</si>
  <si>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</si>
  <si>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</si>
  <si>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</si>
  <si>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</si>
  <si>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</si>
  <si>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</si>
  <si>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</si>
  <si>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</si>
  <si>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</si>
  <si>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</si>
  <si>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</si>
  <si>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</si>
  <si>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</si>
  <si>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</si>
  <si>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</si>
  <si>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</si>
  <si>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</si>
  <si>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</si>
  <si>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</si>
  <si>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</si>
  <si>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</si>
  <si>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</si>
  <si>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</si>
  <si>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</si>
  <si>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</si>
  <si>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</si>
  <si>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</si>
  <si>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</si>
  <si>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</si>
  <si>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</si>
  <si>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</si>
  <si>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</si>
  <si>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</si>
  <si>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</si>
  <si>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</si>
  <si>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</si>
  <si>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</si>
  <si>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</si>
  <si>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</si>
  <si>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</si>
  <si>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</si>
  <si>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</si>
  <si>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</si>
  <si>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</si>
  <si>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</si>
  <si>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</si>
  <si>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</si>
  <si>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</si>
  <si>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</si>
  <si>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</si>
  <si>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</si>
  <si>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</si>
  <si>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</si>
  <si>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</si>
  <si>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</si>
  <si>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</si>
  <si>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</si>
  <si>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</si>
  <si>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</si>
  <si>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</si>
  <si>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</si>
  <si>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</si>
  <si>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</si>
  <si>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</si>
  <si>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</si>
  <si>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</si>
  <si>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</si>
  <si>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</si>
  <si>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</si>
  <si>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</si>
  <si>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</si>
  <si>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</si>
  <si>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</si>
  <si>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</si>
  <si>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</si>
  <si>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</si>
  <si>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</si>
  <si>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</si>
  <si>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</si>
  <si>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</si>
  <si>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</si>
  <si>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</si>
  <si>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</si>
  <si>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</si>
  <si>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</si>
  <si>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</si>
  <si>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</si>
  <si>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</si>
  <si>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</si>
  <si>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</si>
  <si>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</si>
  <si>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</si>
  <si>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</si>
  <si>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</si>
  <si>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</si>
  <si>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</si>
  <si>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</si>
  <si>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</si>
  <si>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</si>
  <si>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</si>
  <si>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</si>
  <si>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</si>
  <si>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</si>
  <si>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</si>
  <si>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</si>
  <si>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</si>
  <si>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</si>
  <si>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</si>
  <si>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</si>
  <si>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</si>
  <si>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</si>
  <si>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</si>
  <si>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</si>
  <si>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</si>
  <si>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</si>
  <si>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</si>
  <si>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</si>
  <si>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</si>
  <si>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</si>
  <si>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</si>
  <si>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</si>
  <si>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</si>
  <si>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</si>
  <si>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</si>
  <si>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</si>
  <si>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</si>
  <si>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</si>
  <si>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</si>
  <si>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</si>
  <si>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</si>
  <si>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</si>
  <si>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</si>
  <si>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</si>
  <si>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</si>
  <si>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</si>
  <si>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</si>
  <si>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</si>
  <si>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</si>
  <si>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</si>
  <si>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</si>
  <si>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</si>
  <si>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</si>
  <si>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</si>
  <si>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</si>
  <si>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</si>
  <si>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</si>
  <si>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</si>
  <si>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</si>
  <si>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</si>
  <si>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</si>
  <si>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</si>
  <si>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</si>
  <si>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</si>
  <si>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</si>
  <si>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</si>
  <si>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</si>
  <si>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</si>
  <si>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</si>
  <si>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</si>
  <si>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</si>
  <si>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</si>
  <si>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</si>
  <si>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</si>
  <si>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</si>
  <si>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</si>
  <si>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</si>
  <si>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</si>
  <si>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</si>
  <si>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</si>
  <si>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</si>
  <si>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</si>
  <si>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</si>
  <si>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</si>
  <si>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</si>
  <si>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</si>
  <si>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</si>
  <si>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</si>
  <si>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</si>
  <si>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</si>
  <si>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</si>
  <si>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</si>
  <si>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</si>
  <si>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</si>
  <si>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</si>
  <si>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</si>
  <si>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</si>
  <si>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</si>
  <si>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</si>
  <si>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</si>
  <si>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</si>
  <si>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</si>
  <si>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</si>
  <si>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</si>
  <si>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</si>
  <si>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</si>
  <si>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</si>
  <si>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</si>
  <si>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</si>
  <si>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</si>
  <si>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</si>
  <si>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</si>
  <si>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</si>
  <si>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</si>
  <si>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</si>
  <si>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</si>
  <si>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</si>
  <si>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</si>
  <si>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</si>
  <si>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</si>
  <si>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</si>
  <si>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</si>
  <si>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</si>
  <si>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</si>
  <si>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</si>
  <si>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</si>
  <si>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</si>
  <si>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</si>
  <si>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</si>
  <si>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</si>
  <si>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</si>
  <si>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</si>
  <si>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</si>
  <si>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</si>
  <si>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</si>
  <si>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</si>
  <si>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</si>
  <si>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</si>
  <si>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</si>
  <si>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</si>
  <si>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</si>
  <si>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</si>
  <si>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</si>
  <si>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</si>
  <si>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</si>
  <si>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</si>
  <si>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</si>
  <si>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</si>
  <si>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</si>
  <si>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</si>
  <si>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</si>
  <si>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</si>
  <si>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</si>
  <si>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</si>
  <si>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</si>
  <si>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</si>
  <si>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</si>
  <si>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</si>
  <si>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</si>
  <si>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</si>
  <si>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</si>
  <si>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</si>
  <si>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</si>
  <si>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</si>
  <si>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</si>
  <si>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</si>
  <si>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</si>
  <si>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</si>
  <si>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</si>
  <si>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</si>
  <si>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</si>
  <si>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</si>
  <si>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</si>
  <si>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</si>
  <si>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</si>
  <si>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</si>
  <si>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</si>
  <si>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</si>
  <si>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</si>
  <si>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</si>
  <si>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</si>
  <si>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</si>
  <si>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</si>
  <si>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</si>
  <si>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</si>
  <si>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</si>
  <si>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</si>
  <si>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</si>
  <si>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</si>
  <si>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</si>
  <si>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</si>
  <si>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</si>
  <si>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</si>
  <si>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</si>
  <si>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</si>
  <si>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</si>
  <si>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</si>
  <si>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</si>
  <si>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</si>
  <si>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</si>
  <si>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</si>
  <si>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</si>
  <si>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</si>
  <si>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</si>
  <si>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</si>
  <si>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</si>
  <si>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</si>
  <si>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</si>
  <si>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</si>
  <si>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</si>
  <si>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</si>
  <si>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</si>
  <si>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</si>
  <si>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</si>
  <si>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</si>
  <si>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</si>
  <si>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</si>
  <si>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</si>
  <si>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</si>
  <si>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</si>
  <si>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</si>
  <si>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</si>
  <si>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</si>
  <si>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</si>
  <si>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</si>
  <si>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</si>
  <si>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</si>
  <si>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</si>
  <si>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</si>
  <si>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</si>
  <si>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</si>
  <si>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</si>
  <si>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</si>
  <si>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</si>
  <si>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</si>
  <si>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</si>
  <si>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</si>
  <si>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</si>
  <si>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</si>
  <si>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</si>
  <si>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</si>
  <si>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</si>
  <si>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</si>
  <si>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</si>
  <si>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</si>
  <si>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</si>
  <si>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</si>
  <si>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</si>
  <si>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</si>
  <si>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</si>
  <si>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</si>
  <si>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</si>
  <si>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</si>
  <si>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</si>
  <si>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</si>
  <si>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</si>
  <si>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</si>
  <si>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</si>
  <si>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</si>
  <si>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</si>
  <si>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</si>
  <si>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</si>
  <si>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</si>
  <si>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</si>
  <si>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</si>
  <si>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</si>
  <si>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</si>
  <si>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</si>
  <si>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</si>
  <si>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</si>
  <si>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</si>
  <si>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</si>
  <si>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</si>
  <si>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</si>
  <si>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</si>
  <si>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</si>
  <si>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</si>
  <si>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</si>
  <si>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</si>
  <si>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</si>
  <si>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</si>
  <si>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</si>
  <si>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</si>
  <si>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</si>
  <si>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</si>
  <si>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</si>
  <si>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</si>
  <si>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</si>
  <si>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</si>
  <si>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</si>
  <si>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</si>
  <si>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</si>
  <si>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</si>
  <si>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</si>
  <si>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</si>
  <si>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</si>
  <si>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</si>
  <si>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</si>
  <si>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</si>
  <si>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</si>
  <si>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</si>
  <si>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</si>
  <si>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</si>
  <si>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</si>
  <si>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</si>
  <si>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</si>
  <si>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</si>
  <si>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</si>
  <si>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</si>
  <si>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</si>
  <si>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</si>
  <si>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</si>
  <si>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</si>
  <si>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</si>
  <si>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</si>
  <si>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</si>
  <si>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</si>
  <si>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</si>
  <si>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</si>
  <si>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</si>
  <si>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</si>
  <si>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</si>
  <si>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</si>
  <si>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</si>
  <si>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</si>
  <si>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</si>
  <si>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</si>
  <si>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</si>
  <si>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</si>
  <si>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</si>
  <si>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</si>
  <si>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</si>
  <si>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</si>
  <si>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</si>
  <si>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</si>
  <si>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</si>
  <si>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</si>
  <si>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</si>
  <si>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</si>
  <si>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</si>
  <si>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</si>
  <si>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</si>
  <si>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</si>
  <si>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</si>
  <si>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</si>
  <si>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</si>
  <si>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</si>
  <si>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</si>
  <si>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</si>
  <si>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</si>
  <si>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</si>
  <si>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</si>
  <si>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</si>
  <si>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</si>
  <si>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</si>
  <si>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</si>
  <si>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</si>
  <si>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</si>
  <si>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</si>
  <si>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</si>
  <si>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</si>
  <si>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</si>
  <si>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</si>
  <si>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</si>
  <si>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</si>
  <si>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</si>
  <si>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</si>
  <si>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</si>
  <si>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</si>
  <si>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</si>
  <si>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</si>
  <si>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</si>
  <si>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</si>
  <si>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</si>
  <si>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</si>
  <si>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</si>
  <si>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</si>
  <si>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</si>
  <si>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</si>
  <si>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</si>
  <si>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</si>
  <si>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</si>
  <si>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</si>
  <si>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</si>
  <si>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</si>
  <si>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</si>
  <si>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</si>
  <si>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</si>
  <si>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</si>
  <si>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</si>
  <si>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</si>
  <si>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</si>
  <si>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</si>
  <si>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</si>
  <si>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</si>
  <si>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</si>
  <si>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</si>
  <si>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</si>
  <si>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</si>
  <si>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</si>
  <si>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</si>
  <si>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</si>
  <si>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</si>
  <si>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</si>
  <si>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</si>
  <si>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</si>
  <si>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</si>
  <si>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</si>
  <si>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</si>
  <si>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</si>
  <si>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</si>
  <si>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</si>
  <si>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</si>
  <si>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</si>
  <si>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</si>
  <si>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</si>
  <si>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</si>
  <si>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</si>
  <si>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</si>
  <si>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</si>
  <si>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</si>
  <si>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</si>
  <si>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</si>
  <si>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</si>
  <si>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</si>
  <si>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</si>
  <si>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</si>
  <si>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</si>
  <si>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</si>
  <si>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</si>
  <si>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</si>
  <si>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</si>
  <si>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</si>
  <si>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</si>
  <si>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</si>
  <si>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</si>
  <si>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</si>
  <si>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</si>
  <si>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</si>
  <si>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</si>
  <si>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</si>
  <si>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</si>
  <si>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</si>
  <si>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</si>
  <si>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</si>
  <si>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</si>
  <si>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</si>
  <si>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</si>
  <si>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</si>
  <si>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</si>
  <si>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</si>
  <si>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</si>
  <si>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</si>
  <si>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</si>
  <si>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</si>
  <si>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</si>
  <si>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</si>
  <si>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</si>
  <si>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</si>
  <si>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</si>
  <si>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</si>
  <si>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</si>
  <si>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</si>
  <si>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</si>
  <si>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</si>
  <si>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</si>
  <si>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</si>
  <si>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</si>
  <si>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</si>
  <si>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</si>
  <si>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</si>
  <si>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</si>
  <si>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</si>
  <si>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</si>
  <si>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</si>
  <si>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</si>
  <si>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</si>
  <si>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</si>
  <si>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</si>
  <si>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</si>
  <si>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</si>
  <si>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</si>
  <si>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</si>
  <si>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</si>
  <si>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</si>
  <si>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</si>
  <si>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</si>
  <si>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</si>
  <si>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</si>
  <si>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</si>
  <si>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</si>
  <si>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</si>
  <si>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</si>
  <si>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</si>
  <si>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</si>
  <si>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</si>
  <si>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</si>
  <si>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</si>
  <si>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</si>
  <si>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</si>
  <si>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</si>
  <si>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</si>
  <si>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</si>
  <si>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</si>
  <si>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</si>
  <si>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</si>
  <si>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</si>
  <si>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</si>
  <si>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</si>
  <si>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</si>
  <si>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</si>
  <si>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</si>
  <si>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</si>
  <si>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</si>
  <si>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</si>
  <si>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</si>
  <si>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</si>
  <si>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</si>
  <si>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</si>
  <si>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</si>
  <si>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</si>
  <si>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</si>
  <si>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</si>
  <si>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</si>
  <si>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</si>
  <si>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</si>
  <si>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</si>
  <si>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</si>
  <si>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</si>
  <si>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</si>
  <si>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</si>
  <si>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</si>
  <si>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</si>
  <si>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</si>
  <si>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</si>
  <si>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</si>
  <si>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</si>
  <si>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</si>
  <si>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</si>
  <si>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</si>
  <si>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</si>
  <si>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</si>
  <si>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</si>
  <si>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</si>
  <si>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</si>
  <si>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</si>
  <si>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</si>
  <si>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</si>
  <si>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</si>
  <si>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</si>
  <si>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</si>
  <si>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</si>
  <si>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</si>
  <si>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</si>
  <si>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</si>
  <si>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</si>
  <si>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</si>
  <si>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</si>
  <si>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</si>
  <si>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</si>
  <si>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</si>
  <si>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</si>
  <si>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</si>
  <si>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</si>
  <si>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</si>
  <si>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</si>
  <si>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</si>
  <si>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</si>
  <si>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</si>
  <si>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</si>
  <si>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</si>
  <si>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</si>
  <si>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</si>
  <si>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</si>
  <si>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</si>
  <si>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</si>
  <si>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</si>
  <si>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</si>
  <si>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</si>
  <si>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</si>
  <si>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</si>
  <si>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</si>
  <si>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</si>
  <si>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</si>
  <si>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</si>
  <si>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</si>
  <si>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</si>
  <si>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</si>
  <si>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</si>
  <si>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</si>
  <si>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</si>
  <si>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</si>
  <si>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</si>
  <si>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</si>
  <si>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</si>
  <si>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</si>
  <si>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</si>
  <si>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</si>
  <si>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</si>
  <si>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</si>
  <si>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</si>
  <si>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</si>
  <si>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</si>
  <si>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</si>
  <si>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</si>
  <si>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</si>
  <si>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</si>
  <si>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</si>
  <si>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</si>
  <si>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</si>
  <si>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</si>
  <si>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</si>
  <si>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</si>
  <si>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</si>
  <si>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</si>
  <si>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</si>
  <si>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</si>
  <si>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</si>
  <si>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</si>
  <si>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</si>
  <si>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</si>
  <si>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</si>
  <si>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</si>
  <si>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</si>
  <si>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</si>
  <si>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</si>
  <si>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</si>
  <si>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</si>
  <si>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</si>
  <si>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</si>
  <si>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</si>
  <si>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</si>
  <si>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</si>
  <si>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</si>
  <si>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</si>
  <si>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</si>
  <si>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</si>
  <si>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</si>
  <si>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</si>
  <si>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</si>
  <si>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</si>
  <si>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</si>
  <si>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</si>
  <si>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</si>
  <si>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</si>
  <si>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</si>
  <si>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</si>
  <si>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</si>
  <si>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</si>
  <si>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</si>
  <si>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</si>
  <si>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</si>
  <si>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</si>
  <si>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</si>
  <si>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</si>
  <si>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</si>
  <si>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</si>
  <si>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</si>
  <si>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</si>
  <si>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</si>
  <si>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</si>
  <si>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</si>
  <si>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</si>
  <si>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</si>
  <si>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</si>
  <si>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</si>
  <si>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</si>
  <si>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</si>
  <si>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</si>
  <si>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</si>
  <si>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</si>
  <si>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</si>
  <si>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</si>
  <si>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</si>
  <si>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</si>
  <si>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</si>
  <si>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</si>
  <si>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</si>
  <si>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</si>
  <si>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</si>
  <si>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</si>
  <si>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</si>
  <si>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</si>
  <si>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</si>
  <si>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</si>
  <si>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</si>
  <si>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</si>
  <si>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</si>
  <si>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</si>
  <si>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</si>
  <si>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</si>
  <si>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</si>
  <si>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</si>
  <si>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</si>
  <si>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</si>
  <si>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</si>
  <si>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</si>
  <si>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</si>
  <si>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</si>
  <si>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</si>
  <si>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</si>
  <si>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</si>
  <si>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</si>
  <si>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</si>
  <si>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</si>
  <si>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</si>
  <si>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</si>
  <si>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</si>
  <si>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</si>
  <si>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</si>
  <si>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</si>
  <si>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</si>
  <si>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</si>
  <si>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</si>
  <si>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</si>
  <si>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</si>
  <si>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</si>
  <si>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</si>
  <si>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</si>
  <si>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</si>
  <si>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</si>
  <si>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</si>
  <si>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</si>
  <si>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</si>
  <si>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</si>
  <si>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</si>
  <si>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</si>
  <si>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</si>
  <si>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</si>
  <si>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</si>
  <si>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</si>
  <si>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</si>
  <si>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</si>
  <si>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</si>
  <si>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</si>
  <si>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</si>
  <si>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</si>
  <si>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</si>
  <si>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</si>
  <si>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</si>
  <si>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</si>
  <si>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</si>
  <si>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</si>
  <si>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</si>
  <si>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</si>
  <si>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</si>
  <si>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</si>
  <si>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</si>
  <si>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</si>
  <si>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</si>
  <si>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</si>
  <si>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</si>
  <si>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</si>
  <si>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</si>
  <si>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</si>
  <si>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</si>
  <si>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</si>
  <si>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</si>
  <si>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</si>
  <si>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</si>
  <si>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</si>
  <si>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</si>
  <si>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</si>
  <si>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</si>
  <si>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</si>
  <si>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</si>
  <si>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</si>
  <si>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</si>
  <si>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</si>
  <si>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</si>
  <si>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</si>
  <si>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</si>
  <si>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</si>
  <si>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</si>
  <si>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</si>
  <si>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</si>
  <si>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</si>
  <si>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</si>
  <si>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</si>
  <si>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</si>
  <si>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</si>
  <si>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</si>
  <si>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</si>
  <si>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</si>
  <si>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</si>
  <si>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</si>
  <si>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</si>
  <si>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</si>
  <si>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</si>
  <si>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</si>
  <si>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</si>
  <si>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</si>
  <si>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</si>
  <si>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</si>
  <si>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</si>
  <si>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</si>
  <si>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</si>
  <si>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</si>
  <si>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</si>
  <si>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</si>
  <si>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</si>
  <si>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</si>
  <si>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</si>
  <si>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</si>
  <si>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</si>
  <si>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</si>
  <si>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</si>
  <si>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</si>
  <si>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</si>
  <si>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</si>
  <si>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</si>
  <si>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</si>
  <si>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</si>
  <si>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</si>
  <si>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</si>
  <si>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</si>
  <si>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</si>
  <si>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</si>
  <si>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</si>
  <si>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</si>
  <si>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</si>
  <si>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</si>
  <si>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</si>
  <si>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</si>
  <si>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</si>
  <si>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</si>
  <si>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</si>
  <si>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</si>
  <si>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</si>
  <si>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</si>
  <si>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</si>
  <si>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</si>
  <si>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</si>
  <si>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</si>
  <si>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</si>
  <si>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</si>
  <si>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</si>
  <si>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</si>
  <si>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</si>
  <si>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</si>
  <si>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</si>
  <si>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</si>
  <si>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</si>
  <si>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</si>
  <si>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</si>
  <si>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</si>
  <si>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</si>
  <si>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</si>
  <si>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</si>
  <si>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</si>
  <si>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</si>
  <si>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</si>
  <si>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</si>
  <si>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</si>
  <si>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</si>
  <si>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</si>
  <si>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</si>
  <si>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</si>
  <si>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</si>
  <si>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</si>
  <si>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</si>
  <si>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</si>
  <si>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</si>
  <si>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</si>
  <si>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</si>
  <si>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</si>
  <si>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</si>
  <si>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</si>
  <si>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</si>
  <si>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</si>
  <si>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</si>
  <si>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</si>
  <si>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</si>
  <si>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</si>
  <si>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</si>
  <si>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</si>
  <si>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</si>
  <si>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</si>
  <si>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</si>
  <si>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</si>
  <si>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</si>
  <si>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</si>
  <si>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</si>
  <si>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</si>
  <si>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</si>
  <si>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</si>
  <si>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</si>
  <si>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</si>
  <si>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</si>
  <si>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</si>
  <si>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</si>
  <si>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</si>
  <si>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</si>
  <si>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</si>
  <si>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</si>
  <si>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</si>
  <si>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</si>
  <si>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</si>
  <si>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</si>
  <si>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</si>
  <si>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</si>
  <si>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</si>
  <si>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</si>
  <si>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</si>
  <si>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</si>
  <si>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</si>
  <si>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</si>
  <si>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</si>
  <si>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</si>
  <si>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</si>
  <si>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</si>
  <si>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</si>
  <si>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</si>
  <si>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</si>
  <si>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</si>
  <si>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</si>
  <si>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</si>
  <si>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</si>
  <si>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</si>
  <si>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</si>
  <si>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</si>
  <si>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</si>
  <si>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</si>
  <si>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</si>
  <si>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</si>
  <si>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</si>
  <si>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</si>
  <si>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</si>
  <si>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</si>
  <si>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</si>
  <si>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</si>
  <si>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</si>
  <si>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</si>
  <si>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</si>
  <si>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</si>
  <si>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</si>
  <si>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</si>
  <si>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</si>
  <si>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</si>
  <si>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</si>
  <si>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</si>
  <si>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</si>
  <si>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</si>
  <si>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</si>
  <si>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</si>
  <si>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</si>
  <si>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</si>
  <si>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</si>
  <si>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</si>
  <si>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</si>
  <si>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</si>
  <si>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</si>
  <si>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</si>
  <si>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</si>
  <si>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</si>
  <si>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</si>
  <si>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</si>
  <si>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</si>
  <si>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</si>
  <si>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</si>
  <si>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</si>
  <si>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</si>
  <si>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</si>
  <si>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</si>
  <si>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</si>
  <si>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</si>
  <si>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</si>
  <si>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</si>
  <si>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</si>
  <si>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</si>
  <si>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</si>
  <si>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</si>
  <si>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</si>
  <si>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</si>
  <si>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</si>
  <si>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</si>
  <si>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</si>
  <si>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</si>
  <si>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</si>
  <si>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</si>
  <si>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</si>
  <si>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</si>
  <si>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</si>
  <si>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</si>
  <si>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</si>
  <si>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</si>
  <si>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</si>
  <si>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</si>
  <si>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</si>
  <si>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</si>
  <si>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</si>
  <si>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</si>
  <si>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</si>
  <si>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</si>
  <si>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</si>
  <si>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</si>
  <si>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</si>
  <si>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</si>
  <si>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</si>
  <si>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</si>
  <si>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</si>
  <si>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</si>
  <si>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</si>
  <si>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</si>
  <si>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</si>
  <si>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</si>
  <si>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</si>
  <si>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</si>
  <si>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</si>
  <si>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</si>
  <si>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</si>
  <si>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</si>
  <si>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</si>
  <si>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</si>
  <si>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</si>
  <si>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</si>
  <si>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</si>
  <si>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</si>
  <si>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</si>
  <si>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</si>
  <si>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</si>
  <si>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</si>
  <si>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</si>
  <si>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</si>
  <si>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</si>
  <si>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</si>
  <si>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</si>
  <si>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</si>
  <si>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</si>
  <si>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</si>
  <si>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</si>
  <si>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</si>
  <si>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</si>
  <si>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</si>
  <si>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</si>
  <si>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</si>
  <si>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</si>
  <si>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</si>
  <si>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</si>
  <si>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</si>
  <si>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</si>
  <si>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</si>
  <si>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</si>
  <si>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</si>
  <si>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</si>
  <si>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</si>
  <si>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</si>
  <si>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</si>
  <si>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</si>
  <si>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</si>
  <si>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</si>
  <si>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</si>
  <si>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</si>
  <si>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</si>
  <si>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</si>
  <si>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</si>
  <si>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</si>
  <si>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</si>
  <si>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</si>
  <si>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</si>
  <si>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</si>
  <si>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</si>
  <si>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</si>
  <si>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</si>
  <si>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</si>
  <si>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</si>
  <si>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</si>
  <si>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</si>
  <si>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</si>
  <si>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</si>
  <si>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</si>
  <si>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</si>
  <si>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</si>
  <si>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</si>
  <si>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</si>
  <si>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</si>
  <si>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</si>
  <si>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</si>
  <si>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</si>
  <si>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</si>
  <si>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</si>
  <si>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</si>
  <si>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</si>
  <si>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</si>
  <si>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</si>
  <si>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</si>
  <si>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</si>
  <si>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</si>
  <si>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</si>
  <si>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</si>
  <si>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</si>
  <si>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</si>
  <si>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</si>
  <si>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</si>
  <si>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</si>
  <si>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</si>
  <si>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</si>
  <si>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</si>
  <si>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</si>
  <si>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</si>
  <si>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</si>
  <si>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</si>
  <si>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</si>
  <si>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</si>
  <si>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</si>
  <si>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</si>
  <si>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</si>
  <si>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</si>
  <si>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</si>
  <si>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</si>
  <si>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</si>
  <si>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</si>
  <si>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</si>
  <si>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</si>
  <si>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</si>
  <si>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</si>
  <si>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</si>
  <si>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</si>
  <si>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</si>
  <si>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</si>
  <si>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</si>
  <si>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</si>
  <si>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</si>
  <si>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</si>
  <si>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</si>
  <si>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</si>
  <si>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</si>
  <si>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</si>
  <si>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</si>
  <si>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</si>
  <si>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</si>
  <si>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</si>
  <si>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</si>
  <si>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</si>
  <si>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</si>
  <si>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</si>
  <si>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</si>
  <si>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</si>
  <si>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</si>
  <si>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</si>
  <si>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</si>
  <si>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</si>
  <si>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</si>
  <si>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</si>
  <si>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</si>
  <si>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</si>
  <si>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</si>
  <si>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</si>
  <si>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</si>
  <si>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</si>
  <si>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</si>
  <si>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</si>
  <si>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</si>
  <si>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</si>
  <si>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</si>
  <si>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</si>
  <si>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</si>
  <si>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</si>
  <si>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</si>
  <si>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</si>
  <si>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</si>
  <si>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</si>
  <si>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</si>
  <si>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</si>
  <si>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</si>
  <si>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</si>
  <si>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</si>
  <si>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</si>
  <si>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</si>
  <si>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</si>
  <si>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</si>
  <si>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</si>
  <si>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</si>
  <si>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</si>
  <si>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</si>
  <si>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</si>
  <si>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</si>
  <si>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</si>
  <si>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</si>
  <si>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</si>
  <si>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</si>
  <si>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</si>
  <si>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</si>
  <si>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</si>
  <si>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</si>
  <si>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</si>
  <si>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</si>
  <si>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</si>
  <si>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</si>
  <si>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</si>
  <si>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</si>
  <si>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</si>
  <si>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</si>
  <si>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</si>
  <si>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</si>
  <si>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</si>
  <si>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</si>
  <si>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</si>
  <si>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</si>
  <si>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</si>
  <si>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</si>
  <si>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</si>
  <si>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</si>
  <si>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</si>
  <si>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</si>
  <si>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</si>
  <si>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</si>
  <si>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</si>
  <si>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</si>
  <si>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</si>
  <si>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</si>
  <si>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</si>
  <si>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</si>
  <si>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</si>
  <si>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</si>
  <si>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</si>
  <si>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</si>
  <si>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</si>
  <si>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</si>
  <si>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</si>
  <si>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</si>
  <si>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</si>
  <si>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</si>
  <si>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</si>
  <si>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</si>
  <si>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</si>
  <si>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</si>
  <si>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</si>
  <si>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</si>
  <si>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</si>
  <si>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</si>
  <si>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</si>
  <si>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</si>
  <si>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</si>
  <si>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</si>
  <si>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</si>
  <si>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</si>
  <si>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</si>
  <si>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</si>
  <si>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</si>
  <si>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</si>
  <si>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</si>
  <si>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</si>
  <si>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</si>
  <si>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</si>
  <si>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</si>
  <si>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</si>
  <si>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</si>
  <si>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</si>
  <si>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</si>
  <si>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</si>
  <si>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</si>
  <si>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</si>
  <si>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</si>
  <si>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</si>
  <si>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</si>
  <si>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</si>
  <si>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</si>
  <si>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</si>
  <si>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</si>
  <si>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</si>
  <si>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</si>
  <si>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</si>
  <si>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</si>
  <si>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</si>
  <si>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</si>
  <si>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</si>
  <si>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</si>
  <si>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</si>
  <si>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</si>
  <si>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</si>
  <si>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</si>
  <si>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</si>
  <si>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</si>
  <si>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</si>
  <si>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</si>
  <si>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</si>
  <si>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</si>
  <si>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</si>
  <si>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</si>
  <si>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</si>
  <si>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</si>
  <si>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</si>
  <si>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</si>
  <si>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</si>
  <si>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</si>
  <si>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</si>
  <si>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</si>
  <si>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</si>
  <si>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</si>
  <si>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</si>
  <si>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</si>
  <si>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</si>
  <si>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</si>
  <si>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</si>
  <si>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</si>
  <si>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</si>
  <si>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</si>
  <si>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</si>
  <si>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</si>
  <si>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</si>
  <si>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</si>
  <si>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</si>
  <si>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</si>
  <si>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</si>
  <si>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</si>
  <si>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</si>
  <si>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</si>
  <si>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</si>
  <si>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</si>
  <si>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</si>
  <si>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</si>
  <si>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</si>
  <si>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</si>
  <si>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</si>
  <si>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</si>
  <si>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</si>
  <si>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</si>
  <si>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</si>
  <si>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</si>
  <si>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</si>
  <si>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</si>
  <si>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</si>
  <si>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</si>
  <si>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</si>
  <si>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</si>
  <si>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</si>
  <si>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</si>
  <si>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</si>
  <si>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</si>
  <si>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</si>
  <si>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</si>
  <si>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</si>
  <si>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</si>
  <si>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</si>
  <si>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</si>
  <si>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</si>
  <si>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</si>
  <si>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</si>
  <si>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</si>
  <si>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</si>
  <si>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</si>
  <si>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</si>
  <si>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</si>
  <si>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</si>
  <si>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</si>
  <si>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</si>
  <si>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</si>
  <si>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</si>
  <si>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</si>
  <si>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</si>
  <si>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</si>
  <si>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</si>
  <si>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</si>
  <si>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</si>
  <si>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</si>
  <si>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</si>
  <si>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</si>
  <si>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</si>
  <si>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</si>
  <si>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</si>
  <si>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</si>
  <si>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</si>
  <si>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</si>
  <si>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</si>
  <si>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</si>
  <si>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</si>
  <si>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</si>
  <si>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</si>
  <si>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</si>
  <si>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</si>
  <si>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</si>
  <si>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</si>
  <si>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</si>
  <si>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</si>
  <si>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</si>
  <si>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</si>
  <si>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</si>
  <si>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</si>
  <si>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</si>
  <si>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</si>
  <si>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</si>
  <si>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</si>
  <si>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</si>
  <si>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</si>
  <si>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</si>
  <si>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</si>
  <si>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</si>
  <si>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</si>
  <si>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</si>
  <si>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</si>
  <si>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</si>
  <si>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</si>
  <si>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</si>
  <si>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</si>
  <si>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</si>
  <si>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</si>
  <si>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</si>
  <si>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</si>
  <si>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</si>
  <si>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</si>
  <si>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</si>
  <si>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</si>
  <si>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</si>
  <si>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</si>
  <si>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</si>
  <si>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</si>
  <si>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</si>
  <si>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</si>
  <si>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</si>
  <si>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</si>
  <si>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</si>
  <si>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</si>
  <si>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</si>
  <si>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</si>
  <si>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</si>
  <si>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</si>
  <si>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</si>
  <si>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</si>
  <si>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</si>
  <si>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</si>
  <si>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</si>
  <si>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</si>
  <si>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</si>
  <si>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</si>
  <si>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</si>
  <si>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</si>
  <si>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</si>
  <si>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</si>
  <si>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</si>
  <si>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</si>
  <si>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</si>
  <si>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</si>
  <si>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</si>
  <si>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</si>
  <si>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</si>
  <si>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</si>
  <si>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</si>
  <si>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</si>
  <si>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</si>
  <si>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</si>
  <si>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</si>
  <si>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</si>
  <si>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</si>
  <si>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</si>
  <si>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</si>
  <si>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</si>
  <si>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</si>
  <si>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</si>
  <si>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</si>
  <si>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</si>
  <si>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</si>
  <si>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</si>
  <si>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</si>
  <si>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</si>
  <si>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</si>
  <si>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</si>
  <si>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</si>
  <si>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</si>
  <si>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</si>
  <si>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</si>
  <si>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</si>
  <si>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</si>
  <si>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</si>
  <si>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</si>
  <si>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</si>
  <si>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</si>
  <si>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</si>
  <si>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</si>
  <si>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</si>
  <si>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</si>
  <si>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</si>
  <si>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</si>
  <si>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</si>
  <si>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</si>
  <si>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</si>
  <si>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</si>
  <si>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</si>
  <si>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</si>
  <si>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</si>
  <si>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</si>
  <si>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</si>
  <si>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</si>
  <si>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</si>
  <si>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</si>
  <si>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</si>
  <si>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</si>
  <si>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</si>
  <si>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</si>
  <si>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</si>
  <si>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</si>
  <si>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</si>
  <si>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</si>
  <si>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</si>
  <si>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</si>
  <si>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</si>
  <si>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</si>
  <si>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</si>
  <si>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</si>
  <si>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</si>
  <si>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</si>
  <si>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</si>
  <si>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</si>
  <si>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</si>
  <si>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</si>
  <si>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</si>
  <si>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</si>
  <si>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</si>
  <si>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</si>
  <si>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</si>
  <si>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</si>
  <si>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</si>
  <si>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</si>
  <si>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</si>
  <si>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</si>
  <si>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</si>
  <si>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</si>
  <si>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</si>
  <si>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</si>
  <si>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</si>
  <si>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</si>
  <si>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</si>
  <si>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</si>
  <si>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</si>
  <si>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</si>
  <si>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</si>
  <si>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</si>
  <si>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</si>
  <si>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</si>
  <si>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</si>
  <si>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</si>
  <si>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</si>
  <si>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</si>
  <si>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</si>
  <si>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</si>
  <si>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</si>
  <si>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</si>
  <si>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</si>
  <si>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</si>
  <si>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</si>
  <si>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</si>
  <si>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</si>
  <si>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</si>
  <si>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</si>
  <si>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</si>
  <si>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</si>
  <si>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</si>
  <si>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</si>
  <si>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</si>
  <si>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</si>
  <si>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</si>
  <si>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</si>
  <si>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</si>
  <si>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</si>
  <si>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</si>
  <si>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</si>
  <si>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</si>
  <si>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</si>
  <si>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</si>
  <si>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</si>
  <si>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</si>
  <si>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</si>
  <si>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</si>
  <si>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</si>
  <si>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</si>
  <si>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</si>
  <si>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</si>
  <si>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</si>
  <si>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</si>
  <si>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</si>
  <si>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</si>
  <si>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</si>
  <si>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</si>
  <si>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</si>
  <si>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</si>
  <si>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</si>
  <si>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</si>
  <si>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</si>
  <si>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</si>
  <si>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</si>
  <si>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</si>
  <si>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</si>
  <si>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</si>
  <si>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</si>
  <si>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</si>
  <si>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</si>
  <si>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</si>
  <si>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</si>
  <si>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</si>
  <si>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</si>
  <si>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</si>
  <si>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</si>
  <si>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</si>
  <si>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</si>
  <si>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</si>
  <si>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</si>
  <si>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</si>
  <si>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</si>
  <si>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</si>
  <si>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</si>
  <si>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</si>
  <si>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</si>
  <si>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</si>
  <si>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</si>
  <si>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</si>
  <si>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</si>
  <si>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</si>
  <si>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</si>
  <si>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</si>
  <si>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</si>
  <si>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</si>
  <si>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</si>
  <si>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</si>
  <si>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</si>
  <si>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</si>
  <si>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</si>
  <si>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</si>
  <si>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</si>
  <si>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</si>
  <si>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</si>
  <si>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</si>
  <si>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</si>
  <si>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</si>
  <si>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</si>
  <si>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</si>
  <si>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</si>
  <si>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</si>
  <si>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</si>
  <si>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</si>
  <si>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</si>
  <si>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</si>
  <si>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</si>
  <si>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</si>
  <si>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</si>
  <si>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</si>
  <si>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</si>
  <si>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</si>
  <si>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</si>
  <si>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</si>
  <si>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</si>
  <si>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</si>
  <si>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</si>
  <si>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</si>
  <si>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</si>
  <si>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</si>
  <si>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</si>
  <si>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</si>
  <si>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</si>
  <si>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</si>
  <si>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</si>
  <si>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</si>
  <si>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</si>
  <si>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</si>
  <si>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</si>
  <si>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</si>
  <si>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</si>
  <si>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</si>
  <si>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</si>
  <si>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</si>
  <si>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</si>
  <si>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</si>
  <si>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</si>
  <si>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</si>
  <si>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</si>
  <si>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</si>
  <si>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</si>
  <si>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</si>
  <si>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</si>
  <si>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</si>
  <si>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</si>
  <si>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</si>
  <si>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</si>
  <si>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</si>
  <si>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</si>
  <si>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</si>
  <si>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</si>
  <si>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</si>
  <si>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</si>
  <si>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</si>
  <si>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</si>
  <si>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</si>
  <si>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</si>
  <si>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</si>
  <si>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</si>
  <si>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</si>
  <si>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</si>
  <si>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</si>
  <si>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</si>
  <si>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</si>
  <si>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</si>
  <si>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</si>
  <si>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</si>
  <si>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</si>
  <si>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</si>
  <si>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</si>
  <si>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</si>
  <si>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</si>
  <si>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</si>
  <si>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</si>
  <si>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</si>
  <si>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</si>
  <si>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</si>
  <si>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</si>
  <si>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</si>
  <si>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</si>
  <si>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</si>
  <si>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</si>
  <si>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</si>
  <si>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</si>
  <si>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</si>
  <si>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</si>
  <si>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</si>
  <si>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</si>
  <si>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</si>
  <si>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</si>
  <si>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</si>
  <si>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</si>
  <si>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</si>
  <si>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</si>
  <si>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</si>
  <si>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</si>
  <si>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</si>
  <si>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</si>
  <si>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</si>
  <si>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</si>
  <si>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</si>
  <si>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</si>
  <si>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</si>
  <si>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</si>
  <si>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</si>
  <si>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</si>
  <si>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</si>
  <si>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</si>
  <si>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</si>
  <si>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</si>
  <si>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</si>
  <si>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</si>
  <si>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</si>
  <si>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</si>
  <si>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</si>
  <si>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</si>
  <si>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</si>
  <si>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</si>
  <si>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</si>
  <si>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</si>
  <si>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</si>
  <si>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</si>
  <si>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</si>
  <si>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</si>
  <si>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</si>
  <si>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</si>
  <si>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</si>
  <si>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</si>
  <si>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</si>
  <si>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</si>
  <si>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</si>
  <si>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</si>
  <si>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</si>
  <si>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</si>
  <si>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</si>
  <si>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</si>
  <si>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</si>
  <si>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</si>
  <si>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</si>
  <si>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</si>
  <si>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</si>
  <si>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</si>
  <si>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</si>
  <si>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</si>
  <si>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</si>
  <si>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</si>
  <si>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</si>
  <si>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</si>
  <si>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</si>
  <si>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</si>
  <si>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</si>
  <si>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</si>
  <si>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</si>
  <si>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</si>
  <si>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</si>
  <si>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</si>
  <si>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</si>
  <si>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</si>
  <si>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</si>
  <si>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</si>
  <si>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</si>
  <si>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</si>
  <si>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</si>
  <si>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</si>
  <si>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</si>
  <si>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</si>
  <si>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</si>
  <si>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</si>
  <si>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</si>
  <si>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</si>
  <si>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</si>
  <si>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</si>
  <si>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</si>
  <si>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</si>
  <si>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</si>
  <si>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</si>
  <si>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</si>
  <si>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</si>
  <si>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</si>
  <si>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</si>
  <si>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</si>
  <si>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</si>
  <si>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</si>
  <si>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</si>
  <si>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</si>
  <si>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</si>
  <si>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</si>
  <si>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</si>
  <si>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</si>
  <si>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</si>
  <si>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</si>
  <si>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</si>
  <si>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</si>
  <si>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</si>
  <si>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</si>
  <si>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</si>
  <si>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</si>
  <si>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</si>
  <si>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</si>
  <si>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</si>
  <si>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</si>
  <si>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</si>
  <si>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</si>
  <si>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</si>
  <si>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</si>
  <si>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</si>
  <si>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</si>
  <si>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</si>
  <si>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</si>
  <si>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</si>
  <si>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</si>
  <si>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</si>
  <si>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</si>
  <si>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</si>
  <si>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</si>
  <si>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</si>
  <si>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</si>
  <si>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</si>
  <si>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</si>
  <si>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</si>
  <si>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</si>
  <si>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</si>
  <si>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</si>
  <si>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</si>
  <si>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</si>
  <si>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</si>
  <si>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</si>
  <si>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</si>
  <si>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</si>
  <si>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</si>
  <si>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</si>
  <si>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</si>
  <si>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</si>
  <si>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</si>
  <si>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</si>
  <si>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</si>
  <si>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</si>
  <si>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</si>
  <si>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</si>
  <si>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</si>
  <si>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</si>
  <si>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</si>
  <si>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</si>
  <si>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</si>
  <si>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</si>
  <si>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</si>
  <si>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</si>
  <si>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</si>
  <si>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</si>
  <si>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</si>
  <si>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</si>
  <si>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</si>
  <si>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</si>
  <si>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</si>
  <si>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</si>
  <si>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</si>
  <si>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</si>
  <si>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</si>
  <si>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</si>
  <si>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</si>
  <si>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</si>
  <si>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</si>
  <si>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</si>
  <si>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</si>
  <si>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</si>
  <si>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</si>
  <si>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</si>
  <si>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</si>
  <si>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</si>
  <si>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</si>
  <si>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</si>
  <si>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</si>
  <si>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</si>
  <si>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</si>
  <si>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</si>
  <si>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</si>
  <si>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</si>
  <si>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</si>
  <si>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</si>
  <si>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</si>
  <si>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</si>
  <si>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</si>
  <si>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</si>
  <si>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</si>
  <si>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</si>
  <si>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</si>
  <si>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</si>
  <si>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</si>
  <si>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</si>
  <si>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</si>
  <si>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</si>
  <si>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</si>
  <si>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</si>
  <si>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</si>
  <si>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</si>
  <si>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</si>
  <si>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</si>
  <si>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</si>
  <si>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</si>
  <si>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</si>
  <si>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</si>
  <si>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</si>
  <si>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</si>
  <si>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</si>
  <si>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</si>
  <si>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</si>
  <si>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</si>
  <si>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</si>
  <si>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</si>
  <si>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</si>
  <si>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</si>
  <si>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</si>
  <si>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</si>
  <si>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</si>
  <si>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</si>
  <si>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</si>
  <si>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</si>
  <si>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</si>
  <si>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</si>
  <si>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</si>
  <si>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</si>
  <si>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</si>
  <si>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</si>
  <si>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</si>
  <si>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</si>
  <si>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</si>
  <si>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</si>
  <si>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</si>
  <si>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</si>
  <si>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</si>
  <si>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</si>
  <si>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</si>
  <si>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</si>
  <si>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</si>
  <si>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</si>
  <si>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</si>
  <si>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</si>
  <si>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</si>
  <si>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</si>
  <si>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</si>
  <si>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</si>
  <si>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</si>
  <si>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</si>
  <si>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</si>
  <si>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</si>
  <si>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</si>
  <si>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</si>
  <si>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</si>
  <si>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</si>
  <si>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</si>
  <si>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</si>
  <si>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</si>
  <si>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</si>
  <si>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</si>
  <si>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</si>
  <si>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</si>
  <si>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</si>
  <si>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</si>
  <si>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</si>
  <si>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</si>
  <si>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</si>
  <si>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</si>
  <si>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</si>
  <si>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</si>
  <si>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</si>
  <si>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</si>
  <si>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</si>
  <si>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</si>
  <si>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</si>
  <si>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</si>
  <si>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</si>
  <si>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</si>
  <si>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</si>
  <si>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</si>
  <si>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</si>
  <si>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</si>
  <si>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</si>
  <si>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</si>
  <si>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</si>
  <si>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</si>
  <si>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</si>
  <si>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</si>
  <si>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</si>
  <si>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</si>
  <si>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</si>
  <si>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</si>
  <si>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</si>
  <si>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</si>
  <si>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</si>
  <si>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</si>
  <si>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</si>
  <si>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</si>
  <si>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</si>
  <si>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</si>
  <si>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</si>
  <si>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</si>
  <si>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</si>
  <si>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</si>
  <si>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</si>
  <si>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</si>
  <si>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</si>
  <si>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</si>
  <si>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</si>
  <si>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</si>
  <si>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</si>
  <si>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</si>
  <si>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</si>
  <si>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</si>
  <si>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</si>
  <si>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</si>
  <si>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</si>
  <si>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</si>
  <si>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</si>
  <si>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</si>
  <si>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</si>
  <si>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</si>
  <si>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</si>
  <si>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</si>
  <si>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</si>
  <si>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</si>
  <si>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</si>
  <si>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</si>
  <si>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</si>
  <si>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</si>
  <si>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</si>
  <si>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</si>
  <si>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</si>
  <si>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</si>
  <si>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</si>
  <si>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</si>
  <si>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</si>
  <si>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</si>
  <si>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</si>
  <si>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</si>
  <si>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</si>
  <si>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</si>
  <si>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</si>
  <si>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</si>
  <si>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</si>
  <si>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</si>
  <si>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</si>
  <si>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</si>
  <si>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</si>
  <si>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</si>
  <si>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</si>
  <si>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</si>
  <si>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</si>
  <si>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</si>
  <si>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</si>
  <si>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</si>
  <si>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</si>
  <si>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</si>
  <si>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</si>
  <si>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</si>
  <si>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</si>
  <si>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</si>
  <si>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</si>
  <si>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</si>
  <si>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</si>
  <si>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</si>
  <si>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</si>
  <si>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</si>
  <si>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</si>
  <si>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</si>
  <si>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</si>
  <si>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</si>
  <si>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</si>
  <si>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</si>
  <si>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</si>
  <si>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</si>
  <si>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</si>
  <si>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</si>
  <si>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</si>
  <si>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</si>
  <si>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</si>
  <si>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</si>
  <si>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</si>
  <si>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</si>
  <si>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</si>
  <si>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</si>
  <si>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</si>
  <si>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</si>
  <si>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</si>
  <si>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</si>
  <si>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</si>
  <si>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</si>
  <si>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</si>
  <si>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</si>
  <si>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</si>
  <si>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</si>
  <si>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</si>
  <si>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</si>
  <si>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</si>
  <si>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</si>
  <si>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</si>
  <si>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</si>
  <si>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</si>
  <si>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</si>
  <si>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</si>
  <si>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</si>
  <si>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</si>
  <si>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</si>
  <si>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</si>
  <si>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</si>
  <si>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</si>
  <si>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</si>
  <si>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</si>
  <si>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</si>
  <si>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</si>
  <si>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</si>
  <si>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</si>
  <si>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</si>
  <si>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</si>
  <si>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</si>
  <si>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</si>
  <si>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</si>
  <si>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</si>
  <si>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</si>
  <si>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</si>
  <si>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</si>
  <si>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</si>
  <si>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</si>
  <si>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</si>
  <si>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</si>
  <si>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</si>
  <si>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</si>
  <si>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</si>
  <si>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</si>
  <si>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</si>
  <si>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</si>
  <si>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</si>
  <si>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</si>
  <si>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</si>
  <si>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</si>
  <si>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</si>
  <si>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</si>
  <si>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</si>
  <si>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</si>
  <si>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</si>
  <si>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</si>
  <si>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</si>
  <si>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</si>
  <si>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</si>
  <si>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</si>
  <si>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</si>
  <si>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</si>
  <si>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</si>
  <si>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</si>
  <si>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</si>
  <si>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</si>
  <si>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</si>
  <si>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</si>
  <si>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</si>
  <si>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</si>
  <si>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</si>
  <si>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</si>
  <si>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</si>
  <si>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</si>
  <si>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</si>
  <si>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</si>
  <si>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</si>
  <si>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</si>
  <si>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</si>
  <si>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</si>
  <si>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</si>
  <si>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</si>
  <si>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</si>
  <si>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</si>
  <si>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</si>
  <si>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</si>
  <si>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</si>
  <si>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</si>
  <si>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</si>
  <si>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</si>
  <si>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</si>
  <si>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</si>
  <si>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</si>
  <si>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</si>
  <si>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</si>
  <si>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</si>
  <si>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</si>
  <si>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</si>
  <si>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</si>
  <si>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</si>
  <si>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</si>
  <si>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</si>
  <si>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</si>
  <si>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</si>
  <si>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</si>
  <si>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</si>
  <si>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</si>
  <si>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</si>
  <si>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</si>
  <si>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</si>
  <si>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</si>
  <si>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</si>
  <si>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</si>
  <si>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</si>
  <si>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</si>
  <si>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</si>
  <si>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</si>
  <si>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</si>
  <si>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</si>
  <si>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</si>
  <si>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</si>
  <si>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</si>
  <si>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</si>
  <si>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</si>
  <si>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</si>
  <si>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</si>
  <si>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</si>
  <si>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</si>
  <si>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</si>
  <si>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</si>
  <si>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</si>
  <si>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</si>
  <si>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</si>
  <si>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</si>
  <si>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</si>
  <si>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</si>
  <si>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</si>
  <si>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</si>
  <si>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</si>
  <si>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</si>
  <si>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</si>
  <si>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</si>
  <si>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</si>
  <si>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</si>
  <si>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</si>
  <si>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</si>
  <si>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</si>
  <si>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</si>
  <si>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</si>
  <si>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</si>
  <si>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</si>
  <si>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</si>
  <si>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</si>
  <si>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</si>
  <si>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</si>
  <si>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</si>
  <si>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</si>
  <si>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</si>
  <si>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</si>
  <si>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</si>
  <si>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</si>
  <si>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</si>
  <si>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</si>
  <si>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</si>
  <si>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</si>
  <si>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</si>
  <si>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</si>
  <si>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</si>
  <si>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</si>
  <si>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</si>
  <si>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</si>
  <si>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</si>
  <si>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</si>
  <si>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</si>
  <si>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</si>
  <si>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</si>
  <si>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</si>
  <si>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</si>
  <si>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</si>
  <si>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</si>
  <si>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</si>
  <si>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</si>
  <si>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</si>
  <si>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</si>
  <si>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</si>
  <si>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</si>
  <si>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</si>
  <si>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</si>
  <si>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</si>
  <si>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</si>
  <si>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</si>
  <si>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</si>
  <si>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</si>
  <si>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</si>
  <si>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</si>
  <si>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</si>
  <si>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</si>
  <si>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</si>
  <si>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</si>
  <si>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</si>
  <si>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</si>
  <si>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</si>
  <si>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</si>
  <si>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</si>
  <si>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</si>
  <si>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</si>
  <si>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</si>
  <si>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</si>
  <si>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</si>
  <si>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</si>
  <si>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</si>
  <si>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</si>
  <si>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</si>
  <si>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</si>
  <si>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</si>
  <si>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</si>
  <si>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</si>
  <si>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</si>
  <si>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</si>
  <si>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</si>
  <si>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</si>
  <si>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</si>
  <si>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</si>
  <si>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</si>
  <si>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</si>
  <si>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</si>
  <si>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</si>
  <si>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</si>
  <si>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</si>
  <si>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</si>
  <si>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</si>
  <si>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</si>
  <si>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</si>
  <si>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</si>
  <si>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</si>
  <si>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</si>
  <si>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</si>
  <si>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</si>
  <si>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</si>
  <si>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</si>
  <si>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</si>
  <si>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</si>
  <si>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</si>
  <si>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</si>
  <si>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</si>
  <si>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</si>
  <si>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</si>
  <si>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</si>
  <si>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</si>
  <si>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</si>
  <si>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</si>
  <si>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</si>
  <si>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</si>
  <si>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</si>
  <si>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</si>
  <si>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</si>
  <si>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</si>
  <si>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</si>
  <si>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</si>
  <si>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</si>
  <si>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</si>
  <si>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</si>
  <si>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</si>
  <si>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</si>
  <si>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</si>
  <si>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</si>
  <si>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</si>
  <si>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</si>
  <si>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</si>
  <si>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</si>
  <si>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</si>
  <si>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</si>
  <si>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</si>
  <si>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</si>
  <si>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</si>
  <si>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</si>
  <si>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</si>
  <si>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</si>
  <si>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</si>
  <si>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</si>
  <si>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</si>
  <si>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</si>
  <si>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</si>
  <si>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</si>
  <si>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</si>
  <si>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</si>
  <si>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</si>
  <si>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</si>
  <si>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</si>
  <si>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</si>
  <si>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</si>
  <si>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</si>
  <si>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</si>
  <si>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</si>
  <si>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</si>
  <si>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</si>
  <si>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</si>
  <si>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</si>
  <si>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</si>
  <si>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</si>
  <si>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</si>
  <si>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</si>
  <si>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</si>
  <si>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</si>
  <si>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</si>
  <si>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</si>
  <si>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</si>
  <si>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</si>
  <si>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</si>
  <si>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</si>
  <si>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</si>
  <si>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</si>
  <si>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</si>
  <si>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</si>
  <si>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</si>
  <si>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</si>
  <si>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</si>
  <si>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</si>
  <si>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</si>
  <si>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</si>
  <si>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</si>
  <si>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</si>
  <si>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</si>
  <si>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</si>
  <si>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</si>
  <si>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</si>
  <si>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</si>
  <si>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</si>
  <si>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</si>
  <si>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</si>
  <si>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</si>
  <si>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</si>
  <si>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</si>
  <si>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</si>
  <si>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</si>
  <si>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</si>
  <si>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</si>
  <si>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</si>
  <si>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</si>
  <si>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</si>
  <si>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</si>
  <si>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</si>
  <si>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</si>
  <si>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</si>
  <si>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</si>
  <si>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</si>
  <si>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</si>
  <si>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</si>
  <si>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</si>
  <si>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</si>
  <si>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</si>
  <si>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</si>
  <si>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</si>
  <si>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</si>
  <si>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</si>
  <si>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</si>
  <si>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</si>
  <si>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</si>
  <si>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</si>
  <si>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</si>
  <si>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</si>
  <si>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</si>
  <si>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</si>
  <si>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</si>
  <si>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</si>
  <si>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</si>
  <si>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</si>
  <si>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</si>
  <si>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</si>
  <si>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</si>
  <si>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</si>
  <si>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</si>
  <si>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</si>
  <si>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</si>
  <si>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</si>
  <si>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</si>
  <si>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</si>
  <si>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</si>
  <si>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</si>
  <si>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</si>
  <si>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</si>
  <si>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</si>
  <si>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</si>
  <si>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</si>
  <si>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</si>
  <si>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</si>
  <si>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</si>
  <si>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</si>
  <si>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</si>
  <si>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</si>
  <si>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</si>
  <si>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</si>
  <si>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</si>
  <si>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</si>
  <si>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</si>
  <si>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</si>
  <si>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</si>
  <si>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</si>
  <si>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</si>
  <si>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</si>
  <si>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</si>
  <si>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</si>
  <si>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</si>
  <si>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</si>
  <si>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</si>
  <si>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</si>
  <si>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</si>
  <si>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</si>
  <si>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</si>
  <si>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</si>
  <si>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</si>
  <si>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</si>
  <si>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</si>
  <si>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</si>
  <si>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</si>
  <si>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</si>
  <si>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</si>
  <si>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</si>
  <si>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</si>
  <si>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</si>
  <si>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</si>
  <si>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</si>
  <si>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</si>
  <si>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</si>
  <si>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</si>
  <si>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</si>
  <si>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</si>
  <si>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</si>
  <si>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</si>
  <si>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</si>
  <si>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</si>
  <si>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</si>
  <si>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</si>
  <si>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</si>
  <si>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</si>
  <si>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</si>
  <si>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</si>
  <si>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</si>
  <si>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</si>
  <si>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</si>
  <si>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</si>
  <si>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</si>
  <si>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</si>
  <si>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</si>
  <si>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</si>
  <si>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</si>
  <si>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</si>
  <si>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</si>
  <si>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</si>
  <si>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</si>
  <si>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</si>
  <si>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</si>
  <si>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</si>
  <si>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</si>
  <si>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</si>
  <si>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</si>
  <si>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</si>
  <si>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</si>
  <si>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</si>
  <si>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</si>
  <si>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</si>
  <si>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</si>
  <si>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</si>
  <si>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</si>
  <si>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</si>
  <si>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</si>
  <si>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</si>
  <si>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</si>
  <si>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</si>
  <si>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</si>
  <si>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</si>
  <si>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</si>
  <si>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</si>
  <si>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</si>
  <si>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</si>
  <si>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</si>
  <si>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</si>
  <si>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</si>
  <si>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</si>
  <si>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</si>
  <si>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</si>
  <si>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</si>
  <si>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</si>
  <si>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</si>
  <si>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</si>
  <si>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</si>
  <si>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</si>
  <si>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</si>
  <si>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</si>
  <si>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</si>
  <si>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</si>
  <si>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</si>
  <si>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</si>
  <si>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</si>
  <si>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</si>
  <si>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</si>
  <si>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</si>
  <si>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</si>
  <si>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</si>
  <si>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</si>
  <si>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</si>
  <si>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</si>
  <si>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</si>
  <si>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</si>
  <si>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</si>
  <si>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</si>
  <si>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</si>
  <si>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</si>
  <si>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</si>
  <si>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</si>
  <si>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</si>
  <si>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</si>
  <si>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</si>
  <si>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</si>
  <si>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</si>
  <si>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</si>
  <si>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</si>
  <si>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</si>
  <si>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</si>
  <si>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</si>
  <si>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</si>
  <si>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</si>
  <si>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</si>
  <si>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</si>
  <si>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</si>
  <si>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</si>
  <si>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</si>
  <si>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</si>
  <si>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</si>
  <si>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</si>
  <si>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</si>
  <si>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</si>
  <si>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</si>
  <si>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</si>
  <si>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</si>
  <si>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</si>
  <si>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</si>
  <si>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</si>
  <si>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</si>
  <si>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</si>
  <si>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</si>
  <si>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</si>
  <si>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</si>
  <si>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</si>
  <si>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</si>
  <si>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</si>
  <si>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</si>
  <si>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</si>
  <si>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</si>
  <si>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</si>
  <si>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</si>
  <si>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</si>
  <si>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</si>
  <si>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</si>
  <si>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</si>
  <si>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</si>
  <si>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</si>
  <si>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</si>
  <si>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</si>
  <si>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</si>
  <si>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</si>
  <si>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</si>
  <si>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</si>
  <si>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</si>
  <si>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</si>
  <si>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</si>
  <si>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</si>
  <si>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</si>
  <si>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</si>
  <si>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</si>
  <si>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</si>
  <si>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</si>
  <si>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</si>
  <si>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</si>
  <si>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</si>
  <si>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</si>
  <si>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</si>
  <si>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</si>
  <si>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</si>
  <si>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</si>
  <si>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</si>
  <si>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</si>
  <si>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</si>
  <si>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</si>
  <si>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</si>
  <si>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</si>
  <si>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</si>
  <si>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</si>
  <si>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</si>
  <si>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</si>
  <si>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</si>
  <si>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</si>
  <si>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</si>
  <si>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</si>
  <si>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</si>
  <si>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</si>
  <si>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</si>
  <si>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</si>
  <si>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</si>
  <si>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</si>
  <si>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</si>
  <si>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</si>
  <si>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</si>
  <si>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</si>
  <si>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</si>
  <si>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</si>
  <si>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</si>
  <si>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</si>
  <si>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</si>
  <si>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</si>
  <si>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</si>
  <si>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</si>
  <si>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</si>
  <si>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</si>
  <si>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</si>
  <si>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</si>
  <si>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</si>
  <si>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</si>
  <si>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</si>
  <si>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</si>
  <si>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</si>
  <si>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</si>
  <si>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</si>
  <si>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</si>
  <si>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</si>
  <si>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</si>
  <si>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</si>
  <si>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</si>
  <si>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</si>
  <si>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</si>
  <si>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</si>
  <si>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</si>
  <si>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</si>
  <si>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</si>
  <si>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</si>
  <si>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</si>
  <si>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</si>
  <si>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</si>
  <si>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</si>
  <si>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</si>
  <si>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</si>
  <si>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</si>
  <si>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</si>
  <si>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</si>
  <si>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</si>
  <si>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</si>
  <si>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</si>
  <si>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</si>
  <si>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</si>
  <si>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</si>
  <si>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</si>
  <si>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</si>
  <si>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</si>
  <si>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</si>
  <si>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</si>
  <si>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</si>
  <si>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</si>
  <si>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</si>
  <si>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</si>
  <si>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</si>
  <si>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</si>
  <si>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</si>
  <si>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</si>
  <si>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</si>
  <si>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</si>
  <si>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</si>
  <si>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</si>
  <si>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</si>
  <si>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</si>
  <si>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</si>
  <si>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</si>
  <si>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</si>
  <si>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</si>
  <si>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</si>
  <si>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</si>
  <si>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</si>
  <si>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</si>
  <si>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</si>
  <si>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</si>
  <si>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</si>
  <si>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</si>
  <si>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</si>
  <si>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</si>
  <si>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</si>
  <si>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</si>
  <si>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</si>
  <si>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</si>
  <si>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</si>
  <si>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</si>
  <si>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</si>
  <si>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</si>
  <si>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</si>
  <si>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</si>
  <si>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</si>
  <si>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</si>
  <si>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</si>
  <si>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</si>
  <si>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</si>
  <si>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</si>
  <si>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</si>
  <si>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</si>
  <si>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</si>
  <si>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</si>
  <si>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</si>
  <si>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</si>
  <si>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</si>
  <si>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</si>
  <si>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</si>
  <si>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</si>
  <si>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</si>
  <si>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</si>
  <si>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</si>
  <si>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</si>
  <si>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</si>
  <si>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</si>
  <si>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</si>
  <si>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</si>
  <si>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</si>
  <si>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</si>
  <si>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</si>
  <si>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</si>
  <si>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</si>
  <si>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</si>
  <si>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</si>
  <si>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</si>
  <si>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</si>
  <si>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</si>
  <si>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</si>
  <si>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</si>
  <si>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</si>
  <si>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</si>
  <si>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</si>
  <si>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</si>
  <si>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</si>
  <si>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</si>
  <si>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</si>
  <si>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</si>
  <si>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</si>
  <si>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</si>
  <si>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</si>
  <si>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</si>
  <si>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</si>
  <si>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</si>
  <si>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</si>
  <si>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</si>
  <si>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</si>
  <si>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</si>
  <si>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</si>
  <si>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</si>
  <si>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</si>
  <si>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</si>
  <si>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</si>
  <si>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</si>
  <si>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</si>
  <si>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</si>
  <si>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</si>
  <si>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</si>
  <si>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</si>
  <si>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</si>
  <si>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</si>
  <si>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</si>
  <si>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</si>
  <si>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</si>
  <si>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</si>
  <si>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</si>
  <si>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</si>
  <si>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</si>
  <si>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</si>
  <si>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</si>
  <si>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</si>
  <si>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</si>
  <si>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</si>
  <si>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</si>
  <si>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</si>
  <si>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</si>
  <si>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</si>
  <si>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</si>
  <si>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</si>
  <si>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</si>
  <si>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</si>
  <si>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</si>
  <si>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</si>
  <si>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</si>
  <si>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</si>
  <si>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</si>
  <si>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</si>
  <si>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</si>
  <si>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</si>
  <si>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</si>
  <si>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</si>
  <si>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</si>
  <si>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</si>
  <si>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</si>
  <si>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</si>
  <si>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</si>
  <si>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</si>
  <si>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</si>
  <si>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</si>
  <si>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</si>
  <si>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</si>
  <si>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</si>
  <si>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</si>
  <si>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</si>
  <si>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</si>
  <si>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</si>
  <si>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</si>
  <si>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</si>
  <si>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</si>
  <si>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</si>
  <si>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</si>
  <si>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</si>
  <si>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</si>
  <si>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</si>
  <si>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</si>
  <si>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</si>
  <si>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</si>
  <si>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</si>
  <si>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</si>
  <si>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</si>
  <si>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</si>
  <si>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</si>
  <si>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</si>
  <si>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</si>
  <si>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</si>
  <si>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</si>
  <si>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</si>
  <si>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</si>
  <si>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</si>
  <si>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</si>
  <si>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</si>
  <si>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</si>
  <si>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</si>
  <si>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</si>
  <si>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</si>
  <si>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</si>
  <si>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</si>
  <si>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</si>
  <si>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</si>
  <si>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</si>
  <si>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</si>
  <si>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</si>
  <si>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</si>
  <si>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</si>
  <si>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</si>
  <si>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</si>
  <si>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</si>
  <si>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</si>
  <si>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</si>
  <si>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</si>
  <si>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</si>
  <si>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</si>
  <si>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</si>
  <si>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</si>
  <si>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</si>
  <si>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</si>
  <si>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</si>
  <si>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</si>
  <si>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</si>
  <si>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</si>
  <si>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</si>
  <si>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</si>
  <si>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</si>
  <si>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</si>
  <si>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</si>
  <si>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</si>
  <si>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</si>
  <si>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</si>
  <si>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</si>
  <si>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</si>
  <si>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</si>
  <si>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</si>
  <si>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</si>
  <si>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</si>
  <si>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</si>
  <si>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</si>
  <si>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</si>
  <si>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</si>
  <si>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</si>
  <si>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</si>
  <si>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</si>
  <si>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</si>
  <si>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</si>
  <si>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</si>
  <si>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</si>
  <si>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</si>
  <si>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</si>
  <si>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</si>
  <si>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</si>
  <si>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</si>
  <si>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</si>
  <si>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</si>
  <si>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</si>
  <si>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</si>
  <si>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</si>
  <si>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</si>
  <si>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</si>
  <si>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</si>
  <si>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</si>
  <si>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</si>
  <si>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</si>
  <si>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</si>
  <si>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</si>
  <si>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</si>
  <si>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</si>
  <si>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</si>
  <si>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</si>
  <si>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</si>
  <si>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</si>
  <si>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</si>
  <si>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</si>
  <si>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</si>
  <si>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</si>
  <si>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</si>
  <si>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</si>
  <si>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</si>
  <si>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</si>
  <si>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</si>
  <si>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</si>
  <si>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</si>
  <si>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</si>
  <si>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</si>
  <si>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</si>
  <si>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</si>
  <si>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</si>
  <si>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</si>
  <si>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</si>
  <si>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</si>
  <si>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</si>
  <si>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</si>
  <si>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</si>
  <si>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</si>
  <si>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</si>
  <si>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</si>
  <si>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</si>
  <si>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</si>
  <si>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</si>
  <si>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</si>
  <si>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</si>
  <si>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</si>
  <si>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</si>
  <si>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</si>
  <si>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</si>
  <si>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</si>
  <si>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</si>
  <si>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</si>
  <si>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</si>
  <si>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</si>
  <si>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</si>
  <si>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</si>
  <si>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</si>
  <si>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</si>
  <si>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</si>
  <si>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</si>
  <si>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</si>
  <si>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</si>
  <si>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</si>
  <si>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</si>
  <si>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</si>
  <si>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</si>
  <si>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</si>
  <si>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</si>
  <si>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</si>
  <si>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</si>
  <si>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</si>
  <si>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</si>
  <si>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</si>
  <si>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</si>
  <si>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</si>
  <si>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</si>
  <si>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</si>
  <si>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</si>
  <si>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</si>
  <si>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</si>
  <si>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</si>
  <si>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</si>
  <si>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</si>
  <si>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</si>
  <si>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</si>
  <si>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</si>
  <si>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</si>
  <si>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</si>
  <si>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</si>
  <si>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</si>
  <si>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</si>
  <si>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</si>
  <si>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</si>
  <si>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</si>
  <si>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</si>
  <si>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</si>
  <si>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</si>
  <si>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</si>
  <si>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</si>
  <si>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</si>
  <si>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</si>
  <si>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</si>
  <si>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</si>
  <si>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</si>
  <si>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</si>
  <si>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</si>
  <si>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</si>
  <si>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</si>
  <si>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</si>
  <si>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</si>
  <si>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</si>
  <si>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</si>
  <si>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</si>
  <si>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</si>
  <si>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</si>
  <si>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</si>
  <si>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</si>
  <si>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</si>
  <si>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</si>
  <si>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</si>
  <si>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</si>
  <si>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</si>
  <si>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</si>
  <si>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</si>
  <si>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</si>
  <si>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</si>
  <si>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</si>
  <si>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</si>
  <si>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</si>
  <si>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</si>
  <si>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</si>
  <si>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</si>
  <si>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</si>
  <si>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</si>
  <si>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</si>
  <si>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</si>
  <si>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</si>
  <si>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</si>
  <si>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</si>
  <si>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</si>
  <si>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</si>
  <si>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</si>
  <si>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</si>
  <si>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</si>
  <si>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</si>
  <si>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</si>
  <si>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</si>
  <si>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</si>
  <si>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</si>
  <si>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</si>
  <si>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</si>
  <si>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</si>
  <si>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</si>
  <si>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</si>
  <si>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</si>
  <si>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</si>
  <si>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</si>
  <si>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</si>
  <si>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</si>
  <si>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</si>
  <si>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</si>
  <si>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</si>
  <si>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</si>
  <si>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</si>
  <si>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</si>
  <si>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</si>
  <si>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</si>
  <si>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</si>
  <si>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</si>
  <si>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</si>
  <si>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</si>
  <si>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</si>
  <si>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</si>
  <si>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</si>
  <si>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</si>
  <si>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</si>
  <si>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</si>
  <si>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</si>
  <si>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</si>
  <si>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</si>
  <si>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</si>
  <si>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</si>
  <si>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</si>
  <si>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</si>
  <si>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</si>
  <si>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</si>
  <si>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</si>
  <si>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</si>
  <si>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</si>
  <si>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</si>
  <si>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</si>
  <si>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</si>
  <si>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</si>
  <si>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</si>
  <si>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</si>
  <si>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</si>
  <si>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</si>
  <si>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</si>
  <si>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</si>
  <si>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</si>
  <si>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</si>
  <si>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</si>
  <si>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</si>
  <si>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</si>
  <si>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</si>
  <si>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</si>
  <si>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</si>
  <si>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</si>
  <si>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</si>
  <si>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</si>
  <si>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</si>
  <si>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</si>
  <si>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</si>
  <si>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</si>
  <si>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</si>
  <si>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</si>
  <si>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</si>
  <si>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</si>
  <si>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</si>
  <si>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</si>
  <si>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</si>
  <si>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</si>
  <si>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</si>
  <si>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</si>
  <si>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</si>
  <si>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</si>
  <si>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</si>
  <si>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</si>
  <si>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</si>
  <si>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</si>
  <si>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</si>
  <si>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</si>
  <si>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</si>
  <si>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</si>
  <si>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</si>
  <si>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</si>
  <si>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</si>
  <si>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</si>
  <si>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</si>
  <si>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</si>
  <si>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</si>
  <si>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</si>
  <si>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</si>
  <si>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</si>
  <si>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</si>
  <si>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</si>
  <si>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</si>
  <si>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</si>
  <si>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</si>
  <si>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</si>
  <si>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</si>
  <si>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</si>
  <si>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</si>
  <si>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</si>
  <si>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</si>
  <si>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</si>
  <si>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</si>
  <si>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</si>
  <si>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</si>
  <si>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</si>
  <si>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</si>
  <si>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</si>
  <si>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</si>
  <si>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</si>
  <si>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</si>
  <si>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</si>
  <si>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</si>
  <si>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</si>
  <si>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</si>
  <si>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</si>
  <si>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</si>
  <si>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</si>
  <si>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</si>
  <si>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</si>
  <si>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</si>
  <si>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</si>
  <si>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</si>
  <si>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</si>
  <si>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</si>
  <si>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</si>
  <si>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</si>
  <si>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</si>
  <si>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</si>
  <si>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</si>
  <si>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</si>
  <si>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</si>
  <si>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</si>
  <si>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</si>
  <si>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</si>
  <si>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</si>
  <si>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</si>
  <si>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</si>
  <si>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</si>
  <si>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</si>
  <si>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</si>
  <si>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</si>
  <si>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</si>
  <si>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</si>
  <si>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</si>
  <si>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</si>
  <si>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</si>
  <si>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</si>
  <si>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</si>
  <si>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</si>
  <si>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</si>
  <si>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</si>
  <si>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</si>
  <si>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</si>
  <si>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</si>
  <si>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</si>
  <si>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</si>
  <si>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</si>
  <si>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</si>
  <si>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</si>
  <si>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</si>
  <si>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</si>
  <si>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</si>
  <si>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</si>
  <si>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</si>
  <si>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</si>
  <si>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</si>
  <si>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</si>
  <si>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</si>
  <si>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</si>
  <si>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</si>
  <si>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</si>
  <si>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</si>
  <si>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</si>
  <si>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</si>
  <si>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</si>
  <si>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</si>
  <si>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</si>
  <si>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</si>
  <si>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</si>
  <si>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</si>
  <si>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</si>
  <si>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</si>
  <si>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</si>
  <si>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</si>
  <si>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</si>
  <si>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</si>
  <si>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</si>
  <si>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</si>
  <si>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</si>
  <si>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</si>
  <si>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</si>
  <si>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</si>
  <si>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</si>
  <si>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</si>
  <si>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</si>
  <si>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</si>
  <si>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</si>
  <si>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</si>
  <si>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</si>
  <si>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</si>
  <si>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</si>
  <si>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</si>
  <si>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</si>
  <si>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</si>
  <si>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</si>
  <si>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</si>
  <si>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</si>
  <si>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</si>
  <si>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</si>
  <si>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</si>
  <si>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</si>
  <si>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</si>
  <si>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</si>
  <si>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</si>
  <si>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</si>
  <si>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</si>
  <si>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</si>
  <si>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</si>
  <si>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</si>
  <si>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</si>
  <si>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</si>
  <si>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</si>
  <si>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</si>
  <si>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</si>
  <si>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</si>
  <si>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</si>
  <si>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</si>
  <si>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</si>
  <si>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</si>
  <si>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</si>
  <si>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</si>
  <si>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</si>
  <si>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</si>
  <si>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</si>
  <si>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</si>
  <si>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</si>
  <si>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</si>
  <si>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</si>
  <si>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</si>
  <si>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</si>
  <si>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</si>
  <si>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</si>
  <si>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</si>
  <si>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</si>
  <si>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</si>
  <si>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</si>
  <si>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</si>
  <si>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</si>
  <si>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</si>
  <si>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</si>
  <si>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</si>
  <si>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</si>
  <si>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</si>
  <si>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</si>
  <si>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</si>
  <si>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</si>
  <si>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</si>
  <si>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</si>
  <si>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</si>
  <si>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</si>
  <si>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</si>
  <si>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</si>
  <si>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</si>
  <si>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</si>
  <si>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</si>
  <si>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</si>
  <si>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</si>
  <si>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</si>
  <si>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</si>
  <si>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</si>
  <si>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</si>
  <si>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</si>
  <si>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</si>
  <si>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</si>
  <si>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</si>
  <si>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</si>
  <si>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</si>
  <si>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</si>
  <si>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</si>
  <si>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</si>
  <si>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</si>
  <si>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</si>
  <si>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</si>
  <si>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</si>
  <si>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</si>
  <si>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</si>
  <si>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</si>
  <si>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</si>
  <si>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</si>
  <si>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</si>
  <si>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</si>
  <si>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</si>
  <si>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</si>
  <si>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</si>
  <si>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</si>
  <si>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</si>
  <si>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</si>
  <si>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</si>
  <si>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</si>
  <si>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</si>
  <si>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</si>
  <si>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</si>
  <si>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</si>
  <si>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</si>
  <si>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</si>
  <si>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</si>
  <si>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</si>
  <si>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</si>
  <si>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</si>
  <si>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</si>
  <si>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</si>
  <si>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</si>
  <si>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</si>
  <si>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</si>
  <si>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</si>
  <si>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</si>
  <si>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</si>
  <si>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</si>
  <si>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</si>
  <si>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</si>
  <si>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</si>
  <si>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</si>
  <si>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</si>
  <si>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</si>
  <si>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</si>
  <si>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</si>
  <si>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</si>
  <si>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</si>
  <si>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</si>
  <si>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</si>
  <si>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</si>
  <si>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</si>
  <si>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</si>
  <si>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</si>
  <si>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</si>
  <si>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</si>
  <si>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</si>
  <si>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</si>
  <si>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</si>
  <si>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</si>
  <si>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</si>
  <si>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</si>
  <si>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</si>
  <si>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</si>
  <si>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</si>
  <si>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</si>
  <si>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</si>
  <si>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</si>
  <si>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</si>
  <si>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</si>
  <si>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</si>
  <si>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</si>
  <si>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</si>
  <si>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</si>
  <si>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</si>
  <si>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</si>
  <si>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</si>
  <si>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</si>
  <si>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</si>
  <si>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</si>
  <si>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</si>
  <si>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</si>
  <si>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</si>
  <si>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</si>
  <si>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</si>
  <si>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</si>
  <si>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</si>
  <si>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</si>
  <si>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</si>
  <si>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</si>
  <si>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</si>
  <si>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</si>
  <si>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</si>
  <si>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</si>
  <si>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</si>
  <si>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</si>
  <si>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</si>
  <si>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</si>
  <si>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</si>
  <si>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</si>
  <si>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</si>
  <si>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</si>
  <si>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</si>
  <si>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</si>
  <si>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</si>
  <si>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</si>
  <si>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</si>
  <si>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</si>
  <si>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</si>
  <si>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</si>
  <si>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</si>
  <si>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</si>
  <si>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</si>
  <si>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</si>
  <si>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</si>
  <si>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</si>
  <si>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</si>
  <si>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</si>
  <si>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</si>
  <si>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</si>
  <si>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</si>
  <si>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</si>
  <si>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</si>
  <si>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</si>
  <si>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</si>
  <si>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</si>
  <si>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</si>
  <si>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</si>
  <si>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</si>
  <si>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</si>
  <si>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</si>
  <si>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</si>
  <si>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</si>
  <si>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</si>
  <si>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</si>
  <si>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</si>
  <si>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</si>
  <si>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</si>
  <si>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</si>
  <si>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</si>
  <si>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</si>
  <si>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</si>
  <si>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</si>
  <si>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</si>
  <si>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</si>
  <si>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</si>
  <si>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</si>
  <si>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</si>
  <si>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</si>
  <si>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</si>
  <si>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</si>
  <si>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</si>
  <si>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</si>
  <si>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</si>
  <si>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</si>
  <si>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</si>
  <si>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</si>
  <si>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</si>
  <si>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</si>
  <si>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</si>
  <si>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</si>
  <si>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</si>
  <si>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</si>
  <si>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</si>
  <si>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</si>
  <si>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</si>
  <si>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</si>
  <si>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</si>
  <si>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</si>
  <si>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</si>
  <si>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</si>
  <si>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</si>
  <si>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</si>
  <si>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</si>
  <si>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</si>
  <si>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</si>
  <si>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</si>
  <si>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</si>
  <si>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</si>
  <si>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</si>
  <si>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</si>
  <si>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</si>
  <si>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</si>
  <si>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</si>
  <si>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</si>
  <si>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</si>
  <si>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</si>
  <si>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</si>
  <si>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</si>
  <si>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</si>
  <si>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</si>
  <si>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</si>
  <si>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</si>
  <si>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</si>
  <si>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</si>
  <si>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</si>
  <si>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</si>
  <si>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</si>
  <si>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</si>
  <si>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</si>
  <si>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</si>
  <si>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</si>
  <si>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</si>
  <si>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</si>
  <si>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</si>
  <si>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</si>
  <si>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</si>
  <si>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</si>
  <si>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</si>
  <si>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</si>
  <si>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</si>
  <si>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</si>
  <si>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</si>
  <si>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</si>
  <si>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</si>
  <si>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</si>
  <si>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</si>
  <si>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</si>
  <si>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</si>
  <si>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</si>
  <si>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</si>
  <si>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</si>
  <si>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</si>
  <si>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</si>
  <si>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</si>
  <si>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</si>
  <si>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</si>
  <si>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</si>
  <si>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</si>
  <si>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</si>
  <si>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</si>
  <si>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</si>
  <si>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</si>
  <si>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</si>
  <si>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</si>
  <si>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</si>
  <si>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</si>
  <si>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</si>
  <si>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</si>
  <si>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</si>
  <si>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</si>
  <si>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</si>
  <si>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</si>
  <si>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</si>
  <si>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</si>
  <si>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</si>
  <si>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</si>
  <si>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</si>
  <si>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</si>
  <si>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</si>
  <si>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</si>
  <si>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</si>
  <si>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</si>
  <si>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</si>
  <si>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</si>
  <si>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</si>
  <si>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</si>
  <si>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</si>
  <si>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</si>
  <si>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</si>
  <si>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</si>
  <si>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</si>
  <si>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</si>
  <si>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</si>
  <si>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</si>
  <si>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</si>
  <si>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</si>
  <si>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</si>
  <si>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</si>
  <si>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</si>
  <si>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</si>
  <si>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</si>
  <si>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</si>
  <si>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</si>
  <si>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</si>
  <si>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</si>
  <si>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</si>
  <si>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</si>
  <si>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</si>
  <si>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</si>
  <si>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</si>
  <si>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</si>
  <si>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</si>
  <si>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</si>
  <si>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</si>
  <si>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</si>
  <si>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</si>
  <si>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</si>
  <si>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</si>
  <si>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</si>
  <si>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</si>
  <si>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</si>
  <si>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</si>
  <si>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</si>
  <si>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</si>
  <si>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</si>
  <si>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</si>
  <si>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</si>
  <si>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</si>
  <si>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</si>
  <si>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</si>
  <si>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</si>
  <si>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</si>
  <si>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</si>
  <si>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</si>
  <si>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</si>
  <si>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</si>
  <si>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</si>
  <si>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</si>
  <si>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</si>
  <si>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</si>
  <si>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</si>
  <si>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</si>
  <si>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</si>
  <si>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</si>
  <si>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</si>
  <si>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</si>
  <si>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</si>
  <si>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</si>
  <si>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</si>
  <si>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</si>
  <si>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</si>
  <si>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</si>
  <si>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</si>
  <si>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</si>
  <si>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</si>
  <si>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</si>
  <si>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</si>
  <si>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</si>
  <si>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</si>
  <si>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</si>
  <si>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</si>
  <si>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</si>
  <si>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</si>
  <si>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</si>
  <si>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</si>
  <si>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</si>
  <si>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</si>
  <si>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</si>
  <si>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</si>
  <si>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</si>
  <si>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</si>
  <si>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</si>
  <si>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</si>
  <si>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</si>
  <si>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</si>
  <si>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</si>
  <si>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</si>
  <si>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</si>
  <si>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</si>
  <si>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</si>
  <si>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</si>
  <si>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</si>
  <si>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</si>
  <si>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</si>
  <si>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</si>
  <si>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</si>
  <si>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</si>
  <si>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</si>
  <si>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</si>
  <si>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</si>
  <si>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</si>
  <si>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</si>
  <si>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</si>
  <si>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</si>
  <si>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</si>
  <si>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</si>
  <si>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</si>
  <si>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</si>
  <si>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</si>
  <si>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</si>
  <si>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</si>
  <si>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</si>
  <si>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</si>
  <si>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</si>
  <si>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</si>
  <si>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</si>
  <si>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</si>
  <si>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</si>
  <si>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</si>
  <si>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</si>
  <si>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</si>
  <si>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</si>
  <si>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</si>
  <si>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</si>
  <si>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</si>
  <si>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</si>
  <si>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</si>
  <si>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</si>
  <si>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</si>
  <si>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</si>
  <si>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</si>
  <si>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</si>
  <si>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</si>
  <si>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</si>
  <si>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</si>
  <si>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</si>
  <si>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</si>
  <si>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</si>
  <si>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</si>
  <si>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</si>
  <si>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</si>
  <si>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</si>
  <si>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</si>
  <si>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</si>
  <si>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</si>
  <si>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</si>
  <si>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</si>
  <si>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</si>
  <si>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</si>
  <si>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</si>
  <si>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</si>
  <si>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</si>
  <si>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</si>
  <si>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</si>
  <si>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</si>
  <si>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</si>
  <si>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</si>
  <si>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</si>
  <si>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</si>
  <si>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</si>
  <si>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</si>
  <si>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</si>
  <si>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</si>
  <si>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</si>
  <si>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</si>
  <si>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</si>
  <si>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</si>
  <si>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</si>
  <si>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</si>
  <si>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</si>
  <si>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</si>
  <si>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</si>
  <si>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</si>
  <si>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</si>
  <si>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</si>
  <si>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</si>
  <si>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</si>
  <si>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</si>
  <si>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</si>
  <si>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</si>
  <si>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</si>
  <si>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</si>
  <si>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</si>
  <si>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</si>
  <si>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</si>
  <si>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</si>
  <si>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</si>
  <si>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</si>
  <si>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</si>
  <si>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</si>
  <si>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</si>
  <si>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</si>
  <si>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</si>
  <si>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</si>
  <si>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</si>
  <si>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</si>
  <si>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</si>
  <si>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</si>
  <si>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</si>
  <si>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</si>
  <si>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</si>
  <si>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</si>
  <si>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</si>
  <si>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</si>
  <si>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</si>
  <si>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</si>
  <si>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</si>
  <si>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</si>
  <si>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</si>
  <si>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</si>
  <si>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</si>
  <si>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</si>
  <si>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</si>
  <si>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</si>
  <si>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</si>
  <si>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</si>
  <si>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</si>
  <si>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</si>
  <si>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</si>
  <si>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</si>
  <si>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</si>
  <si>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</si>
  <si>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</si>
  <si>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</si>
  <si>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</si>
  <si>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</si>
  <si>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</si>
  <si>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</si>
  <si>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</si>
  <si>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</si>
  <si>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</si>
  <si>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</si>
  <si>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</si>
  <si>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</si>
  <si>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</si>
  <si>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</si>
  <si>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</si>
  <si>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</si>
  <si>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</si>
  <si>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</si>
  <si>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</si>
  <si>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</si>
  <si>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</si>
  <si>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</si>
  <si>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</si>
  <si>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</si>
  <si>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</si>
  <si>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</si>
  <si>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</si>
  <si>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</si>
  <si>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</si>
  <si>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</si>
  <si>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</si>
  <si>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</si>
  <si>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</si>
  <si>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</si>
  <si>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</si>
  <si>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</si>
  <si>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</si>
  <si>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</si>
  <si>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</si>
  <si>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</si>
  <si>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</si>
  <si>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</si>
  <si>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</si>
  <si>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</si>
  <si>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</si>
  <si>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</si>
  <si>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</si>
  <si>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</si>
  <si>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</si>
  <si>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</si>
  <si>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</si>
  <si>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</si>
  <si>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</si>
  <si>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</si>
  <si>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</si>
  <si>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</si>
  <si>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</si>
  <si>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</si>
  <si>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</si>
  <si>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</si>
  <si>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</si>
  <si>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</si>
  <si>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</si>
  <si>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</si>
  <si>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</si>
  <si>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</si>
  <si>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</si>
  <si>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</si>
  <si>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</si>
  <si>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</si>
  <si>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</si>
  <si>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</si>
  <si>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</si>
  <si>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</si>
  <si>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</si>
  <si>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</si>
  <si>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</si>
  <si>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</si>
  <si>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</si>
  <si>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</si>
  <si>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</si>
  <si>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</si>
  <si>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</si>
  <si>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</si>
  <si>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</si>
  <si>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</si>
  <si>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</si>
  <si>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</si>
  <si>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</si>
  <si>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</si>
  <si>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</si>
  <si>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</si>
  <si>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</si>
  <si>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</si>
  <si>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</si>
  <si>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</si>
  <si>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</si>
  <si>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</si>
  <si>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</si>
  <si>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</si>
  <si>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</si>
  <si>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</si>
  <si>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</si>
  <si>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</si>
  <si>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</si>
  <si>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</si>
  <si>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</si>
  <si>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</si>
  <si>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</si>
  <si>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</si>
  <si>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</si>
  <si>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</si>
  <si>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</si>
  <si>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</si>
  <si>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</si>
  <si>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</si>
  <si>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</si>
  <si>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</si>
  <si>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</si>
  <si>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</si>
  <si>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</si>
  <si>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</si>
  <si>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</si>
  <si>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</si>
  <si>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</si>
  <si>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</si>
  <si>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</si>
  <si>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</si>
  <si>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</si>
  <si>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</si>
  <si>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</si>
  <si>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</si>
  <si>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</si>
  <si>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</si>
  <si>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</si>
  <si>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</si>
  <si>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</si>
  <si>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</si>
  <si>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</si>
  <si>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</si>
  <si>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</si>
  <si>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</si>
  <si>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</si>
  <si>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</si>
  <si>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</si>
  <si>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</si>
  <si>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</si>
  <si>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</si>
  <si>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</si>
  <si>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</si>
  <si>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</si>
  <si>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</si>
  <si>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</si>
  <si>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</si>
  <si>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</si>
  <si>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</si>
  <si>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</si>
  <si>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</si>
  <si>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</si>
  <si>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</si>
  <si>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</si>
  <si>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</si>
  <si>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</si>
  <si>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</si>
  <si>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</si>
  <si>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</si>
  <si>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</si>
  <si>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</si>
  <si>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</si>
  <si>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</si>
  <si>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</si>
  <si>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</si>
  <si>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</si>
  <si>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</si>
  <si>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</si>
  <si>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</si>
  <si>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</si>
  <si>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</si>
  <si>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</si>
  <si>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</si>
  <si>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</si>
  <si>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</si>
  <si>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</si>
  <si>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</si>
  <si>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</si>
  <si>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</si>
  <si>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</si>
  <si>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</si>
  <si>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</si>
  <si>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</si>
  <si>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</si>
  <si>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</si>
  <si>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</si>
  <si>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</si>
  <si>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</si>
  <si>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</si>
  <si>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</si>
  <si>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</si>
  <si>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</si>
  <si>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</si>
  <si>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</si>
  <si>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</si>
  <si>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</si>
  <si>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</si>
  <si>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</si>
  <si>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</si>
  <si>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</si>
  <si>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</si>
  <si>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</si>
  <si>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</si>
  <si>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</si>
  <si>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</si>
  <si>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</si>
  <si>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</si>
  <si>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</si>
  <si>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</si>
  <si>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</si>
  <si>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</si>
  <si>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</si>
  <si>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</si>
  <si>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</si>
  <si>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</si>
  <si>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</si>
  <si>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</si>
  <si>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</si>
  <si>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</si>
  <si>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</si>
  <si>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</si>
  <si>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</si>
  <si>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</si>
  <si>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</si>
  <si>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</si>
  <si>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</si>
  <si>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</si>
  <si>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</si>
  <si>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</si>
  <si>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</si>
  <si>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</si>
  <si>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</si>
  <si>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</si>
  <si>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</si>
  <si>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</si>
  <si>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</si>
  <si>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</si>
  <si>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</si>
  <si>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</si>
  <si>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</si>
  <si>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</si>
  <si>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</si>
  <si>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</si>
  <si>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</si>
  <si>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</si>
  <si>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</si>
  <si>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</si>
  <si>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</si>
  <si>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</si>
  <si>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</si>
  <si>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</si>
  <si>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</si>
  <si>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</si>
  <si>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</si>
  <si>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</si>
  <si>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</si>
  <si>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</si>
  <si>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</si>
  <si>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</si>
  <si>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</si>
  <si>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</si>
  <si>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</si>
  <si>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</si>
  <si>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</si>
  <si>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</si>
  <si>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</si>
  <si>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</si>
  <si>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</si>
  <si>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</si>
  <si>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</si>
  <si>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</si>
  <si>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</si>
  <si>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</si>
  <si>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</si>
  <si>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</si>
  <si>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</si>
  <si>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</si>
  <si>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</si>
  <si>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</si>
  <si>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</si>
  <si>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</si>
  <si>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</si>
  <si>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</si>
  <si>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</si>
  <si>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</si>
  <si>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</si>
  <si>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</si>
  <si>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</si>
  <si>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</si>
  <si>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</si>
  <si>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</si>
  <si>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</si>
  <si>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</si>
  <si>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</si>
  <si>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</si>
  <si>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</si>
  <si>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</si>
  <si>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</si>
  <si>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</si>
  <si>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</si>
  <si>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</si>
  <si>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</si>
  <si>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</si>
  <si>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</si>
  <si>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</si>
  <si>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</si>
  <si>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</si>
  <si>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</si>
  <si>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</si>
  <si>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</si>
  <si>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</si>
  <si>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</si>
  <si>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</si>
  <si>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</si>
  <si>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</si>
  <si>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</si>
  <si>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</si>
  <si>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</si>
  <si>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</si>
  <si>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</si>
  <si>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</si>
  <si>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</si>
  <si>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</si>
  <si>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</si>
  <si>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</si>
  <si>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</si>
  <si>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</si>
  <si>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</si>
  <si>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</si>
  <si>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</si>
  <si>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</si>
  <si>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</si>
  <si>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</si>
  <si>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</si>
  <si>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</si>
  <si>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</si>
  <si>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</si>
  <si>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</si>
  <si>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</si>
  <si>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</si>
  <si>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</si>
  <si>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</si>
  <si>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</si>
  <si>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</si>
  <si>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</si>
  <si>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</si>
  <si>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</si>
  <si>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</si>
  <si>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</si>
  <si>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</si>
  <si>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</si>
  <si>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</si>
  <si>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</si>
  <si>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</si>
  <si>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</si>
  <si>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</si>
  <si>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</si>
  <si>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</si>
  <si>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</si>
  <si>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</si>
  <si>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</si>
  <si>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</si>
  <si>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</si>
  <si>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</si>
  <si>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</si>
  <si>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</si>
  <si>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</si>
  <si>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</si>
  <si>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</si>
  <si>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</si>
  <si>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</si>
  <si>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</si>
  <si>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</si>
  <si>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</si>
  <si>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</si>
  <si>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</si>
  <si>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</si>
  <si>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</si>
  <si>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</si>
  <si>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</si>
  <si>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</si>
  <si>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</si>
  <si>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</si>
  <si>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</si>
  <si>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</si>
  <si>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</si>
  <si>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</si>
  <si>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</si>
  <si>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</si>
  <si>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</si>
  <si>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</si>
  <si>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</si>
  <si>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</si>
  <si>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</si>
  <si>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</si>
  <si>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</si>
  <si>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</si>
  <si>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</si>
  <si>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</si>
  <si>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</si>
  <si>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</si>
  <si>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</si>
  <si>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</si>
  <si>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</si>
  <si>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</si>
  <si>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</si>
  <si>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</si>
  <si>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</si>
  <si>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</si>
  <si>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</si>
  <si>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</si>
  <si>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</si>
  <si>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</si>
  <si>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</si>
  <si>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</si>
  <si>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</si>
  <si>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</si>
  <si>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</si>
  <si>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</si>
  <si>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</si>
  <si>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</si>
  <si>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</si>
  <si>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</si>
  <si>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</si>
  <si>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</si>
  <si>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</si>
  <si>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</si>
  <si>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</si>
  <si>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</si>
  <si>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</si>
  <si>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</si>
  <si>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</si>
  <si>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</si>
  <si>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</si>
  <si>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</si>
  <si>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</si>
  <si>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</si>
  <si>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</si>
  <si>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</si>
  <si>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</si>
  <si>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</si>
  <si>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</si>
  <si>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</si>
  <si>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</si>
  <si>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</si>
  <si>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</si>
  <si>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</si>
  <si>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</si>
  <si>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</si>
  <si>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</si>
  <si>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</si>
  <si>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</si>
  <si>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</si>
  <si>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</si>
  <si>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</si>
  <si>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</si>
  <si>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</si>
  <si>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</si>
  <si>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</si>
  <si>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</si>
  <si>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</si>
  <si>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</si>
  <si>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</si>
  <si>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</si>
  <si>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</si>
  <si>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</si>
  <si>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</si>
  <si>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</si>
  <si>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</si>
  <si>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</si>
  <si>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</si>
  <si>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</si>
  <si>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</si>
  <si>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</si>
  <si>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</si>
  <si>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</si>
  <si>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</si>
  <si>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</si>
  <si>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</si>
  <si>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</si>
  <si>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</si>
  <si>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</si>
  <si>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</si>
  <si>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</si>
  <si>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</si>
  <si>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</si>
  <si>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</si>
  <si>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</si>
  <si>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</si>
  <si>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</si>
  <si>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</si>
  <si>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</si>
  <si>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</si>
  <si>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</si>
  <si>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</si>
  <si>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</si>
  <si>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</si>
  <si>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</si>
  <si>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</si>
  <si>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</si>
  <si>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</si>
  <si>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</si>
  <si>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</si>
  <si>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</si>
  <si>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</si>
  <si>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</si>
  <si>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</si>
  <si>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</si>
  <si>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</si>
  <si>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</si>
  <si>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</si>
  <si>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</si>
  <si>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</si>
  <si>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</si>
  <si>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</si>
  <si>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</si>
  <si>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</si>
  <si>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</si>
  <si>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</si>
  <si>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</si>
  <si>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</si>
  <si>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</si>
  <si>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</si>
  <si>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</si>
  <si>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</si>
  <si>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</si>
  <si>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</si>
  <si>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</si>
  <si>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</si>
  <si>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</si>
  <si>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</si>
  <si>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</si>
  <si>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</si>
  <si>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</si>
  <si>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</si>
  <si>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</si>
  <si>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</si>
  <si>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</si>
  <si>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</si>
  <si>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</si>
  <si>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</si>
  <si>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</si>
  <si>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</si>
  <si>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</si>
  <si>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</si>
  <si>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</si>
  <si>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</si>
  <si>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</si>
  <si>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</si>
  <si>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</si>
  <si>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</si>
  <si>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</si>
  <si>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</si>
  <si>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</si>
  <si>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</si>
  <si>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</si>
  <si>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</si>
  <si>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</si>
  <si>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</si>
  <si>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</si>
  <si>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</si>
  <si>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</si>
  <si>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</si>
  <si>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</si>
  <si>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</si>
  <si>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</si>
  <si>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</si>
  <si>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</si>
  <si>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</si>
  <si>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</si>
  <si>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</si>
  <si>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</si>
  <si>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</si>
  <si>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</si>
  <si>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</si>
  <si>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</si>
  <si>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</si>
  <si>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</si>
  <si>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</si>
  <si>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</si>
  <si>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</si>
  <si>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</si>
  <si>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</si>
  <si>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</si>
  <si>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</si>
  <si>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</si>
  <si>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</si>
  <si>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</si>
  <si>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</si>
  <si>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</si>
  <si>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</si>
  <si>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</si>
  <si>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</si>
  <si>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</si>
  <si>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</si>
  <si>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</si>
  <si>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</si>
  <si>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</si>
  <si>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</si>
  <si>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</si>
  <si>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</si>
  <si>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</si>
  <si>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</si>
  <si>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</si>
  <si>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</si>
  <si>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</si>
  <si>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</si>
  <si>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</si>
  <si>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</si>
  <si>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</si>
  <si>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</si>
  <si>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</si>
  <si>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</si>
  <si>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</si>
  <si>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</si>
  <si>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</si>
  <si>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</si>
  <si>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</si>
  <si>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</si>
  <si>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</si>
  <si>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</si>
  <si>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</si>
  <si>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</si>
  <si>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</si>
  <si>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</si>
  <si>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</si>
  <si>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</si>
  <si>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</si>
  <si>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</si>
  <si>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</si>
  <si>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</si>
  <si>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</si>
  <si>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</si>
  <si>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</si>
  <si>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</si>
  <si>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</si>
  <si>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</si>
  <si>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</si>
  <si>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</si>
  <si>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</si>
  <si>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</si>
  <si>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</si>
  <si>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</si>
  <si>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</si>
  <si>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</si>
  <si>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</si>
  <si>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</si>
  <si>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</si>
  <si>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</si>
  <si>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</si>
  <si>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</si>
  <si>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</si>
  <si>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</si>
  <si>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</si>
  <si>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</si>
  <si>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</si>
  <si>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</si>
  <si>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</si>
  <si>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</si>
  <si>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</si>
  <si>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</si>
  <si>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</si>
  <si>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</si>
  <si>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</si>
  <si>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</si>
  <si>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</si>
  <si>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</si>
  <si>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</si>
  <si>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</si>
  <si>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</si>
  <si>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</si>
  <si>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</si>
  <si>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</si>
  <si>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</si>
  <si>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</si>
  <si>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</si>
  <si>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</si>
  <si>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</si>
  <si>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</si>
  <si>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</si>
  <si>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</si>
  <si>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</si>
  <si>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</si>
  <si>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</si>
  <si>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</si>
  <si>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</si>
  <si>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</si>
  <si>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</si>
  <si>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</si>
  <si>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</si>
  <si>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</si>
  <si>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</si>
  <si>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</si>
  <si>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</si>
  <si>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</si>
  <si>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</si>
  <si>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</si>
  <si>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</si>
  <si>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</si>
  <si>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</si>
  <si>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</si>
  <si>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</si>
  <si>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</si>
  <si>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</si>
  <si>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</si>
  <si>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</si>
  <si>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</si>
  <si>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</si>
  <si>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</si>
  <si>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</si>
  <si>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</si>
  <si>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</si>
  <si>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</si>
  <si>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</si>
  <si>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</si>
  <si>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</si>
  <si>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</si>
  <si>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</si>
  <si>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</si>
  <si>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</si>
  <si>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</si>
  <si>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</si>
  <si>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</si>
  <si>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</si>
  <si>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</si>
  <si>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</si>
  <si>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</si>
  <si>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</si>
  <si>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</si>
  <si>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</si>
  <si>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</si>
  <si>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</si>
  <si>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</si>
  <si>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</si>
  <si>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</si>
  <si>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</si>
  <si>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</si>
  <si>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</si>
  <si>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</si>
  <si>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</si>
  <si>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</si>
  <si>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</si>
  <si>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</si>
  <si>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</si>
  <si>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</si>
  <si>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</si>
  <si>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</si>
  <si>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</si>
  <si>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</si>
  <si>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</si>
  <si>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</si>
  <si>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</si>
  <si>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</si>
  <si>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</si>
  <si>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</si>
  <si>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</si>
  <si>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</si>
  <si>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</si>
  <si>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</si>
  <si>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</si>
  <si>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</si>
  <si>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</si>
  <si>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</si>
  <si>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</si>
  <si>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</si>
  <si>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</si>
  <si>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</si>
  <si>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</si>
  <si>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</si>
  <si>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</si>
  <si>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</si>
  <si>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</si>
  <si>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</si>
  <si>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</si>
  <si>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</si>
  <si>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</si>
  <si>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</si>
  <si>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</si>
  <si>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</si>
  <si>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</si>
  <si>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</si>
  <si>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</si>
  <si>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</si>
  <si>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</si>
  <si>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</si>
  <si>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</si>
  <si>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</si>
  <si>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</si>
  <si>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</si>
  <si>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</si>
  <si>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</si>
  <si>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</si>
  <si>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</si>
  <si>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</si>
  <si>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</si>
  <si>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</si>
  <si>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</si>
  <si>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</si>
  <si>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</si>
  <si>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</si>
  <si>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</si>
  <si>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</si>
  <si>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</si>
  <si>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</si>
  <si>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</si>
  <si>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</si>
  <si>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</si>
  <si>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</si>
  <si>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</si>
  <si>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</si>
  <si>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</si>
  <si>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</si>
  <si>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</si>
  <si>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</si>
  <si>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</si>
  <si>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</si>
  <si>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</si>
  <si>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</si>
  <si>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</si>
  <si>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</si>
  <si>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</si>
  <si>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</si>
  <si>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</si>
  <si>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</si>
  <si>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</si>
  <si>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</si>
  <si>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</si>
  <si>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</si>
  <si>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</si>
  <si>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</si>
  <si>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</si>
  <si>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</si>
  <si>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</si>
  <si>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</si>
  <si>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</si>
  <si>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</si>
  <si>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</si>
  <si>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</si>
  <si>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</si>
  <si>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</si>
  <si>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</si>
  <si>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</si>
  <si>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</si>
  <si>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</si>
  <si>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</si>
  <si>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</si>
  <si>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</si>
  <si>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</si>
  <si>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</si>
  <si>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</si>
  <si>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</si>
  <si>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</si>
  <si>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</si>
  <si>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</si>
  <si>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</si>
  <si>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</si>
  <si>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</si>
  <si>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</si>
  <si>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</si>
  <si>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</si>
  <si>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</si>
  <si>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</si>
  <si>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</si>
  <si>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</si>
  <si>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</si>
  <si>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</si>
  <si>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</si>
  <si>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</si>
  <si>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</si>
  <si>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</si>
  <si>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</si>
  <si>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</si>
  <si>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</si>
  <si>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</si>
  <si>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</si>
  <si>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</si>
  <si>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</si>
  <si>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</si>
  <si>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</si>
  <si>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</si>
  <si>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</si>
  <si>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</si>
  <si>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</si>
  <si>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</si>
  <si>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</si>
  <si>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</si>
  <si>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</si>
  <si>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</si>
  <si>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</si>
  <si>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</si>
  <si>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</si>
  <si>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</si>
  <si>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</si>
  <si>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</si>
  <si>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</si>
  <si>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</si>
  <si>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</si>
  <si>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</si>
  <si>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</si>
  <si>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</si>
  <si>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</si>
  <si>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</si>
  <si>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</si>
  <si>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</si>
  <si>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</si>
  <si>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</si>
  <si>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</si>
  <si>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</si>
  <si>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</si>
  <si>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</si>
  <si>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</si>
  <si>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</si>
  <si>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</si>
  <si>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</si>
  <si>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</si>
  <si>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</si>
  <si>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</si>
  <si>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</si>
  <si>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</si>
  <si>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</si>
  <si>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</si>
  <si>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</si>
  <si>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</si>
  <si>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</si>
  <si>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</si>
  <si>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</si>
  <si>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</si>
  <si>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</si>
  <si>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</si>
  <si>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</si>
  <si>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</si>
  <si>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</si>
  <si>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</si>
  <si>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</si>
  <si>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</si>
  <si>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</si>
  <si>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</si>
  <si>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</si>
  <si>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</si>
  <si>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</si>
  <si>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</si>
  <si>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</si>
  <si>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</si>
  <si>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</si>
  <si>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</si>
  <si>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</si>
  <si>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</si>
  <si>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</si>
  <si>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</si>
  <si>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</si>
  <si>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</si>
  <si>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</si>
  <si>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</si>
  <si>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</si>
  <si>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</si>
  <si>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</si>
  <si>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</si>
  <si>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</si>
  <si>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</si>
  <si>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</si>
  <si>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</si>
  <si>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</si>
  <si>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</si>
  <si>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</si>
  <si>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</si>
  <si>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</si>
  <si>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</si>
  <si>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</si>
  <si>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</si>
  <si>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</si>
  <si>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</si>
  <si>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</si>
  <si>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</si>
  <si>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</si>
  <si>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</si>
  <si>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</si>
  <si>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</si>
  <si>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</si>
  <si>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</si>
  <si>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</si>
  <si>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</si>
  <si>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</si>
  <si>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</si>
  <si>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</si>
  <si>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</si>
  <si>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</si>
  <si>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</si>
  <si>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</si>
  <si>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</si>
  <si>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</si>
  <si>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</si>
  <si>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</si>
  <si>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</si>
  <si>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</si>
  <si>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</si>
  <si>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</si>
  <si>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</si>
  <si>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</si>
  <si>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</si>
  <si>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</si>
  <si>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</si>
  <si>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</si>
  <si>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</si>
  <si>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</si>
  <si>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</si>
  <si>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</si>
  <si>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</si>
  <si>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</si>
  <si>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</si>
  <si>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</si>
  <si>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</si>
  <si>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</si>
  <si>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</si>
  <si>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</si>
  <si>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</si>
  <si>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</si>
  <si>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</si>
  <si>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</si>
  <si>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</si>
  <si>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</si>
  <si>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</si>
  <si>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</si>
  <si>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</si>
  <si>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</si>
  <si>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</si>
  <si>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</si>
  <si>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</si>
  <si>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</si>
  <si>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</si>
  <si>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</si>
  <si>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</si>
  <si>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</si>
  <si>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</si>
  <si>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</si>
  <si>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</si>
  <si>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</si>
  <si>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</si>
  <si>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</si>
  <si>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</si>
  <si>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</si>
  <si>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</si>
  <si>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</si>
  <si>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</si>
  <si>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</si>
  <si>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</si>
  <si>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</si>
  <si>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</si>
  <si>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</si>
  <si>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</si>
  <si>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</si>
  <si>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</si>
  <si>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</si>
  <si>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</si>
  <si>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</si>
  <si>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</si>
  <si>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</si>
  <si>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</si>
  <si>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</si>
  <si>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</si>
  <si>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</si>
  <si>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</si>
  <si>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</si>
  <si>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</si>
  <si>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</si>
  <si>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</si>
  <si>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</si>
  <si>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</si>
  <si>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</si>
  <si>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</si>
  <si>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</si>
  <si>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</si>
  <si>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</si>
  <si>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</si>
  <si>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</si>
  <si>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</si>
  <si>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</si>
  <si>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</si>
  <si>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</si>
  <si>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</si>
  <si>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</si>
  <si>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</si>
  <si>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</si>
  <si>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</si>
  <si>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</si>
  <si>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</si>
  <si>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</si>
  <si>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</si>
  <si>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</si>
  <si>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</si>
  <si>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</si>
  <si>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</si>
  <si>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</si>
  <si>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</si>
  <si>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</si>
  <si>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</si>
  <si>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</si>
  <si>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</si>
  <si>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</si>
  <si>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</si>
  <si>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</si>
  <si>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</si>
  <si>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</si>
  <si>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</si>
  <si>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</si>
  <si>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</si>
  <si>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</si>
  <si>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</si>
  <si>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</si>
  <si>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</si>
  <si>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</si>
  <si>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</si>
  <si>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</si>
  <si>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</si>
  <si>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</si>
  <si>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</si>
  <si>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</si>
  <si>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</si>
  <si>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</si>
  <si>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</si>
  <si>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</si>
  <si>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</si>
  <si>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</si>
  <si>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</si>
  <si>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</si>
  <si>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</si>
  <si>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</si>
  <si>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</si>
  <si>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</si>
  <si>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</si>
  <si>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</si>
  <si>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</si>
  <si>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</si>
  <si>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</si>
  <si>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</si>
  <si>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</si>
  <si>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</si>
  <si>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</si>
  <si>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</si>
  <si>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</si>
  <si>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</si>
  <si>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</si>
  <si>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</si>
  <si>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</si>
  <si>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</si>
  <si>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</si>
  <si>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</si>
  <si>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</si>
  <si>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</si>
  <si>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</si>
  <si>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</si>
  <si>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</si>
  <si>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</si>
  <si>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</si>
  <si>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</si>
  <si>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</si>
  <si>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</si>
  <si>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</si>
  <si>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</si>
  <si>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</si>
  <si>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</si>
  <si>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</si>
  <si>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</si>
  <si>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</si>
  <si>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</si>
  <si>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</si>
  <si>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</si>
  <si>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</si>
  <si>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</si>
  <si>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</si>
  <si>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</si>
  <si>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</si>
  <si>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</si>
  <si>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</si>
  <si>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</si>
  <si>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</si>
  <si>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</si>
  <si>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</si>
  <si>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</si>
  <si>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</si>
  <si>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</si>
  <si>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</si>
  <si>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</si>
  <si>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</si>
  <si>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</si>
  <si>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</si>
  <si>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</si>
  <si>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</si>
  <si>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</si>
  <si>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</si>
  <si>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</si>
  <si>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</si>
  <si>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</si>
  <si>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</si>
  <si>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</si>
  <si>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</si>
  <si>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</si>
  <si>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</si>
  <si>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</si>
  <si>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</si>
  <si>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</si>
  <si>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</si>
  <si>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</si>
  <si>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</si>
  <si>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</si>
  <si>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</si>
  <si>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</si>
  <si>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</si>
  <si>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</si>
  <si>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</si>
  <si>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</si>
  <si>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</si>
  <si>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</si>
  <si>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</si>
  <si>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</si>
  <si>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</si>
  <si>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</si>
  <si>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</si>
  <si>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</si>
  <si>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</si>
  <si>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</si>
  <si>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</si>
  <si>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</si>
  <si>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</si>
  <si>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</si>
  <si>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</si>
  <si>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</si>
  <si>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</si>
  <si>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</si>
  <si>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</si>
  <si>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</si>
  <si>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</si>
  <si>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</si>
  <si>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</si>
  <si>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</si>
  <si>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</si>
  <si>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</si>
  <si>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</si>
  <si>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</si>
  <si>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</si>
  <si>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</si>
  <si>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</si>
  <si>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</si>
  <si>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</si>
  <si>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</si>
  <si>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</si>
  <si>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</si>
  <si>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</si>
  <si>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</si>
  <si>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</si>
  <si>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</si>
  <si>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</si>
  <si>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</si>
  <si>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</si>
  <si>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</si>
  <si>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</si>
  <si>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</si>
  <si>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</si>
  <si>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</si>
  <si>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</si>
  <si>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</si>
  <si>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</si>
  <si>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</si>
  <si>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</si>
  <si>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</si>
  <si>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</si>
  <si>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</si>
  <si>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</si>
  <si>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</si>
  <si>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</si>
  <si>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</si>
  <si>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</si>
  <si>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</si>
  <si>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</si>
  <si>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</si>
  <si>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</si>
  <si>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</si>
  <si>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</si>
  <si>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</si>
  <si>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</si>
  <si>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</si>
  <si>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</si>
  <si>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</si>
  <si>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</si>
  <si>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</si>
  <si>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</si>
  <si>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</si>
  <si>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</si>
  <si>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</si>
  <si>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</si>
  <si>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</si>
  <si>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</si>
  <si>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</si>
  <si>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</si>
  <si>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</si>
  <si>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</si>
  <si>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</si>
  <si>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</si>
  <si>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</si>
  <si>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</si>
  <si>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</si>
  <si>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</si>
  <si>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</si>
  <si>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</si>
  <si>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</si>
  <si>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</si>
  <si>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</si>
  <si>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</si>
  <si>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</si>
  <si>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</si>
  <si>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</si>
  <si>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</si>
  <si>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</si>
  <si>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</si>
  <si>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</si>
  <si>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</si>
  <si>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</si>
  <si>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</si>
  <si>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</si>
  <si>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</si>
  <si>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</si>
  <si>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</si>
  <si>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</si>
  <si>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</si>
  <si>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</si>
  <si>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</si>
  <si>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</si>
  <si>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</si>
  <si>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</si>
  <si>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</si>
  <si>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</si>
  <si>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</si>
  <si>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</si>
  <si>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</si>
  <si>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</si>
  <si>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</si>
  <si>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</si>
  <si>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</si>
  <si>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</si>
  <si>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</si>
  <si>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</si>
  <si>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</si>
  <si>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</si>
  <si>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</si>
  <si>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</si>
  <si>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</si>
  <si>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</si>
  <si>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</si>
  <si>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</si>
  <si>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</si>
  <si>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</si>
  <si>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</si>
  <si>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</si>
  <si>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</si>
  <si>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</si>
  <si>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</si>
  <si>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</si>
  <si>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</si>
  <si>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</si>
  <si>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</si>
  <si>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</si>
  <si>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</si>
  <si>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</si>
  <si>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</si>
  <si>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</si>
  <si>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</si>
  <si>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</si>
  <si>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</si>
  <si>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</si>
  <si>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</si>
  <si>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</si>
  <si>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</si>
  <si>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</si>
  <si>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</si>
  <si>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</si>
  <si>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</si>
  <si>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</si>
  <si>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</si>
  <si>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</si>
  <si>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</si>
  <si>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</si>
  <si>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</si>
  <si>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</si>
  <si>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</si>
  <si>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</si>
  <si>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</si>
  <si>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</si>
  <si>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</si>
  <si>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</si>
  <si>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</si>
  <si>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</si>
  <si>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</si>
  <si>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</si>
  <si>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</si>
  <si>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</si>
  <si>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</si>
  <si>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</si>
  <si>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</si>
  <si>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</si>
  <si>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</si>
  <si>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</si>
  <si>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</si>
  <si>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</si>
  <si>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</si>
  <si>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</si>
  <si>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</si>
  <si>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</si>
  <si>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</si>
  <si>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</si>
  <si>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</si>
  <si>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</si>
  <si>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</si>
  <si>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</si>
  <si>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</si>
  <si>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</si>
  <si>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</si>
  <si>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</si>
  <si>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</si>
  <si>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</si>
  <si>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</si>
  <si>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</si>
  <si>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</si>
  <si>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</si>
  <si>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</si>
  <si>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</si>
  <si>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</si>
  <si>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</si>
  <si>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</si>
  <si>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</si>
  <si>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</si>
  <si>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</si>
  <si>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</si>
  <si>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</si>
  <si>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</si>
  <si>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</si>
  <si>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</si>
  <si>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</si>
  <si>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</si>
  <si>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</si>
  <si>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</si>
  <si>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</si>
  <si>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</si>
  <si>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</si>
  <si>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</si>
  <si>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</si>
  <si>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</si>
  <si>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</si>
  <si>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</si>
  <si>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</si>
  <si>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</si>
  <si>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</si>
  <si>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</si>
  <si>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</si>
  <si>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</si>
  <si>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</si>
  <si>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</si>
  <si>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</si>
  <si>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</si>
  <si>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</si>
  <si>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</si>
  <si>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</si>
  <si>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</si>
  <si>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</si>
  <si>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</si>
  <si>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</si>
  <si>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</si>
  <si>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</si>
  <si>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</si>
  <si>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</si>
  <si>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</si>
  <si>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</si>
  <si>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</si>
  <si>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</si>
  <si>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</si>
  <si>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</si>
  <si>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</si>
  <si>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</si>
  <si>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</si>
  <si>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</si>
  <si>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</si>
  <si>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</si>
  <si>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</si>
  <si>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</si>
  <si>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</si>
  <si>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</si>
  <si>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</si>
  <si>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</si>
  <si>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</si>
  <si>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</si>
  <si>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</si>
  <si>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</si>
  <si>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</si>
  <si>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</si>
  <si>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</si>
  <si>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</si>
  <si>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</si>
  <si>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</si>
  <si>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</si>
  <si>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</si>
  <si>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</si>
  <si>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</si>
  <si>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</si>
  <si>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</si>
  <si>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</si>
  <si>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</si>
  <si>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</si>
  <si>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</si>
  <si>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</si>
  <si>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</si>
  <si>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</si>
  <si>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</si>
  <si>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</si>
  <si>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</si>
  <si>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</si>
  <si>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</si>
  <si>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</si>
  <si>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</si>
  <si>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</si>
  <si>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</si>
  <si>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</si>
  <si>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</si>
  <si>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</si>
  <si>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</si>
  <si>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</si>
  <si>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</si>
  <si>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</si>
  <si>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</si>
  <si>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</si>
  <si>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</si>
  <si>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</si>
  <si>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</si>
  <si>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</si>
  <si>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</si>
  <si>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</si>
  <si>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</si>
  <si>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</si>
  <si>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</si>
  <si>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</si>
  <si>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</si>
  <si>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</si>
  <si>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</si>
  <si>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</si>
  <si>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</si>
  <si>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</si>
  <si>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</si>
  <si>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</si>
  <si>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</si>
  <si>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</si>
  <si>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</si>
  <si>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</si>
  <si>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</si>
  <si>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</si>
  <si>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</si>
  <si>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</si>
  <si>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</si>
  <si>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</si>
  <si>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</si>
  <si>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</si>
  <si>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</si>
  <si>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</si>
  <si>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</si>
  <si>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</si>
  <si>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</si>
  <si>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</si>
  <si>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</si>
  <si>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</si>
  <si>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</si>
  <si>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</si>
  <si>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</si>
  <si>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</si>
  <si>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</si>
  <si>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</si>
  <si>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</si>
  <si>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</si>
  <si>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</si>
  <si>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</si>
  <si>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</si>
  <si>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</si>
  <si>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</si>
  <si>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</si>
  <si>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</si>
  <si>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</si>
  <si>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</si>
  <si>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</si>
  <si>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</si>
  <si>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</si>
  <si>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</si>
  <si>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</si>
  <si>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</si>
  <si>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</si>
  <si>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</si>
  <si>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</si>
  <si>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</si>
  <si>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</si>
  <si>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</si>
  <si>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</si>
  <si>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</si>
  <si>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</si>
  <si>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</si>
  <si>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</si>
  <si>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</si>
  <si>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</si>
  <si>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</si>
  <si>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</si>
  <si>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</si>
  <si>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</si>
  <si>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</si>
  <si>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</si>
  <si>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</si>
  <si>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</si>
  <si>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</si>
  <si>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</si>
  <si>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</si>
  <si>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</si>
  <si>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</si>
  <si>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</si>
  <si>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</si>
  <si>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</si>
  <si>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</si>
  <si>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</si>
  <si>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</si>
  <si>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</si>
  <si>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</si>
  <si>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</si>
  <si>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</si>
  <si>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</si>
  <si>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</si>
  <si>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</si>
  <si>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</si>
  <si>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</si>
  <si>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</si>
  <si>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</si>
  <si>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</si>
  <si>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</si>
  <si>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</si>
  <si>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</si>
  <si>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</si>
  <si>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</si>
  <si>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</si>
  <si>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</si>
  <si>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</si>
  <si>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</si>
  <si>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</si>
  <si>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</si>
  <si>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</si>
  <si>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</si>
  <si>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</si>
  <si>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</si>
  <si>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</si>
  <si>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</si>
  <si>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</si>
  <si>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</si>
  <si>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</si>
  <si>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</si>
  <si>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</si>
  <si>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</si>
  <si>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</si>
  <si>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</si>
  <si>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</si>
  <si>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</si>
  <si>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</si>
  <si>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</si>
  <si>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</si>
  <si>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</si>
  <si>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</si>
  <si>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</si>
  <si>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</si>
  <si>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</si>
  <si>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</si>
  <si>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</si>
  <si>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</si>
  <si>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</si>
  <si>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</si>
  <si>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</si>
  <si>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</si>
  <si>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</si>
  <si>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</si>
  <si>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</si>
  <si>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</si>
  <si>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</si>
  <si>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</si>
  <si>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</si>
  <si>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</si>
  <si>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</si>
  <si>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</si>
  <si>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</si>
  <si>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</si>
  <si>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</si>
  <si>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</si>
  <si>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</si>
  <si>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</si>
  <si>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</si>
  <si>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</si>
  <si>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</si>
  <si>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</si>
  <si>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</si>
  <si>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</si>
  <si>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</si>
  <si>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</si>
  <si>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</si>
  <si>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</si>
  <si>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</si>
  <si>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</si>
  <si>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</si>
  <si>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</si>
  <si>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</si>
  <si>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</si>
  <si>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</si>
  <si>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</si>
  <si>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</si>
  <si>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</si>
  <si>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</si>
  <si>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</si>
  <si>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</si>
  <si>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</si>
  <si>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</si>
  <si>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</si>
  <si>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</si>
  <si>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</si>
  <si>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</si>
  <si>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</si>
  <si>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</si>
  <si>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</si>
  <si>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</si>
  <si>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</si>
  <si>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</si>
  <si>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</si>
  <si>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</si>
  <si>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</si>
  <si>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</si>
  <si>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</si>
  <si>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</si>
  <si>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</si>
  <si>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</si>
  <si>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</si>
  <si>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</si>
  <si>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</si>
  <si>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</si>
  <si>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</si>
  <si>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</si>
  <si>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</si>
  <si>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</si>
  <si>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</si>
  <si>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</si>
  <si>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</si>
  <si>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</si>
  <si>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</si>
  <si>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</si>
  <si>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</si>
  <si>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</si>
  <si>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</si>
  <si>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</si>
  <si>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</si>
  <si>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</si>
  <si>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</si>
  <si>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</si>
  <si>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</si>
  <si>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</si>
  <si>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</si>
  <si>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</si>
  <si>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</si>
  <si>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</si>
  <si>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</si>
  <si>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</si>
  <si>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</si>
  <si>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</si>
  <si>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</si>
  <si>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</si>
  <si>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</si>
  <si>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</si>
  <si>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</si>
  <si>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</si>
  <si>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</si>
  <si>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</si>
  <si>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</si>
  <si>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</si>
  <si>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</si>
  <si>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</si>
  <si>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</si>
  <si>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</si>
  <si>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</si>
  <si>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</si>
  <si>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</si>
  <si>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</si>
  <si>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</si>
  <si>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</si>
  <si>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</si>
  <si>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</si>
  <si>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</si>
  <si>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</si>
  <si>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</si>
  <si>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</si>
  <si>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</si>
  <si>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</si>
  <si>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</si>
  <si>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</si>
  <si>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</si>
  <si>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</si>
  <si>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</si>
  <si>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</si>
  <si>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</si>
  <si>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</si>
  <si>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</si>
  <si>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</si>
  <si>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</si>
  <si>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</si>
  <si>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</si>
  <si>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</si>
  <si>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</si>
  <si>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</si>
  <si>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</si>
  <si>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</si>
  <si>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</si>
  <si>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</si>
  <si>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</si>
  <si>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</si>
  <si>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</si>
  <si>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</si>
  <si>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</si>
  <si>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</si>
  <si>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</si>
  <si>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</si>
  <si>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</si>
  <si>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</si>
  <si>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</si>
  <si>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</si>
  <si>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</si>
  <si>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</si>
  <si>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</si>
  <si>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</si>
  <si>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</si>
  <si>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</si>
  <si>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</si>
  <si>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</si>
  <si>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</si>
  <si>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</si>
  <si>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</si>
  <si>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</si>
  <si>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</si>
  <si>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</si>
  <si>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</si>
  <si>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</si>
  <si>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</si>
  <si>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</si>
  <si>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</si>
  <si>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</si>
  <si>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</si>
  <si>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</si>
  <si>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</si>
  <si>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</si>
  <si>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</si>
  <si>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</si>
  <si>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</si>
  <si>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</si>
  <si>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</si>
  <si>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</si>
  <si>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</si>
  <si>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</si>
  <si>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</si>
  <si>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</si>
  <si>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</si>
  <si>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</si>
  <si>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</si>
  <si>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</si>
  <si>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</si>
  <si>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</si>
  <si>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</si>
  <si>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</si>
  <si>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</si>
  <si>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</si>
  <si>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</si>
  <si>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</si>
  <si>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</si>
  <si>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</si>
  <si>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</si>
  <si>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</si>
  <si>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</si>
  <si>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</si>
  <si>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</si>
  <si>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</si>
  <si>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</si>
  <si>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</si>
  <si>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</si>
  <si>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</si>
  <si>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</si>
  <si>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</si>
  <si>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</si>
  <si>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</si>
  <si>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</si>
  <si>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</si>
  <si>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</si>
  <si>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</si>
  <si>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</si>
  <si>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</si>
  <si>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</si>
  <si>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</si>
  <si>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</si>
  <si>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</si>
  <si>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</si>
  <si>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</si>
  <si>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</si>
  <si>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</si>
  <si>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</si>
  <si>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</si>
  <si>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</si>
  <si>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</si>
  <si>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</si>
  <si>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</si>
  <si>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</si>
  <si>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</si>
  <si>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</si>
  <si>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</si>
  <si>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</si>
  <si>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</si>
  <si>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</si>
  <si>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</si>
  <si>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</si>
  <si>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</si>
  <si>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</si>
  <si>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</si>
  <si>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</si>
  <si>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</si>
  <si>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</si>
  <si>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</si>
  <si>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</si>
  <si>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</si>
  <si>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</si>
  <si>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</si>
  <si>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</si>
  <si>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</si>
  <si>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</si>
  <si>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</si>
  <si>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</si>
  <si>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</si>
  <si>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</si>
  <si>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</si>
  <si>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</si>
  <si>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</si>
  <si>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</si>
  <si>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</si>
  <si>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</si>
  <si>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</si>
  <si>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</si>
  <si>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</si>
  <si>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</si>
  <si>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</si>
  <si>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</si>
  <si>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</si>
  <si>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</si>
  <si>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</si>
  <si>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</si>
  <si>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</si>
  <si>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</si>
  <si>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</si>
  <si>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</si>
  <si>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</si>
  <si>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</si>
  <si>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</si>
  <si>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</si>
  <si>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</si>
  <si>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</si>
  <si>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</si>
  <si>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</si>
  <si>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</si>
  <si>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</si>
  <si>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</si>
  <si>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</si>
  <si>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</si>
  <si>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</si>
  <si>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</si>
  <si>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</si>
  <si>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</si>
  <si>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</si>
  <si>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</si>
  <si>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</si>
  <si>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</si>
  <si>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</si>
  <si>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</si>
  <si>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</si>
  <si>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</si>
  <si>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</si>
  <si>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</si>
  <si>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</si>
  <si>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</si>
  <si>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</si>
  <si>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</si>
  <si>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</si>
  <si>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</si>
  <si>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</si>
  <si>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</si>
  <si>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</si>
  <si>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</si>
  <si>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</si>
  <si>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</si>
  <si>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</si>
  <si>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</si>
  <si>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</si>
  <si>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</si>
  <si>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</si>
  <si>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</si>
  <si>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</si>
  <si>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</si>
  <si>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</si>
  <si>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</si>
  <si>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</si>
  <si>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</si>
  <si>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</si>
  <si>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</si>
  <si>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</si>
  <si>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</si>
  <si>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</si>
  <si>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</si>
  <si>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</si>
  <si>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</si>
  <si>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</si>
  <si>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</si>
  <si>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</si>
  <si>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</si>
  <si>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</si>
  <si>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</si>
  <si>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</si>
  <si>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</si>
  <si>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</si>
  <si>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</si>
  <si>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</si>
  <si>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</si>
  <si>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</si>
  <si>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</si>
  <si>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</si>
  <si>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</si>
  <si>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</si>
  <si>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</si>
  <si>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</si>
  <si>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</si>
  <si>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</si>
  <si>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</si>
  <si>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</si>
  <si>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</si>
  <si>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</si>
  <si>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</si>
  <si>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</si>
  <si>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</si>
  <si>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</si>
  <si>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</si>
  <si>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</si>
  <si>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</si>
  <si>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</si>
  <si>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</si>
  <si>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</si>
  <si>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</si>
  <si>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</si>
  <si>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</si>
  <si>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</si>
  <si>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</si>
  <si>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</si>
  <si>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</si>
  <si>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</si>
  <si>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</si>
  <si>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</si>
  <si>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</si>
  <si>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</si>
  <si>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</si>
  <si>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</si>
  <si>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</si>
  <si>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</si>
  <si>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</si>
  <si>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</si>
  <si>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</si>
  <si>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</si>
  <si>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</si>
  <si>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</si>
  <si>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</si>
  <si>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</si>
  <si>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</si>
  <si>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</si>
  <si>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</si>
  <si>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</si>
  <si>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</si>
  <si>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</si>
  <si>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</si>
  <si>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</si>
  <si>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</si>
  <si>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</si>
  <si>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</si>
  <si>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</si>
  <si>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</si>
  <si>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</si>
  <si>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</si>
  <si>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</si>
  <si>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</si>
  <si>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</si>
  <si>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</si>
  <si>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</si>
  <si>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</si>
  <si>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</si>
  <si>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</si>
  <si>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</si>
  <si>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</si>
  <si>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</si>
  <si>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</si>
  <si>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</si>
  <si>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</si>
  <si>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</si>
  <si>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</si>
  <si>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</si>
  <si>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</si>
  <si>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</si>
  <si>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</si>
  <si>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</si>
  <si>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</si>
  <si>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</si>
  <si>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</si>
  <si>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</si>
  <si>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</si>
  <si>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</si>
  <si>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</si>
  <si>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</si>
  <si>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</si>
  <si>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</si>
  <si>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</si>
  <si>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</si>
  <si>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</si>
  <si>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</si>
  <si>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</si>
  <si>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</si>
  <si>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</si>
  <si>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</si>
  <si>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</si>
  <si>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</si>
  <si>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</si>
  <si>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</si>
  <si>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</si>
  <si>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</si>
  <si>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</si>
  <si>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</si>
  <si>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</si>
  <si>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</si>
  <si>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</si>
  <si>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</si>
  <si>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</si>
  <si>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</si>
  <si>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</si>
  <si>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</si>
  <si>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</si>
  <si>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</si>
  <si>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</si>
  <si>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</si>
  <si>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</si>
  <si>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</si>
  <si>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</si>
  <si>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</si>
  <si>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</si>
  <si>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</si>
  <si>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</si>
  <si>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</si>
  <si>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</si>
  <si>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</si>
  <si>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</si>
  <si>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</si>
  <si>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</si>
  <si>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</si>
  <si>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</si>
  <si>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</si>
  <si>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</si>
  <si>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</si>
  <si>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</si>
  <si>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</si>
  <si>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</si>
  <si>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</si>
  <si>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</si>
  <si>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</si>
  <si>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</si>
  <si>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</si>
  <si>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</si>
  <si>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</si>
  <si>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</si>
  <si>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</si>
  <si>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</si>
  <si>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</si>
  <si>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</si>
  <si>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</si>
  <si>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</si>
  <si>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</si>
  <si>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</si>
  <si>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</si>
  <si>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</si>
  <si>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</si>
  <si>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</si>
  <si>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</si>
  <si>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</si>
  <si>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</si>
  <si>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</si>
  <si>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</si>
  <si>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</si>
  <si>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</si>
  <si>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</si>
  <si>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</si>
  <si>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</si>
  <si>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</si>
  <si>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</si>
  <si>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</si>
  <si>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</si>
  <si>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</si>
  <si>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</si>
  <si>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</si>
  <si>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</si>
  <si>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</si>
  <si>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</si>
  <si>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</si>
  <si>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</si>
  <si>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</si>
  <si>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</si>
  <si>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</si>
  <si>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</si>
  <si>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</si>
  <si>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</si>
  <si>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</si>
  <si>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</si>
  <si>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</si>
  <si>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</si>
  <si>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</si>
  <si>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</si>
  <si>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</si>
  <si>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</si>
  <si>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</si>
  <si>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</si>
  <si>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</si>
  <si>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</si>
  <si>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</si>
  <si>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</si>
  <si>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</si>
  <si>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</si>
  <si>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</si>
  <si>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</si>
  <si>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</si>
  <si>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</si>
  <si>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</si>
  <si>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</si>
  <si>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</si>
  <si>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</si>
  <si>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</si>
  <si>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</si>
  <si>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</si>
  <si>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</si>
  <si>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</si>
  <si>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</si>
  <si>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</si>
  <si>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</si>
  <si>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</si>
  <si>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</si>
  <si>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</si>
  <si>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</si>
  <si>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</si>
  <si>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</si>
  <si>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</si>
  <si>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</si>
  <si>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</si>
  <si>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</si>
  <si>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</si>
  <si>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</si>
  <si>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</si>
  <si>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</si>
  <si>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</si>
  <si>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</si>
  <si>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</si>
  <si>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</si>
  <si>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</si>
  <si>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</si>
  <si>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</si>
  <si>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</si>
  <si>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</si>
  <si>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</si>
  <si>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</si>
  <si>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</si>
  <si>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</si>
  <si>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</si>
  <si>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</si>
  <si>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</si>
  <si>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</si>
  <si>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</si>
  <si>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</si>
  <si>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</si>
  <si>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</si>
  <si>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</si>
  <si>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</si>
  <si>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</si>
  <si>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</si>
  <si>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</si>
  <si>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</si>
  <si>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</si>
  <si>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</si>
  <si>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</si>
  <si>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</si>
  <si>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</si>
  <si>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</si>
  <si>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</si>
  <si>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</si>
  <si>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</si>
  <si>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</si>
  <si>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</si>
  <si>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</si>
  <si>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</si>
  <si>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</si>
  <si>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</si>
  <si>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</si>
  <si>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</si>
  <si>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</si>
  <si>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</si>
  <si>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</si>
  <si>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</si>
  <si>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</si>
  <si>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</si>
  <si>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</si>
  <si>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</si>
  <si>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</si>
  <si>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</si>
  <si>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</si>
  <si>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</si>
  <si>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</si>
  <si>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</si>
  <si>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</si>
  <si>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</si>
  <si>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</si>
  <si>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</si>
  <si>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</si>
  <si>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</si>
  <si>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</si>
  <si>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</si>
  <si>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</si>
  <si>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</si>
  <si>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</si>
  <si>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</si>
  <si>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</si>
  <si>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</si>
  <si>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</si>
  <si>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</si>
  <si>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</si>
  <si>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</si>
  <si>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</si>
  <si>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</si>
  <si>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</si>
  <si>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</si>
  <si>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</si>
  <si>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</si>
  <si>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</si>
  <si>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</si>
  <si>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</si>
  <si>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</si>
  <si>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</si>
  <si>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</si>
  <si>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</si>
  <si>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</si>
  <si>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</si>
  <si>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</si>
  <si>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</si>
  <si>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</si>
  <si>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</si>
  <si>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</si>
  <si>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</si>
  <si>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</si>
  <si>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</si>
  <si>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</si>
  <si>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</si>
  <si>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</si>
  <si>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</si>
  <si>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</si>
  <si>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</si>
  <si>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</si>
  <si>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</si>
  <si>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</si>
  <si>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</si>
  <si>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</si>
  <si>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</si>
  <si>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</si>
  <si>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</si>
  <si>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</si>
  <si>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</si>
  <si>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</si>
  <si>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</si>
  <si>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</si>
  <si>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</si>
  <si>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</si>
  <si>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</si>
  <si>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</si>
  <si>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</si>
  <si>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</si>
  <si>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</si>
  <si>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</si>
  <si>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</si>
  <si>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</si>
  <si>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</si>
  <si>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</si>
  <si>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</si>
  <si>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</si>
  <si>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</si>
  <si>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</si>
  <si>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</si>
  <si>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</si>
  <si>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</si>
  <si>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</si>
  <si>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</si>
  <si>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</si>
  <si>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</si>
  <si>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</si>
  <si>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</si>
  <si>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</si>
  <si>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</si>
  <si>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</si>
  <si>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</si>
  <si>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</si>
  <si>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</si>
  <si>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</si>
  <si>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</si>
  <si>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</si>
  <si>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</si>
  <si>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</si>
  <si>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</si>
  <si>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</si>
  <si>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</si>
  <si>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</si>
  <si>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</si>
  <si>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</si>
  <si>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</si>
  <si>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</si>
  <si>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</si>
  <si>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</si>
  <si>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</si>
  <si>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</si>
  <si>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</si>
  <si>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</si>
  <si>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</si>
  <si>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</si>
  <si>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</si>
  <si>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</si>
  <si>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</si>
  <si>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</si>
  <si>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</si>
  <si>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</si>
  <si>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</si>
  <si>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</si>
  <si>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</si>
  <si>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</si>
  <si>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</si>
  <si>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</si>
  <si>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</si>
  <si>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</si>
  <si>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</si>
  <si>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</si>
  <si>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</si>
  <si>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</si>
  <si>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</si>
  <si>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</si>
  <si>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</si>
  <si>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</si>
  <si>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</si>
  <si>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</si>
  <si>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</si>
  <si>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</si>
  <si>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</si>
  <si>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</si>
  <si>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</si>
  <si>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</si>
  <si>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</si>
  <si>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</si>
  <si>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</si>
  <si>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</si>
  <si>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</si>
  <si>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</si>
  <si>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</si>
  <si>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</si>
  <si>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</si>
  <si>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</si>
  <si>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</si>
  <si>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</si>
  <si>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</si>
  <si>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</si>
  <si>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</si>
  <si>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</si>
  <si>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</si>
  <si>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</si>
  <si>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</si>
  <si>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</si>
  <si>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</si>
  <si>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</si>
  <si>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</si>
  <si>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</si>
  <si>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</si>
  <si>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</si>
  <si>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</si>
  <si>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</si>
  <si>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</si>
  <si>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</si>
  <si>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</si>
  <si>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</si>
  <si>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</si>
  <si>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</si>
  <si>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</si>
  <si>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</si>
  <si>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</si>
  <si>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</si>
  <si>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</si>
  <si>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</si>
  <si>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</si>
  <si>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</si>
  <si>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</si>
  <si>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</si>
  <si>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</si>
  <si>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</si>
  <si>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</si>
  <si>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</si>
  <si>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</si>
  <si>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</si>
  <si>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</si>
  <si>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</si>
  <si>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</si>
  <si>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</si>
  <si>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</si>
  <si>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</si>
  <si>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</si>
  <si>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</si>
  <si>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</si>
  <si>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</si>
  <si>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</si>
  <si>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</si>
  <si>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</si>
  <si>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</si>
  <si>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</si>
  <si>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</si>
  <si>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</si>
  <si>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</si>
  <si>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</si>
  <si>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</si>
  <si>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</si>
  <si>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</si>
  <si>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</si>
  <si>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</si>
  <si>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</si>
  <si>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</si>
  <si>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</si>
  <si>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</si>
  <si>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</si>
  <si>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</si>
  <si>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</si>
  <si>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</si>
  <si>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</si>
  <si>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</si>
  <si>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</si>
  <si>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</si>
  <si>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</si>
  <si>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</si>
  <si>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</si>
  <si>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</si>
  <si>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</si>
  <si>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</si>
  <si>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</si>
  <si>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</si>
  <si>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</si>
  <si>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</si>
  <si>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</si>
  <si>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</si>
  <si>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</si>
  <si>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</si>
  <si>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</si>
  <si>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</si>
  <si>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</si>
  <si>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</si>
  <si>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</si>
  <si>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</si>
  <si>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</si>
  <si>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</si>
  <si>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</si>
  <si>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</si>
  <si>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</si>
  <si>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</si>
  <si>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</si>
  <si>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</si>
  <si>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</si>
  <si>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</si>
  <si>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</si>
  <si>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</si>
  <si>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</si>
  <si>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</si>
  <si>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</si>
  <si>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</si>
  <si>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</si>
  <si>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</si>
  <si>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</si>
  <si>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</si>
  <si>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</si>
  <si>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</si>
  <si>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</si>
  <si>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</si>
  <si>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</si>
  <si>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</si>
  <si>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</si>
  <si>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</si>
  <si>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</si>
  <si>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</si>
  <si>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</si>
  <si>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</si>
  <si>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</si>
  <si>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</si>
  <si>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</si>
  <si>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</si>
  <si>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</si>
  <si>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</si>
  <si>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</si>
  <si>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</si>
  <si>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</si>
  <si>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</si>
  <si>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</si>
  <si>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</si>
  <si>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</si>
  <si>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</si>
  <si>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</si>
  <si>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</si>
  <si>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</si>
  <si>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</si>
  <si>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</si>
  <si>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</si>
  <si>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</si>
  <si>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</si>
  <si>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</si>
  <si>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</si>
  <si>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</si>
  <si>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</si>
  <si>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</si>
  <si>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</si>
  <si>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</si>
  <si>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</si>
  <si>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</si>
  <si>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</si>
  <si>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</si>
  <si>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</si>
  <si>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</si>
  <si>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</si>
  <si>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</si>
  <si>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</si>
  <si>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</si>
  <si>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</si>
  <si>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</si>
  <si>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</si>
  <si>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</si>
  <si>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</si>
  <si>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</si>
  <si>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</si>
  <si>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</si>
  <si>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</si>
  <si>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</si>
  <si>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</si>
  <si>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</si>
  <si>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</si>
  <si>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</si>
  <si>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</si>
  <si>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</si>
  <si>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</si>
  <si>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</si>
  <si>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</si>
  <si>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</si>
  <si>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</si>
  <si>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</si>
  <si>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</si>
  <si>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</si>
  <si>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</si>
  <si>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</si>
  <si>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</si>
  <si>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</si>
  <si>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</si>
  <si>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</si>
  <si>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</si>
  <si>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</si>
  <si>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</si>
  <si>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</si>
  <si>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</si>
  <si>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</si>
  <si>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</si>
  <si>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</si>
  <si>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</si>
  <si>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</si>
  <si>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</si>
  <si>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</si>
  <si>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</si>
  <si>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</si>
  <si>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</si>
  <si>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</si>
  <si>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</si>
  <si>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</si>
  <si>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</si>
  <si>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</si>
  <si>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</si>
  <si>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</si>
  <si>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</si>
  <si>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</si>
  <si>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</si>
  <si>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</si>
  <si>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</si>
  <si>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</si>
  <si>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</si>
  <si>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</si>
  <si>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</si>
  <si>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</si>
  <si>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</si>
  <si>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</si>
  <si>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</si>
  <si>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</si>
  <si>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</si>
  <si>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</si>
  <si>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</si>
  <si>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</si>
  <si>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</si>
  <si>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</si>
  <si>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</si>
  <si>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</si>
  <si>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</si>
  <si>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</si>
  <si>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</si>
  <si>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</si>
  <si>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</si>
  <si>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</si>
  <si>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</si>
  <si>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</si>
  <si>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</si>
  <si>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</si>
  <si>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</si>
  <si>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</si>
  <si>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</si>
  <si>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</si>
  <si>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</si>
  <si>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</si>
  <si>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</si>
  <si>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</si>
  <si>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</si>
  <si>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</si>
  <si>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</si>
  <si>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</si>
  <si>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</si>
  <si>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</si>
  <si>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</si>
  <si>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</si>
  <si>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</si>
  <si>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</si>
  <si>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</si>
  <si>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</si>
  <si>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</si>
  <si>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</si>
  <si>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</si>
  <si>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</si>
  <si>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</si>
  <si>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</si>
  <si>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</si>
  <si>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</si>
  <si>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</si>
  <si>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</si>
  <si>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</si>
  <si>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</si>
  <si>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</si>
  <si>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</si>
  <si>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</si>
  <si>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</si>
  <si>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</si>
  <si>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</si>
  <si>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</si>
  <si>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</si>
  <si>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</si>
  <si>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</si>
  <si>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</si>
  <si>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</si>
  <si>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</si>
  <si>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</si>
  <si>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</si>
  <si>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</si>
  <si>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</si>
  <si>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</si>
  <si>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</si>
  <si>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</si>
  <si>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</si>
  <si>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</si>
  <si>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</si>
  <si>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</si>
  <si>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</si>
  <si>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</si>
  <si>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</si>
  <si>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</si>
  <si>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</si>
  <si>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</si>
  <si>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</si>
  <si>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</si>
  <si>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</si>
  <si>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</si>
  <si>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</si>
  <si>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</si>
  <si>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</si>
  <si>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</si>
  <si>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</si>
  <si>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</si>
  <si>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</si>
  <si>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</si>
  <si>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</si>
  <si>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</si>
  <si>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</si>
  <si>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</si>
  <si>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</si>
  <si>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</si>
  <si>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</si>
  <si>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</si>
  <si>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</si>
  <si>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</si>
  <si>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</si>
  <si>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</si>
  <si>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</si>
  <si>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</si>
  <si>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</si>
  <si>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</si>
  <si>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</si>
  <si>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</si>
  <si>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</si>
  <si>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</si>
  <si>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</si>
  <si>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</si>
  <si>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</si>
  <si>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</si>
  <si>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</si>
  <si>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</si>
  <si>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</si>
  <si>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</si>
  <si>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</si>
  <si>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</si>
  <si>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</si>
  <si>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</si>
  <si>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</si>
  <si>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</si>
  <si>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</si>
  <si>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</si>
  <si>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</si>
  <si>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</si>
  <si>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</si>
  <si>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</si>
  <si>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</si>
  <si>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</si>
  <si>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</si>
  <si>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</si>
  <si>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</si>
  <si>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</si>
  <si>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</si>
  <si>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</si>
  <si>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</si>
  <si>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</si>
  <si>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</si>
  <si>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</si>
  <si>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</si>
  <si>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</si>
  <si>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</si>
  <si>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</si>
  <si>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</si>
  <si>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</si>
  <si>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</si>
  <si>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</si>
  <si>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</si>
  <si>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</si>
  <si>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</si>
  <si>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</si>
  <si>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</si>
  <si>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</si>
  <si>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</si>
  <si>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</si>
  <si>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</si>
  <si>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</si>
  <si>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</si>
  <si>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</si>
  <si>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</si>
  <si>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</si>
  <si>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</si>
  <si>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</si>
  <si>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</si>
  <si>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</si>
  <si>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</si>
  <si>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</si>
  <si>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</si>
  <si>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</si>
  <si>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</si>
  <si>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</si>
  <si>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</si>
  <si>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</si>
  <si>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</si>
  <si>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</si>
  <si>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</si>
  <si>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</si>
  <si>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</si>
  <si>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</si>
  <si>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</si>
  <si>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</si>
  <si>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</si>
  <si>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</si>
  <si>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</si>
  <si>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</si>
  <si>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</si>
  <si>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</si>
  <si>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</si>
  <si>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</si>
  <si>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</si>
  <si>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</si>
  <si>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</si>
  <si>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</si>
  <si>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</si>
  <si>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</si>
  <si>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</si>
  <si>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</si>
  <si>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</si>
  <si>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</si>
  <si>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</si>
  <si>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</si>
  <si>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</si>
  <si>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</si>
  <si>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</si>
  <si>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</si>
  <si>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</si>
  <si>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</si>
  <si>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</si>
  <si>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</si>
  <si>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</si>
  <si>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</si>
  <si>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</si>
  <si>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</si>
  <si>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</si>
  <si>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</si>
  <si>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</si>
  <si>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</si>
  <si>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</si>
  <si>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</si>
  <si>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</si>
  <si>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</si>
  <si>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</si>
  <si>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</si>
  <si>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</si>
  <si>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</si>
  <si>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</si>
  <si>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</si>
  <si>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</si>
  <si>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</si>
  <si>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</si>
  <si>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</si>
  <si>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</si>
  <si>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</si>
  <si>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</si>
  <si>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</si>
  <si>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</si>
  <si>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</si>
  <si>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</si>
  <si>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</si>
  <si>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</si>
  <si>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</si>
  <si>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</si>
  <si>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</si>
  <si>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</si>
  <si>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</si>
  <si>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</si>
  <si>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</si>
  <si>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</si>
  <si>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</si>
  <si>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</si>
  <si>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</si>
  <si>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</si>
  <si>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</si>
  <si>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</si>
  <si>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</si>
  <si>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</si>
  <si>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</si>
  <si>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</si>
  <si>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</si>
  <si>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</si>
  <si>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</si>
  <si>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</si>
  <si>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</si>
  <si>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</si>
  <si>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</si>
  <si>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</si>
  <si>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</si>
  <si>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</si>
  <si>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</si>
  <si>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</si>
  <si>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</si>
  <si>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</si>
  <si>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</si>
  <si>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</si>
  <si>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</si>
  <si>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</si>
  <si>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</si>
  <si>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</si>
  <si>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</si>
  <si>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</si>
  <si>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</si>
  <si>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</si>
  <si>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</si>
  <si>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</si>
  <si>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</si>
  <si>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</si>
  <si>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</si>
  <si>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</si>
  <si>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</si>
  <si>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</si>
  <si>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</si>
  <si>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</si>
  <si>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</si>
  <si>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</si>
  <si>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</si>
  <si>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</si>
  <si>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</si>
  <si>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</si>
  <si>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</si>
  <si>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</si>
  <si>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</si>
  <si>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</si>
  <si>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</si>
  <si>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</si>
  <si>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</si>
  <si>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</si>
  <si>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</si>
  <si>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</si>
  <si>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</si>
  <si>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</si>
  <si>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</si>
  <si>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</si>
  <si>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</si>
  <si>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</si>
  <si>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</si>
  <si>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</si>
  <si>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</si>
  <si>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</si>
  <si>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</si>
  <si>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</si>
  <si>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</si>
  <si>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</si>
  <si>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</si>
  <si>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</si>
  <si>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</si>
  <si>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</si>
  <si>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</si>
  <si>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</si>
  <si>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</si>
  <si>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</si>
  <si>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</si>
  <si>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</si>
  <si>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</si>
  <si>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</si>
  <si>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</si>
  <si>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</si>
  <si>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</si>
  <si>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</si>
  <si>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</si>
  <si>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</si>
  <si>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</si>
  <si>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</si>
  <si>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</si>
  <si>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</si>
  <si>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</si>
  <si>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</si>
  <si>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</si>
  <si>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</si>
  <si>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</si>
  <si>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</si>
  <si>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</si>
  <si>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</si>
  <si>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</si>
  <si>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</si>
  <si>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</si>
  <si>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</si>
  <si>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</si>
  <si>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</si>
  <si>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</si>
  <si>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</si>
  <si>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</si>
  <si>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</si>
  <si>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</si>
  <si>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</si>
  <si>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</si>
  <si>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</si>
  <si>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</si>
  <si>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</si>
  <si>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</si>
  <si>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</si>
  <si>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</si>
  <si>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</si>
  <si>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</si>
  <si>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</si>
  <si>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</si>
  <si>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</si>
  <si>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</si>
  <si>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</si>
  <si>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</si>
  <si>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</si>
  <si>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</si>
  <si>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</si>
  <si>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</si>
  <si>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</si>
  <si>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</si>
  <si>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</si>
  <si>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</si>
  <si>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</si>
  <si>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</si>
  <si>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</si>
  <si>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</si>
  <si>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</si>
  <si>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</si>
  <si>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</si>
  <si>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</si>
  <si>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</si>
  <si>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</si>
  <si>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</si>
  <si>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</si>
  <si>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</si>
  <si>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</si>
  <si>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</si>
  <si>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</si>
  <si>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</si>
  <si>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</si>
  <si>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</si>
  <si>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</si>
  <si>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</si>
  <si>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</si>
  <si>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</si>
  <si>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</si>
  <si>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</si>
  <si>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</si>
  <si>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</si>
  <si>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</si>
  <si>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</si>
  <si>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</si>
  <si>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</si>
  <si>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</si>
  <si>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</si>
  <si>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</si>
  <si>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</si>
  <si>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</si>
  <si>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</si>
  <si>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</si>
  <si>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</si>
  <si>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</si>
  <si>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</si>
  <si>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</si>
  <si>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</si>
  <si>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</si>
  <si>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</si>
  <si>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</si>
  <si>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</si>
  <si>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</si>
  <si>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</si>
  <si>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</si>
  <si>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</si>
  <si>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</si>
  <si>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</si>
  <si>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</si>
  <si>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</si>
  <si>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</si>
  <si>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</si>
  <si>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</si>
  <si>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</si>
  <si>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</si>
  <si>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</si>
  <si>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</si>
  <si>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</si>
  <si>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</si>
  <si>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</si>
  <si>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</si>
  <si>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</si>
  <si>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</si>
  <si>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</si>
  <si>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</si>
  <si>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</si>
  <si>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</si>
  <si>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</si>
  <si>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</si>
  <si>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</si>
  <si>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</si>
  <si>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</si>
  <si>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</si>
  <si>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</si>
  <si>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</si>
  <si>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</si>
  <si>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</si>
  <si>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</si>
  <si>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</si>
  <si>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</si>
  <si>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</si>
  <si>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</si>
  <si>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</si>
  <si>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</si>
  <si>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</si>
  <si>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</si>
  <si>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</si>
  <si>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</si>
  <si>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</si>
  <si>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</si>
  <si>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</si>
  <si>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</si>
  <si>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</si>
  <si>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</si>
  <si>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</si>
  <si>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</si>
  <si>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</si>
  <si>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</si>
  <si>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</si>
  <si>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</si>
  <si>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</si>
  <si>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</si>
  <si>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</si>
  <si>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</si>
  <si>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</si>
  <si>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</si>
  <si>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</si>
  <si>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</si>
  <si>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</si>
  <si>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</si>
  <si>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</si>
  <si>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</si>
  <si>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</si>
  <si>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</si>
  <si>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</si>
  <si>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</si>
  <si>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</si>
  <si>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</si>
  <si>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</si>
  <si>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</si>
  <si>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</si>
  <si>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</si>
  <si>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</si>
  <si>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</si>
  <si>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</si>
  <si>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</si>
  <si>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</si>
  <si>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</si>
  <si>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</si>
  <si>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</si>
  <si>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</si>
  <si>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</si>
  <si>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</si>
  <si>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</si>
  <si>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</si>
  <si>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</si>
  <si>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</si>
  <si>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</si>
  <si>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</si>
  <si>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</si>
  <si>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</si>
  <si>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</si>
  <si>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</si>
  <si>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</si>
  <si>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</si>
  <si>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</si>
  <si>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</si>
  <si>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</si>
  <si>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</si>
  <si>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</si>
  <si>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</si>
  <si>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</si>
  <si>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</si>
  <si>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</si>
  <si>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</si>
  <si>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</si>
  <si>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</si>
  <si>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</si>
  <si>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</si>
  <si>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</si>
  <si>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</si>
  <si>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</si>
  <si>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</si>
  <si>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</si>
  <si>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</si>
  <si>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</si>
  <si>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</si>
  <si>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</si>
  <si>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</si>
  <si>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</si>
  <si>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</si>
  <si>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</si>
  <si>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</si>
  <si>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</si>
  <si>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</si>
  <si>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</si>
  <si>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</si>
  <si>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</si>
  <si>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</si>
  <si>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</si>
  <si>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</si>
  <si>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</si>
  <si>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</si>
  <si>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</si>
  <si>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</si>
  <si>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</si>
  <si>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</si>
  <si>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</si>
  <si>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</si>
  <si>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</si>
  <si>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</si>
  <si>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</si>
  <si>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</si>
  <si>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</si>
  <si>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</si>
  <si>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</si>
  <si>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</si>
  <si>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</si>
  <si>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</si>
  <si>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</si>
  <si>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</si>
  <si>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</si>
  <si>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</si>
  <si>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</si>
  <si>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</si>
  <si>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</si>
  <si>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</si>
  <si>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</si>
  <si>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</si>
  <si>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</si>
  <si>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</si>
  <si>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</si>
  <si>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</si>
  <si>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</si>
  <si>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</si>
  <si>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</si>
  <si>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</si>
  <si>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</si>
  <si>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</si>
  <si>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</si>
  <si>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</si>
  <si>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</si>
  <si>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</si>
  <si>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</si>
  <si>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</si>
  <si>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</si>
  <si>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</si>
  <si>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</si>
  <si>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</si>
  <si>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</si>
  <si>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</si>
  <si>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</si>
  <si>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</si>
  <si>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</si>
  <si>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</si>
  <si>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</si>
  <si>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</si>
  <si>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</si>
  <si>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</si>
  <si>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</si>
  <si>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</si>
  <si>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</si>
  <si>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</si>
  <si>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</si>
  <si>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</si>
  <si>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</si>
  <si>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</si>
  <si>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</si>
  <si>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</si>
  <si>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</si>
  <si>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</si>
  <si>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</si>
  <si>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</si>
  <si>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</si>
  <si>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</si>
  <si>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</si>
  <si>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</si>
  <si>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</si>
  <si>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</si>
  <si>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</si>
  <si>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</si>
  <si>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</si>
  <si>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</si>
  <si>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</si>
  <si>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</si>
  <si>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</si>
  <si>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</si>
  <si>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</si>
  <si>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</si>
  <si>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</si>
  <si>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</si>
  <si>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</si>
  <si>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</si>
  <si>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</si>
  <si>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</si>
  <si>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</si>
  <si>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</si>
  <si>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</si>
  <si>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</si>
  <si>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</si>
  <si>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</si>
  <si>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</si>
  <si>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</si>
  <si>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</si>
  <si>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</si>
  <si>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</si>
  <si>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</si>
  <si>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</si>
  <si>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</si>
  <si>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</si>
  <si>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</si>
  <si>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</si>
  <si>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</si>
  <si>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</si>
  <si>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</si>
  <si>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</si>
  <si>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</si>
  <si>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</si>
  <si>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</si>
  <si>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</si>
  <si>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</si>
  <si>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</si>
  <si>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</si>
  <si>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</si>
  <si>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</si>
  <si>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</si>
  <si>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</si>
  <si>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</si>
  <si>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</si>
  <si>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</si>
  <si>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</si>
  <si>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</si>
  <si>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</si>
  <si>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</si>
  <si>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</si>
  <si>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</si>
  <si>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</si>
  <si>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</si>
  <si>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</si>
  <si>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</si>
  <si>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</si>
  <si>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</si>
  <si>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</si>
  <si>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</si>
  <si>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</si>
  <si>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</si>
  <si>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</si>
  <si>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</si>
  <si>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</si>
  <si>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</si>
  <si>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</si>
  <si>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</si>
  <si>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</si>
  <si>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</si>
  <si>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</si>
  <si>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</si>
  <si>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</si>
  <si>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</si>
  <si>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</si>
  <si>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</si>
  <si>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</si>
  <si>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</si>
  <si>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</si>
  <si>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</si>
  <si>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</si>
  <si>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</si>
  <si>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</si>
  <si>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</si>
  <si>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</si>
  <si>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</si>
  <si>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</si>
  <si>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</si>
  <si>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</si>
  <si>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</si>
  <si>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</si>
  <si>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</si>
  <si>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</si>
  <si>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</si>
  <si>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</si>
  <si>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</si>
  <si>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</si>
  <si>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</si>
  <si>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</si>
  <si>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</si>
  <si>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</si>
  <si>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</si>
  <si>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</si>
  <si>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</si>
  <si>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</si>
  <si>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</si>
  <si>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</si>
  <si>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</si>
  <si>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</si>
  <si>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</si>
  <si>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</si>
  <si>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</si>
  <si>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</si>
  <si>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</si>
  <si>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</si>
  <si>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</si>
  <si>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</si>
  <si>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</si>
  <si>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</si>
  <si>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</si>
  <si>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</si>
  <si>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</si>
  <si>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</si>
  <si>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</si>
  <si>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</si>
  <si>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</si>
  <si>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</si>
  <si>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</si>
  <si>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</si>
  <si>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</si>
  <si>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</si>
  <si>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</si>
  <si>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</si>
  <si>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</si>
  <si>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</si>
  <si>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</si>
  <si>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</si>
  <si>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</si>
  <si>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</si>
  <si>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</si>
  <si>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</si>
  <si>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</si>
  <si>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</si>
  <si>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</si>
  <si>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</si>
  <si>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</si>
  <si>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</si>
  <si>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</si>
  <si>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</si>
  <si>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Count of state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</si>
  <si>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</si>
  <si>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</si>
  <si>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</si>
  <si>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</si>
  <si>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</si>
  <si>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</si>
  <si>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</si>
  <si>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</si>
  <si>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</si>
  <si>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</si>
  <si>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</si>
  <si>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</si>
  <si>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</si>
  <si>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</si>
  <si>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</si>
  <si>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</si>
  <si>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</si>
  <si>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</si>
  <si>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</si>
  <si>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</si>
  <si>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</si>
  <si>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</si>
  <si>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</si>
  <si>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</si>
  <si>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</si>
  <si>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</si>
  <si>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</si>
  <si>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</si>
  <si>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</si>
  <si>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</si>
  <si>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</si>
  <si>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</si>
  <si>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</si>
  <si>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</si>
  <si>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</si>
  <si>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</si>
  <si>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</si>
  <si>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</si>
  <si>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</si>
  <si>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</si>
  <si>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</si>
  <si>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</si>
  <si>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</si>
  <si>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</si>
  <si>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</si>
  <si>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</si>
  <si>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</si>
  <si>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</si>
  <si>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</si>
  <si>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</si>
  <si>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</si>
  <si>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</si>
  <si>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</si>
  <si>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</si>
  <si>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</si>
  <si>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</si>
  <si>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</si>
  <si>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</si>
  <si>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</si>
  <si>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</si>
  <si>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</si>
  <si>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</si>
  <si>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</si>
  <si>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</si>
  <si>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</si>
  <si>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</si>
  <si>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</si>
  <si>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</si>
  <si>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</si>
  <si>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</si>
  <si>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</si>
  <si>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</si>
  <si>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</si>
  <si>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</si>
  <si>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</si>
  <si>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</si>
  <si>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</si>
  <si>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</si>
  <si>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</si>
  <si>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</si>
  <si>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</si>
  <si>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</si>
  <si>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</si>
  <si>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</si>
  <si>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</si>
  <si>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</si>
  <si>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 xml:space="preserve">Number Canceled </t>
  </si>
  <si>
    <t>Number Failed</t>
  </si>
  <si>
    <t>Number Succesful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</si>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</sst>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2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1"/>
    <xf numFmtId="9" fontId="1" fillId="0" borderId="0" xfId="1" applyNumberFormat="1"/>
  </cellXfs>
  <cellStyles count="2">
    <cellStyle name="Normal" xfId="0" builtinId="0"/>
    <cellStyle name="Normal 2" xfId="1" xr:uid="{71DCC50A-843D-B34D-AB38-E005ABE15A41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fgColor auto="1"/>
          <bgColor rgb="FFFFC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[KPH_HW#1.xlsx]CategoryPivot!PivotTable1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D-9146-A6A4-05C2AF1DE5C5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BD-9146-A6A4-05C2AF1DE5C5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BD-9146-A6A4-05C2AF1DE5C5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BD-9146-A6A4-05C2AF1DE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7147280"/>
        <c:axId val="1887013040"/>
      </c:barChart>
      <c:catAx>
        <c:axId val="188714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013040"/>
        <c:crosses val="autoZero"/>
        <c:auto val="1"/>
        <c:lblAlgn val="ctr"/>
        <c:lblOffset val="100"/>
        <c:noMultiLvlLbl val="0"/>
      </c:catAx>
      <c:valAx>
        <c:axId val="18870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14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[KPH_HW#1.xlsx]Sub-CategoryPivot!PivotTable2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4F-C74A-ADE8-5FD4F53A32D1}"/>
            </c:ext>
          </c:extLst>
        </c:ser>
        <c:ser>
          <c:idx val="1"/>
          <c:order val="1"/>
          <c:tx>
            <c:strRef>
              <c:f>'Sub-CategoryPivot'!$C$4:$C$5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4F-C74A-ADE8-5FD4F53A32D1}"/>
            </c:ext>
          </c:extLst>
        </c:ser>
        <c:ser>
          <c:idx val="2"/>
          <c:order val="2"/>
          <c:tx>
            <c:strRef>
              <c:f>'Sub-CategoryPivot'!$D$4:$D$5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4F-C74A-ADE8-5FD4F53A32D1}"/>
            </c:ext>
          </c:extLst>
        </c:ser>
        <c:ser>
          <c:idx val="3"/>
          <c:order val="3"/>
          <c:tx>
            <c:strRef>
              <c:f>'Sub-CategoryPivot'!$E$4:$E$5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4F-C74A-ADE8-5FD4F53A3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372303"/>
        <c:axId val="175629375"/>
      </c:barChart>
      <c:catAx>
        <c:axId val="17337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29375"/>
        <c:crosses val="autoZero"/>
        <c:auto val="1"/>
        <c:lblAlgn val="ctr"/>
        <c:lblOffset val="100"/>
        <c:noMultiLvlLbl val="0"/>
      </c:catAx>
      <c:valAx>
        <c:axId val="17562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[KPH_HW#1.xlsx]TimePivot!PivotTable3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TimePivot!$B$6:$B$18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8-524F-AABD-D352140E6F1A}"/>
            </c:ext>
          </c:extLst>
        </c:ser>
        <c:ser>
          <c:idx val="1"/>
          <c:order val="1"/>
          <c:tx>
            <c:strRef>
              <c:f>TimePivot!$C$4:$C$5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TimePivot!$C$6:$C$18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88-524F-AABD-D352140E6F1A}"/>
            </c:ext>
          </c:extLst>
        </c:ser>
        <c:ser>
          <c:idx val="2"/>
          <c:order val="2"/>
          <c:tx>
            <c:strRef>
              <c:f>TimePivot!$D$4:$D$5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88-524F-AABD-D352140E6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551216"/>
        <c:axId val="1902552896"/>
      </c:lineChart>
      <c:catAx>
        <c:axId val="190255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552896"/>
        <c:crosses val="autoZero"/>
        <c:auto val="1"/>
        <c:lblAlgn val="ctr"/>
        <c:lblOffset val="100"/>
        <c:noMultiLvlLbl val="0"/>
      </c:catAx>
      <c:valAx>
        <c:axId val="19025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55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 Amount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0-3249-A229-F73F525C31D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90-3249-A229-F73F525C31D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90-3249-A229-F73F525C3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72319"/>
        <c:axId val="99847391"/>
      </c:lineChart>
      <c:catAx>
        <c:axId val="12877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47391"/>
        <c:crosses val="autoZero"/>
        <c:auto val="1"/>
        <c:lblAlgn val="ctr"/>
        <c:lblOffset val="100"/>
        <c:noMultiLvlLbl val="0"/>
      </c:catAx>
      <c:valAx>
        <c:axId val="998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7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283309</xdr:colOff>
      <xdr:row>0</xdr:row>
      <xdr:rowOff>181707</xdr:rowOff>
    </xdr:from>
    <xdr:to>
      <xdr:col>13</xdr:col>
      <xdr:colOff>478693</xdr:colOff>
      <xdr:row>14</xdr:row>
      <xdr:rowOff>189522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8374B-0517-524D-ACA1-9A4CE6808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5</xdr:row>
      <xdr:rowOff>31750</xdr:rowOff>
    </xdr:from>
    <xdr:to>
      <xdr:col>20</xdr:col>
      <xdr:colOff>342900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7F3CF-141C-2C45-A560-9BED67FC7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1</xdr:row>
      <xdr:rowOff>139700</xdr:rowOff>
    </xdr:from>
    <xdr:to>
      <xdr:col>12</xdr:col>
      <xdr:colOff>88900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6C7DD-776C-D24B-8DF7-8B940C309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88900</xdr:rowOff>
    </xdr:from>
    <xdr:to>
      <xdr:col>12</xdr:col>
      <xdr:colOff>419100</xdr:colOff>
      <xdr:row>58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45EE8-9ADC-2F48-BDA3-4E211FC36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" refreshedDate="43569.39793958333" createdVersion="6" refreshedVersion="6" minRefreshableVersion="3" recordCount="4115" xr:uid="{F370AEF8-76CA-F544-9D79-87CC1F4AE8EF}">
  <cacheSource type="worksheet">
    <worksheetSource ref="A1:R1048576" sheet="Origin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" refreshedDate="43569.432749537038" createdVersion="6" refreshedVersion="6" minRefreshableVersion="3" recordCount="4115" xr:uid="{0CA70E6D-F9F4-7241-AF8E-35DEFBDECA79}">
  <cacheSource type="worksheet">
    <worksheetSource ref="A1:T1048576" sheet="Origin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D5A5F-E173-6D42-88B3-12A387F4D83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763F5-9706-074E-AA92-BD2D6DFA571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1EBF1-F6B7-1B49-B2AF-D59EA74FFCB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C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style="6" bestFit="1" customWidth="1"/>
    <col min="16" max="16" width="15.33203125" bestFit="1" customWidth="1"/>
    <col min="17" max="17" width="10.6640625" bestFit="1" customWidth="1"/>
    <col min="18" max="18" width="11.6640625" bestFit="1" customWidth="1"/>
    <col min="19" max="19" width="21.5" bestFit="1" customWidth="1"/>
    <col min="20" max="20" width="2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42515.797071759262</v>
      </c>
      <c r="T9" s="10">
        <f t="shared" si="5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42229.98583333334</v>
      </c>
      <c r="T61" s="10">
        <f t="shared" si="5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41207.760196759256</v>
      </c>
      <c r="T74" s="10">
        <f t="shared" si="11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</v>
      </c>
      <c r="T238" s="10">
        <f t="shared" si="2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42713.712499999994</v>
      </c>
      <c r="T240" s="10">
        <f t="shared" si="2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42179.094988425932</v>
      </c>
      <c r="T538" s="10">
        <f t="shared" si="5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42683.170312500006</v>
      </c>
      <c r="T642" s="10">
        <f t="shared" si="5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42218.622986111113</v>
      </c>
      <c r="T898" s="10">
        <f t="shared" si="83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40939.511782407404</v>
      </c>
      <c r="T1666" s="10">
        <f t="shared" si="155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41327.746435185189</v>
      </c>
      <c r="T2498" s="10">
        <f t="shared" si="233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41144.17155092593</v>
      </c>
      <c r="T2626" s="10">
        <f t="shared" si="245"/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42027.868865740747</v>
      </c>
      <c r="T2690" s="10">
        <f t="shared" si="251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42133.922071759262</v>
      </c>
      <c r="T3714" s="10">
        <f t="shared" si="347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1A9B-91A0-C647-9DC3-BB10CE05F21D}">
  <dimension ref="A1:F14"/>
  <sheetViews>
    <sheetView topLeftCell="A2" zoomScale="130" zoomScaleNormal="130" workbookViewId="0">
      <selection activeCell="A5" sqref="A5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8311</v>
      </c>
      <c r="B3" s="8" t="s">
        <v>8323</v>
      </c>
    </row>
    <row r="4" spans="1:6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2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32F74-B636-C148-B52C-4A3C8E21F79F}">
  <dimension ref="A1:F47"/>
  <sheetViews>
    <sheetView topLeftCell="A2" workbookViewId="0">
      <selection activeCell="B13" sqref="B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8308</v>
      </c>
      <c r="B2" t="s">
        <v>8365</v>
      </c>
    </row>
    <row r="4" spans="1:6" x14ac:dyDescent="0.2">
      <c r="A4" s="8" t="s">
        <v>8310</v>
      </c>
      <c r="B4" s="8" t="s">
        <v>8323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8322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F64B9-A88A-344F-AF2D-11BB18D2B3C1}">
  <dimension ref="A1:E18"/>
  <sheetViews>
    <sheetView workbookViewId="0">
      <selection activeCell="A10" sqref="A10:XFD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8365</v>
      </c>
    </row>
    <row r="2" spans="1:5" x14ac:dyDescent="0.2">
      <c r="A2" s="8" t="s">
        <v>8380</v>
      </c>
      <c r="B2" t="s">
        <v>8365</v>
      </c>
    </row>
    <row r="4" spans="1:5" x14ac:dyDescent="0.2">
      <c r="A4" s="8" t="s">
        <v>8310</v>
      </c>
      <c r="B4" s="8" t="s">
        <v>8323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2">
      <c r="A6" s="9" t="s">
        <v>8374</v>
      </c>
      <c r="B6" s="7">
        <v>184</v>
      </c>
      <c r="C6" s="7">
        <v>148</v>
      </c>
      <c r="D6" s="7">
        <v>34</v>
      </c>
      <c r="E6" s="7">
        <v>366</v>
      </c>
    </row>
    <row r="7" spans="1:5" x14ac:dyDescent="0.2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">
      <c r="A9" s="9" t="s">
        <v>8377</v>
      </c>
      <c r="B9" s="7">
        <v>193</v>
      </c>
      <c r="C9" s="7">
        <v>102</v>
      </c>
      <c r="D9" s="7">
        <v>27</v>
      </c>
      <c r="E9" s="7">
        <v>322</v>
      </c>
    </row>
    <row r="10" spans="1:5" x14ac:dyDescent="0.2">
      <c r="A10" s="9" t="s">
        <v>8368</v>
      </c>
      <c r="B10" s="7">
        <v>232</v>
      </c>
      <c r="C10" s="7">
        <v>126</v>
      </c>
      <c r="D10" s="7">
        <v>26</v>
      </c>
      <c r="E10" s="7">
        <v>384</v>
      </c>
    </row>
    <row r="11" spans="1:5" x14ac:dyDescent="0.2">
      <c r="A11" s="9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">
      <c r="A12" s="9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">
      <c r="A13" s="9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">
      <c r="A14" s="9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">
      <c r="A15" s="9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">
      <c r="A16" s="9" t="s">
        <v>8373</v>
      </c>
      <c r="B16" s="7">
        <v>180</v>
      </c>
      <c r="C16" s="7">
        <v>114</v>
      </c>
      <c r="D16" s="7">
        <v>37</v>
      </c>
      <c r="E16" s="7">
        <v>331</v>
      </c>
    </row>
    <row r="17" spans="1:5" x14ac:dyDescent="0.2">
      <c r="A17" s="9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9" t="s">
        <v>8322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E36C-9345-D34E-AB74-3BC8676BC013}">
  <dimension ref="A1:H13"/>
  <sheetViews>
    <sheetView workbookViewId="0">
      <selection activeCell="E13" sqref="E13"/>
    </sheetView>
  </sheetViews>
  <sheetFormatPr baseColWidth="10" defaultRowHeight="16" x14ac:dyDescent="0.2"/>
  <cols>
    <col min="1" max="1" width="27" style="11" bestFit="1" customWidth="1"/>
    <col min="2" max="4" width="10.83203125" style="11"/>
    <col min="5" max="5" width="12.33203125" style="11" bestFit="1" customWidth="1"/>
    <col min="6" max="6" width="19.5" style="11" bestFit="1" customWidth="1"/>
    <col min="7" max="7" width="15.83203125" style="11" bestFit="1" customWidth="1"/>
    <col min="8" max="8" width="18.33203125" style="11" bestFit="1" customWidth="1"/>
    <col min="9" max="16384" width="10.83203125" style="11"/>
  </cols>
  <sheetData>
    <row r="1" spans="1:8" x14ac:dyDescent="0.2">
      <c r="A1" s="11" t="s">
        <v>8400</v>
      </c>
      <c r="B1" s="11" t="s">
        <v>8399</v>
      </c>
      <c r="C1" s="11" t="s">
        <v>8398</v>
      </c>
      <c r="D1" s="11" t="s">
        <v>8397</v>
      </c>
      <c r="E1" s="11" t="s">
        <v>8396</v>
      </c>
      <c r="F1" s="11" t="s">
        <v>8395</v>
      </c>
      <c r="G1" s="11" t="s">
        <v>8394</v>
      </c>
      <c r="H1" s="11" t="s">
        <v>8393</v>
      </c>
    </row>
    <row r="2" spans="1:8" x14ac:dyDescent="0.2">
      <c r="A2" s="11" t="s">
        <v>8392</v>
      </c>
      <c r="B2" s="11">
        <f>COUNTIFS('Original Data'!$F:$F,"successful",'Original Data'!$D:$D,"&lt;1000")</f>
        <v>322</v>
      </c>
      <c r="C2" s="11">
        <f>COUNTIFS('Original Data'!$F:$F,"failed",'Original Data'!$D:$D,"&lt;1000")</f>
        <v>113</v>
      </c>
      <c r="D2" s="11">
        <f>COUNTIFS('Original Data'!$F:$F,"canceled",'Original Data'!$D:$D,"&lt;1000")</f>
        <v>18</v>
      </c>
      <c r="E2" s="11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">
      <c r="A3" s="11" t="s">
        <v>8391</v>
      </c>
      <c r="B3" s="11">
        <f>COUNTIFS('Original Data'!$F:$F,"successful",'Original Data'!$D:$D,"&gt;=1000",'Original Data'!$D:$D,"&lt;=4999")</f>
        <v>932</v>
      </c>
      <c r="C3" s="11">
        <f>COUNTIFS('Original Data'!$F:$F,"failed",'Original Data'!$D:$D,"&gt;=1000",'Original Data'!$D:$D,"&lt;=4999")</f>
        <v>420</v>
      </c>
      <c r="D3" s="11">
        <f>COUNTIFS('Original Data'!$F:$F,"canceled",'Original Data'!$D:$D,"&gt;=1000",'Original Data'!$D:$D,"&lt;=4999")</f>
        <v>60</v>
      </c>
      <c r="E3" s="11">
        <f t="shared" ref="E3:E13" si="0">SUM(B3:D3)</f>
        <v>1412</v>
      </c>
      <c r="F3" s="12">
        <f>B3/E3</f>
        <v>0.66005665722379603</v>
      </c>
      <c r="G3" s="12">
        <f>C3/$E3</f>
        <v>0.29745042492917845</v>
      </c>
      <c r="H3" s="12">
        <f>D3/$E3</f>
        <v>4.2492917847025496E-2</v>
      </c>
    </row>
    <row r="4" spans="1:8" x14ac:dyDescent="0.2">
      <c r="A4" s="11" t="s">
        <v>8390</v>
      </c>
      <c r="B4" s="11">
        <f>COUNTIFS('Original Data'!$F:$F,"successful",'Original Data'!$D:$D,"&gt;=5000",'Original Data'!$D:$D,"&lt;=9999")</f>
        <v>381</v>
      </c>
      <c r="C4" s="11">
        <f>COUNTIFS('Original Data'!$F:$F,"failed",'Original Data'!$D:$D,"&gt;=5000",'Original Data'!$D:$D,"&lt;=9999")</f>
        <v>283</v>
      </c>
      <c r="D4" s="11">
        <f>COUNTIFS('Original Data'!$F:$F,"canceled",'Original Data'!$D:$D,"&gt;=5000",'Original Data'!$D:$D,"&lt;=9999")</f>
        <v>52</v>
      </c>
      <c r="E4" s="11">
        <f t="shared" si="0"/>
        <v>716</v>
      </c>
      <c r="F4" s="12">
        <f>B4/E4</f>
        <v>0.53212290502793291</v>
      </c>
      <c r="G4" s="12">
        <f>C4/$E4</f>
        <v>0.39525139664804471</v>
      </c>
      <c r="H4" s="12">
        <f>D4/$E4</f>
        <v>7.2625698324022353E-2</v>
      </c>
    </row>
    <row r="5" spans="1:8" x14ac:dyDescent="0.2">
      <c r="A5" s="11" t="s">
        <v>8389</v>
      </c>
      <c r="B5" s="11">
        <f>COUNTIFS('Original Data'!$F:$F,"successful",'Original Data'!$D:$D,"&gt;=10000",'Original Data'!$D:$D,"&lt;=14999")</f>
        <v>168</v>
      </c>
      <c r="C5" s="11">
        <f>COUNTIFS('Original Data'!$F:$F,"failed",'Original Data'!$D:$D,"&gt;=10000",'Original Data'!$D:$D,"&lt;=14999")</f>
        <v>144</v>
      </c>
      <c r="D5" s="11">
        <f>COUNTIFS('Original Data'!$F:$F,"canceled",'Original Data'!$D:$D,"&gt;=10000",'Original Data'!$D:$D,"&lt;=14999")</f>
        <v>40</v>
      </c>
      <c r="E5" s="11">
        <f t="shared" si="0"/>
        <v>352</v>
      </c>
      <c r="F5" s="12">
        <f>B5/E5</f>
        <v>0.47727272727272729</v>
      </c>
      <c r="G5" s="12">
        <f>C5/$E5</f>
        <v>0.40909090909090912</v>
      </c>
      <c r="H5" s="12">
        <f>D5/$E5</f>
        <v>0.11363636363636363</v>
      </c>
    </row>
    <row r="6" spans="1:8" x14ac:dyDescent="0.2">
      <c r="A6" s="11" t="s">
        <v>8388</v>
      </c>
      <c r="B6" s="11">
        <f>COUNTIFS('Original Data'!$F:$F,"successful",'Original Data'!$D:$D,"&gt;=15000",'Original Data'!$D:$D,"&lt;=19999")</f>
        <v>94</v>
      </c>
      <c r="C6" s="11">
        <f>COUNTIFS('Original Data'!$F:$F,"failed",'Original Data'!$D:$D,"&gt;=15000",'Original Data'!$D:$D,"&lt;=19999")</f>
        <v>90</v>
      </c>
      <c r="D6" s="11">
        <f>COUNTIFS('Original Data'!$F:$F,"canceled",'Original Data'!$D:$D,"&gt;=15000",'Original Data'!$D:$D,"&lt;=19999")</f>
        <v>17</v>
      </c>
      <c r="E6" s="11">
        <f t="shared" si="0"/>
        <v>201</v>
      </c>
      <c r="F6" s="12">
        <f>B6/E6</f>
        <v>0.46766169154228854</v>
      </c>
      <c r="G6" s="12">
        <f>C6/$E6</f>
        <v>0.44776119402985076</v>
      </c>
      <c r="H6" s="12">
        <f>D6/$E6</f>
        <v>8.45771144278607E-2</v>
      </c>
    </row>
    <row r="7" spans="1:8" x14ac:dyDescent="0.2">
      <c r="A7" s="11" t="s">
        <v>8387</v>
      </c>
      <c r="B7" s="11">
        <f>COUNTIFS('Original Data'!$F:$F,"successful",'Original Data'!$D:$D,"&gt;=20000",'Original Data'!$D:$D,"&lt;=24999")</f>
        <v>62</v>
      </c>
      <c r="C7" s="11">
        <f>COUNTIFS('Original Data'!$F:$F,"failed",'Original Data'!$D:$D,"&gt;=20000",'Original Data'!$D:$D,"&lt;=24999")</f>
        <v>72</v>
      </c>
      <c r="D7" s="11">
        <f>COUNTIFS('Original Data'!$F:$F,"canceled",'Original Data'!$D:$D,"&gt;=20000",'Original Data'!$D:$D,"&lt;=24999")</f>
        <v>14</v>
      </c>
      <c r="E7" s="11">
        <f t="shared" si="0"/>
        <v>148</v>
      </c>
      <c r="F7" s="12">
        <f>B7/E7</f>
        <v>0.41891891891891891</v>
      </c>
      <c r="G7" s="12">
        <f>C7/$E7</f>
        <v>0.48648648648648651</v>
      </c>
      <c r="H7" s="12">
        <f>D7/$E7</f>
        <v>9.45945945945946E-2</v>
      </c>
    </row>
    <row r="8" spans="1:8" x14ac:dyDescent="0.2">
      <c r="A8" s="11" t="s">
        <v>8386</v>
      </c>
      <c r="B8" s="11">
        <f>COUNTIFS('Original Data'!$F:$F,"successful",'Original Data'!$D:$D,"&gt;=25000",'Original Data'!$D:$D,"&lt;=29999")</f>
        <v>55</v>
      </c>
      <c r="C8" s="11">
        <f>COUNTIFS('Original Data'!$F:$F,"failed",'Original Data'!$D:$D,"&gt;=25000",'Original Data'!$D:$D,"&lt;=29999")</f>
        <v>64</v>
      </c>
      <c r="D8" s="11">
        <f>COUNTIFS('Original Data'!$F:$F,"canceled",'Original Data'!$D:$D,"&gt;=25000",'Original Data'!$D:$D,"&lt;=29999")</f>
        <v>18</v>
      </c>
      <c r="E8" s="11">
        <f t="shared" si="0"/>
        <v>137</v>
      </c>
      <c r="F8" s="12">
        <f>B8/E8</f>
        <v>0.40145985401459855</v>
      </c>
      <c r="G8" s="12">
        <f>C8/$E8</f>
        <v>0.46715328467153283</v>
      </c>
      <c r="H8" s="12">
        <f>D8/$E8</f>
        <v>0.13138686131386862</v>
      </c>
    </row>
    <row r="9" spans="1:8" x14ac:dyDescent="0.2">
      <c r="A9" s="11" t="s">
        <v>8385</v>
      </c>
      <c r="B9" s="11">
        <f>COUNTIFS('Original Data'!$F:$F,"successful",'Original Data'!$D:$D,"&gt;=30000",'Original Data'!$D:$D,"&lt;=34999")</f>
        <v>32</v>
      </c>
      <c r="C9" s="11">
        <f>COUNTIFS('Original Data'!$F:$F,"failed",'Original Data'!$D:$D,"&gt;=30000",'Original Data'!$D:$D,"&lt;=34999")</f>
        <v>37</v>
      </c>
      <c r="D9" s="11">
        <f>COUNTIFS('Original Data'!$F:$F,"canceled",'Original Data'!$D:$D,"&gt;=30000",'Original Data'!$D:$D,"&lt;=34999")</f>
        <v>13</v>
      </c>
      <c r="E9" s="11">
        <f t="shared" si="0"/>
        <v>82</v>
      </c>
      <c r="F9" s="12">
        <f>B9/E9</f>
        <v>0.3902439024390244</v>
      </c>
      <c r="G9" s="12">
        <f>C9/$E9</f>
        <v>0.45121951219512196</v>
      </c>
      <c r="H9" s="12">
        <f>D9/$E9</f>
        <v>0.15853658536585366</v>
      </c>
    </row>
    <row r="10" spans="1:8" x14ac:dyDescent="0.2">
      <c r="A10" s="11" t="s">
        <v>8384</v>
      </c>
      <c r="B10" s="11">
        <f>COUNTIFS('Original Data'!$F:$F,"successful",'Original Data'!$D:$D,"&gt;=35000",'Original Data'!$D:$D,"&lt;=39999")</f>
        <v>26</v>
      </c>
      <c r="C10" s="11">
        <f>COUNTIFS('Original Data'!$F:$F,"failed",'Original Data'!$D:$D,"&gt;=35000",'Original Data'!$D:$D,"&lt;=39999")</f>
        <v>22</v>
      </c>
      <c r="D10" s="11">
        <f>COUNTIFS('Original Data'!$F:$F,"canceled",'Original Data'!$D:$D,"&gt;=35000",'Original Data'!$D:$D,"&lt;=39999")</f>
        <v>7</v>
      </c>
      <c r="E10" s="11">
        <f t="shared" si="0"/>
        <v>55</v>
      </c>
      <c r="F10" s="12">
        <f>B10/E10</f>
        <v>0.47272727272727272</v>
      </c>
      <c r="G10" s="12">
        <f>C10/$E10</f>
        <v>0.4</v>
      </c>
      <c r="H10" s="12">
        <f>D10/$E10</f>
        <v>0.12727272727272726</v>
      </c>
    </row>
    <row r="11" spans="1:8" x14ac:dyDescent="0.2">
      <c r="A11" s="11" t="s">
        <v>8383</v>
      </c>
      <c r="B11" s="11">
        <f>COUNTIFS('Original Data'!$F:$F,"successful",'Original Data'!$D:$D,"&gt;=40000",'Original Data'!$D:$D,"&lt;=44999")</f>
        <v>21</v>
      </c>
      <c r="C11" s="11">
        <f>COUNTIFS('Original Data'!$F:$F,"failed",'Original Data'!$D:$D,"&gt;=40000",'Original Data'!$D:$D,"&lt;=44999")</f>
        <v>16</v>
      </c>
      <c r="D11" s="11">
        <f>COUNTIFS('Original Data'!$F:$F,"canceled",'Original Data'!$D:$D,"&gt;=40000",'Original Data'!$D:$D,"&lt;=44999")</f>
        <v>6</v>
      </c>
      <c r="E11" s="11">
        <f t="shared" si="0"/>
        <v>43</v>
      </c>
      <c r="F11" s="12">
        <f>B11/E11</f>
        <v>0.48837209302325579</v>
      </c>
      <c r="G11" s="12">
        <f>C11/$E11</f>
        <v>0.37209302325581395</v>
      </c>
      <c r="H11" s="12">
        <f>D11/$E11</f>
        <v>0.13953488372093023</v>
      </c>
    </row>
    <row r="12" spans="1:8" x14ac:dyDescent="0.2">
      <c r="A12" s="11" t="s">
        <v>8382</v>
      </c>
      <c r="B12" s="11">
        <f>COUNTIFS('Original Data'!$F:$F,"successful",'Original Data'!$D:$D,"&gt;=45000",'Original Data'!$D:$D,"&lt;=49999")</f>
        <v>6</v>
      </c>
      <c r="C12" s="11">
        <f>COUNTIFS('Original Data'!$F:$F,"failed",'Original Data'!$D:$D,"&gt;=45000",'Original Data'!$D:$D,"&lt;=49999")</f>
        <v>11</v>
      </c>
      <c r="D12" s="11">
        <f>COUNTIFS('Original Data'!$F:$F,"canceled",'Original Data'!$D:$D,"&gt;=45000",'Original Data'!$D:$D,"&lt;=49999")</f>
        <v>4</v>
      </c>
      <c r="E12" s="11">
        <f t="shared" si="0"/>
        <v>21</v>
      </c>
      <c r="F12" s="12">
        <f>B12/E12</f>
        <v>0.2857142857142857</v>
      </c>
      <c r="G12" s="12">
        <f>C12/$E12</f>
        <v>0.52380952380952384</v>
      </c>
      <c r="H12" s="12">
        <f>D12/$E12</f>
        <v>0.19047619047619047</v>
      </c>
    </row>
    <row r="13" spans="1:8" x14ac:dyDescent="0.2">
      <c r="A13" s="11" t="s">
        <v>8381</v>
      </c>
      <c r="B13" s="11">
        <f>COUNTIFS('Original Data'!$F:$F,"successful",'Original Data'!$D:$D,"&gt;=50000")</f>
        <v>86</v>
      </c>
      <c r="C13" s="11">
        <f>COUNTIFS('Original Data'!$F:$F,"failed",'Original Data'!$D:$D,"&gt;=50000")</f>
        <v>258</v>
      </c>
      <c r="D13" s="11">
        <f>COUNTIFS('Original Data'!$F:$F,"canceled",'Original Data'!$D:$D,"&gt;=50000")</f>
        <v>100</v>
      </c>
      <c r="E13" s="11">
        <f t="shared" si="0"/>
        <v>444</v>
      </c>
      <c r="F13" s="12">
        <f>B13/E13</f>
        <v>0.19369369369369369</v>
      </c>
      <c r="G13" s="12">
        <f>C13/$E13</f>
        <v>0.58108108108108103</v>
      </c>
      <c r="H13" s="12">
        <f>D13/$E13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CategoryPivot</vt:lpstr>
      <vt:lpstr>Sub-CategoryPivot</vt:lpstr>
      <vt:lpstr>TimePivot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</cp:lastModifiedBy>
  <dcterms:created xsi:type="dcterms:W3CDTF">2017-04-20T15:17:24Z</dcterms:created>
  <dcterms:modified xsi:type="dcterms:W3CDTF">2019-04-14T16:50:24Z</dcterms:modified>
</cp:coreProperties>
</file>