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8c7ce3638ac5c71b/Desktop/"/>
    </mc:Choice>
  </mc:AlternateContent>
  <xr:revisionPtr revIDLastSave="0" documentId="14_{A6F61589-B56A-4F21-9402-6B0A827DF06D}" xr6:coauthVersionLast="47" xr6:coauthVersionMax="47" xr10:uidLastSave="{00000000-0000-0000-0000-000000000000}"/>
  <bookViews>
    <workbookView xWindow="-108" yWindow="-108" windowWidth="23256" windowHeight="12456" xr2:uid="{652D634C-903E-46A5-BECD-FBC3FD3C574D}"/>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10" i="1" l="1"/>
  <c r="C910" i="1"/>
  <c r="D890" i="1"/>
  <c r="B888" i="1"/>
  <c r="D886" i="1"/>
  <c r="D881" i="1"/>
  <c r="D880" i="1"/>
  <c r="B884" i="1" s="1"/>
  <c r="A868" i="1"/>
  <c r="B866" i="1"/>
  <c r="C848" i="1" l="1"/>
  <c r="C839" i="1"/>
  <c r="C827" i="1"/>
  <c r="C819" i="1"/>
  <c r="C810" i="1"/>
  <c r="C796" i="1"/>
  <c r="C787" i="1"/>
  <c r="C782" i="1"/>
  <c r="C772" i="1"/>
  <c r="C764" i="1"/>
  <c r="D750" i="1"/>
  <c r="D741" i="1"/>
  <c r="D730" i="1"/>
  <c r="D719" i="1"/>
  <c r="C712" i="1"/>
  <c r="B711" i="1"/>
  <c r="C698" i="1"/>
  <c r="C697" i="1"/>
  <c r="C690" i="1"/>
  <c r="C689" i="1"/>
  <c r="C681" i="1"/>
  <c r="C680" i="1"/>
  <c r="E455" i="1"/>
  <c r="E454" i="1"/>
  <c r="E453" i="1"/>
  <c r="E451" i="1"/>
  <c r="E450" i="1"/>
  <c r="E449" i="1"/>
  <c r="B189" i="1" l="1"/>
  <c r="B104" i="1"/>
  <c r="C669" i="1"/>
  <c r="C668" i="1"/>
  <c r="C667" i="1"/>
  <c r="C665" i="1"/>
  <c r="C664" i="1"/>
  <c r="C663" i="1"/>
  <c r="C644" i="1"/>
  <c r="C643" i="1"/>
  <c r="C642" i="1"/>
  <c r="C640" i="1"/>
  <c r="C639" i="1"/>
  <c r="C638" i="1"/>
  <c r="C620" i="1"/>
  <c r="C619" i="1"/>
  <c r="C618" i="1"/>
  <c r="C616" i="1"/>
  <c r="C615" i="1"/>
  <c r="C614" i="1"/>
  <c r="C596" i="1"/>
  <c r="C595" i="1"/>
  <c r="C594" i="1"/>
  <c r="C592" i="1"/>
  <c r="C591" i="1"/>
  <c r="C590" i="1"/>
  <c r="C573" i="1"/>
  <c r="C572" i="1"/>
  <c r="C571" i="1"/>
  <c r="C570" i="1"/>
  <c r="C568" i="1"/>
  <c r="C567" i="1"/>
  <c r="C566" i="1"/>
  <c r="C546" i="1"/>
  <c r="C545" i="1"/>
  <c r="C526" i="1"/>
  <c r="C525" i="1"/>
  <c r="C506" i="1"/>
  <c r="C505" i="1"/>
  <c r="C487" i="1"/>
  <c r="C486" i="1"/>
  <c r="C469" i="1"/>
  <c r="C468" i="1"/>
  <c r="B419" i="1"/>
  <c r="B411" i="1"/>
  <c r="B410" i="1"/>
  <c r="B380" i="1"/>
  <c r="B369" i="1"/>
  <c r="B368" i="1"/>
  <c r="B341" i="1"/>
  <c r="B249" i="1"/>
  <c r="B250" i="1" s="1"/>
  <c r="B248" i="1"/>
  <c r="B246" i="1"/>
  <c r="B245" i="1"/>
  <c r="B235" i="1"/>
  <c r="B234" i="1"/>
  <c r="B214" i="1"/>
  <c r="B213" i="1"/>
  <c r="B211" i="1"/>
  <c r="B210" i="1"/>
  <c r="B209" i="1"/>
  <c r="B190" i="1"/>
  <c r="B188" i="1"/>
  <c r="B175" i="1"/>
  <c r="B174" i="1"/>
  <c r="B173" i="1"/>
  <c r="B156" i="1"/>
  <c r="B155" i="1"/>
  <c r="B142" i="1"/>
  <c r="B141" i="1"/>
  <c r="B133" i="1"/>
  <c r="B132" i="1"/>
  <c r="B131" i="1"/>
  <c r="B118" i="1"/>
  <c r="B117" i="1"/>
  <c r="B116" i="1"/>
  <c r="B106" i="1"/>
  <c r="B105" i="1"/>
  <c r="H38" i="1" l="1"/>
  <c r="H37" i="1"/>
  <c r="G14" i="1"/>
  <c r="G13" i="1"/>
  <c r="D8" i="1"/>
  <c r="D7" i="1"/>
</calcChain>
</file>

<file path=xl/sharedStrings.xml><?xml version="1.0" encoding="utf-8"?>
<sst xmlns="http://schemas.openxmlformats.org/spreadsheetml/2006/main" count="393" uniqueCount="261">
  <si>
    <t>week1</t>
  </si>
  <si>
    <t>week2</t>
  </si>
  <si>
    <t>week3</t>
  </si>
  <si>
    <t>week4</t>
  </si>
  <si>
    <t>Mean</t>
  </si>
  <si>
    <t>Median</t>
  </si>
  <si>
    <t>Mode</t>
  </si>
  <si>
    <t>(1) Business Problem: A retail store wants to analyze the sales data of a particular product category to understand the typical sales performance and make strategic decisions.</t>
  </si>
  <si>
    <t>(2) Business Problem: A restaurant wants to analyze the waiting times of its customers to understand the typical waiting experience and improve service efficiency.</t>
  </si>
  <si>
    <t>(3) Business Problem: A car rental company wants to analyze the rental durations of its customers to understand the typical rental period and optimize its pricing and fleet management strategies.</t>
  </si>
  <si>
    <t>QUESTIONS OF MEASURES OF DISPERSION</t>
  </si>
  <si>
    <t>DAY 1</t>
  </si>
  <si>
    <t>DAY 2</t>
  </si>
  <si>
    <t>DAY 3</t>
  </si>
  <si>
    <t>DAY 4</t>
  </si>
  <si>
    <t>DAY 5</t>
  </si>
  <si>
    <t>DAY 6</t>
  </si>
  <si>
    <t>DAY 7</t>
  </si>
  <si>
    <t>DAY 8</t>
  </si>
  <si>
    <t>DAY 9</t>
  </si>
  <si>
    <t>DAY 10</t>
  </si>
  <si>
    <t>ANSWER:</t>
  </si>
  <si>
    <t>RANGE</t>
  </si>
  <si>
    <t>VARIANCE</t>
  </si>
  <si>
    <t>STANDARD DEVIATION</t>
  </si>
  <si>
    <t>MEAN</t>
  </si>
  <si>
    <t>MODEL A</t>
  </si>
  <si>
    <t>MODEL B</t>
  </si>
  <si>
    <t>MODEL C</t>
  </si>
  <si>
    <t>MODEL D</t>
  </si>
  <si>
    <t>MODEL E</t>
  </si>
  <si>
    <t>MODE</t>
  </si>
  <si>
    <t>MEDIAN</t>
  </si>
  <si>
    <t>MAX</t>
  </si>
  <si>
    <t>BIN</t>
  </si>
  <si>
    <t>Bin</t>
  </si>
  <si>
    <t>Frequency</t>
  </si>
  <si>
    <t>MIN</t>
  </si>
  <si>
    <t>21-25</t>
  </si>
  <si>
    <t>26-30</t>
  </si>
  <si>
    <t>31-35</t>
  </si>
  <si>
    <t>36-40</t>
  </si>
  <si>
    <t>More</t>
  </si>
  <si>
    <t>FREQUENCY DISTRIBUTION</t>
  </si>
  <si>
    <t>AMOUNT</t>
  </si>
  <si>
    <t>28-33</t>
  </si>
  <si>
    <t>34-39</t>
  </si>
  <si>
    <t>40-45</t>
  </si>
  <si>
    <t>46-51</t>
  </si>
  <si>
    <t>52-57</t>
  </si>
  <si>
    <t>58-63</t>
  </si>
  <si>
    <t>64-69</t>
  </si>
  <si>
    <t>70-73</t>
  </si>
  <si>
    <t>Q1</t>
  </si>
  <si>
    <t>Q3</t>
  </si>
  <si>
    <t>IQR</t>
  </si>
  <si>
    <t>DEFECT TYPE</t>
  </si>
  <si>
    <t>FREQUENCY</t>
  </si>
  <si>
    <t>A</t>
  </si>
  <si>
    <t>B</t>
  </si>
  <si>
    <t>C</t>
  </si>
  <si>
    <t>D</t>
  </si>
  <si>
    <t>E</t>
  </si>
  <si>
    <t>F</t>
  </si>
  <si>
    <t>G</t>
  </si>
  <si>
    <t>1&gt;&gt;CREATE A BAR CHART TO VISUALIZE THE FREQUENCY OF DEFFECT TYPES</t>
  </si>
  <si>
    <t>2&gt;&gt; WHICH DEFFECT TYPE HAS HIGHEST FREQUENCY</t>
  </si>
  <si>
    <t>D.TYPE</t>
  </si>
  <si>
    <t>3&gt;&gt;CREATE A HISTOGRAM TO REPRESENT THE DEFECT FREQUENCY</t>
  </si>
  <si>
    <t>RATINGS</t>
  </si>
  <si>
    <t>1&gt;&gt;CREATE A HISTOGRAM TO VISUALIZE THE DISTRIBUTION OF SATISFICATION RATING</t>
  </si>
  <si>
    <t>2&gt;&gt;WHICH SATISFICATION RATING HAS THE HIGHEST FREQUENCY</t>
  </si>
  <si>
    <t>3&gt;&gt; CREATE A BAR CHART TO DISPLAY THE FREQUENCY OF EACH SATISFICATION RATING</t>
  </si>
  <si>
    <t>SALES</t>
  </si>
  <si>
    <t>1&gt;&gt; CREATE A HISTOGRAM TO VISUALIZE THE SALES DISTRIBUTION ACROSS DIFFERENT PRICE RANGES</t>
  </si>
  <si>
    <t>PRICE RANGE</t>
  </si>
  <si>
    <t>28-31</t>
  </si>
  <si>
    <t>32-35</t>
  </si>
  <si>
    <t>36-38</t>
  </si>
  <si>
    <t>39-42</t>
  </si>
  <si>
    <t>43-47</t>
  </si>
  <si>
    <t>2&gt;&gt;</t>
  </si>
  <si>
    <t>3&gt;&gt; CREATE A BAR CHART TO DISPLAY THE FREQUENCY OF SALES IN DIFFERENT PRICE RANGES</t>
  </si>
  <si>
    <t>RESPONSE TIME</t>
  </si>
  <si>
    <t>1&gt;&gt;CREATE A HISTOGRAM TO VISUALIZE TO DISTRIBUTION OF RESPONSE TIME</t>
  </si>
  <si>
    <t>2&gt;&gt;MEASURE OF CENTRAL TENDENCY</t>
  </si>
  <si>
    <t>3&gt;&gt;CREATE A BAR CHART TO DISPLAY THE FREQUENCY OF RESONSE TIME WITHIN DIFFERENT RANGES</t>
  </si>
  <si>
    <r>
      <rPr>
        <b/>
        <i/>
        <sz val="11"/>
        <color theme="1"/>
        <rFont val="Calibri"/>
        <family val="2"/>
        <scheme val="minor"/>
      </rPr>
      <t>MEASURES OF SKEWNESS AND KURTOSIS</t>
    </r>
    <r>
      <rPr>
        <sz val="11"/>
        <color theme="1"/>
        <rFont val="Calibri"/>
        <family val="2"/>
        <scheme val="minor"/>
      </rPr>
      <t xml:space="preserve"> </t>
    </r>
  </si>
  <si>
    <t>SKEWNESS</t>
  </si>
  <si>
    <t>KURTOSIS</t>
  </si>
  <si>
    <t>MEASURE OF SKEWNWSS AND KURTOSIS</t>
  </si>
  <si>
    <t>INTERPRETATION=THE DATA WILL BE A NORMALLY DISTRIBUTED,BUT KURTOSIS IS NEGATIVE AND TYPE WAS MESOKURTOSIS.</t>
  </si>
  <si>
    <t>INTERPRETATION= THE DATA WILL BE A NORMALLY DISTRIBUTED,BUT KURTOSIS IS NEGATIVE AND TYPE WAS PLATYKURTOSIS</t>
  </si>
  <si>
    <t>INTERPRETATION=THE DATA WILL BE NEGATIVELY SKEWED AND KURTOSIS IS ALSO NEGATIVE BUT TYPE WAS PLATYKURTOSIS</t>
  </si>
  <si>
    <t>INTERPRETATION= THE DATA WILL BE POSITIVELY SKEWED AND KURTOSIS IS NEGATIVE AND TYPE WAS PLATYKURTOSIS</t>
  </si>
  <si>
    <t>INTERPRETATION=THE DATA WILL BE NEGATIVELY SKEWED AND KURTOSIS IS ALSO NEGATIVE BUT TYPE OF KURTOSIS IS PLATYKURTOSIS</t>
  </si>
  <si>
    <t>QUESTIONS OF PERCENTILE AND QUARTILES</t>
  </si>
  <si>
    <t>QUARTILE</t>
  </si>
  <si>
    <t>Q2</t>
  </si>
  <si>
    <t>PERCENTILES</t>
  </si>
  <si>
    <t>10TH</t>
  </si>
  <si>
    <t>25TH</t>
  </si>
  <si>
    <t>75TH</t>
  </si>
  <si>
    <t>90TH</t>
  </si>
  <si>
    <t>PERCENTILE</t>
  </si>
  <si>
    <t>15TH</t>
  </si>
  <si>
    <t>50TH</t>
  </si>
  <si>
    <t>85TH</t>
  </si>
  <si>
    <t>QUARTILES</t>
  </si>
  <si>
    <t>20TH</t>
  </si>
  <si>
    <t>40TH</t>
  </si>
  <si>
    <t>80TH</t>
  </si>
  <si>
    <t>30TH</t>
  </si>
  <si>
    <t>70TH</t>
  </si>
  <si>
    <t>1)Problem: A manufacturing company wants to analyze the production output of a specific machine to understand the variability or spread in its performance.</t>
  </si>
  <si>
    <t>2) Problem: A retail store wants to analyze the sales of a specific product to understand the variability in daily sales and assess its inventory management.</t>
  </si>
  <si>
    <r>
      <t xml:space="preserve">3) </t>
    </r>
    <r>
      <rPr>
        <b/>
        <sz val="12"/>
        <color theme="1"/>
        <rFont val="Calibri"/>
        <family val="2"/>
        <scheme val="minor"/>
      </rPr>
      <t>Problem: An e-commerce platform wants to analyze the delivery times of its shipments to understand the variability in order fulfillment and optimize its logistics operations.</t>
    </r>
  </si>
  <si>
    <t>4) Problem : A company wants to analyze the monthly revenue generated by one of its products to understand its performance and variability.</t>
  </si>
  <si>
    <t>5) Problem : A survey was conducted to gather feedback from customers regarding their satisfaction with a particular service on a scale of 1 to 10.</t>
  </si>
  <si>
    <t>6) Problem :A company wants to analyze the customer wait times at its call center to assess the efficiency of its customer service operations.</t>
  </si>
  <si>
    <t>7) Problem : A transportation company wants to analyze the fuel efficiency of its vehicle fleet to identify any variations across different vehicle models.</t>
  </si>
  <si>
    <t>8) Problem : A company wants to analyze the ages of its employees to understand the age distribution and demographics within the organization.</t>
  </si>
  <si>
    <t>age</t>
  </si>
  <si>
    <t>bin</t>
  </si>
  <si>
    <t>9) Problem :A retail store wants to analyze the purchase amounts made by customers to understand their spending habits.</t>
  </si>
  <si>
    <t>10) Problem : A manufacturing company wants to analyze the defect rates of its production line to identify the frequency of different types of defects.</t>
  </si>
  <si>
    <t>11) Problem : A survey was conducted to gather feedback from customers about their satisfaction levels with a specific service on a scale of 1 to 5.</t>
  </si>
  <si>
    <t>12) Problem : A company wants to analyze the monthly sales figures of its products to understand the sales distribution across different price ranges.</t>
  </si>
  <si>
    <t>13) Problem : A study was conducted to analyze the response times of a website for different user locations.</t>
  </si>
  <si>
    <t>14) Problem : A company wants to analyze the sales performance of its products across different regions.</t>
  </si>
  <si>
    <t>Region 1</t>
  </si>
  <si>
    <t xml:space="preserve"> Region 2</t>
  </si>
  <si>
    <t xml:space="preserve"> Region 3</t>
  </si>
  <si>
    <t>1)</t>
  </si>
  <si>
    <t>3)</t>
  </si>
  <si>
    <t>1) Question : A company wants to analyze the monthly returns of its investment portfolio to understand the distribution and risk associated with the returns.</t>
  </si>
  <si>
    <t>2)R1</t>
  </si>
  <si>
    <t>R2</t>
  </si>
  <si>
    <t>R3</t>
  </si>
  <si>
    <t>R1</t>
  </si>
  <si>
    <t>2) Question : A research study wants to analyze the income distribution of a population to understand the level of income inequality.</t>
  </si>
  <si>
    <t>3) Question : A survey was conducted to analyze the satisfaction ratings of customers on a scale of 1 to 5 for a specific product</t>
  </si>
  <si>
    <t>4) Question : A study wants to analyze the distribution of house prices in a specific city to understand the market trends.</t>
  </si>
  <si>
    <t>5) Question : A company wants to analyze the waiting times of customers at a service center to improve operational efficiency.</t>
  </si>
  <si>
    <t>1) Question : A company wants to analyze the salary distribution of its employees to determine the income levels at different percentiles.</t>
  </si>
  <si>
    <t>2) Question : A research study wants to analyze the weight distribution of a sample of individuals to assess their health and body composition.</t>
  </si>
  <si>
    <t>3) Question : A retail store wants to analyze the distribution of customer purchase amounts to identify their spending patterns.</t>
  </si>
  <si>
    <t>4) Question : A study wants to analyze the distribution of commute times of employees to determine the average time spent traveling to work.</t>
  </si>
  <si>
    <t>5) Question : A manufacturing company wants to analyze the defect rates in its production process to evaluate product quality.</t>
  </si>
  <si>
    <t>Questions on Correlation and Covariance</t>
  </si>
  <si>
    <t>1) Question : A marketing department wants to understand the relationship between advertising expenditure and sales revenue to assess the effectiveness of their advertising campaigns.</t>
  </si>
  <si>
    <t>Advertising Expenditure</t>
  </si>
  <si>
    <t>Sales Revenue</t>
  </si>
  <si>
    <t>correlation</t>
  </si>
  <si>
    <t>covariance</t>
  </si>
  <si>
    <t>2) Question : An investment analyst wants to assess the relationship between the stock prices of two companies to identify potential investment opportunities.</t>
  </si>
  <si>
    <t>Company A</t>
  </si>
  <si>
    <t xml:space="preserve">  Company B</t>
  </si>
  <si>
    <t>3) Question : A researcher wants to examine the relationship between the hours spent studying and the exam scores of a group of students.</t>
  </si>
  <si>
    <t>Hours Spent Studying</t>
  </si>
  <si>
    <t>Exam Scores</t>
  </si>
  <si>
    <t>Questions on discrete and continuous random variable</t>
  </si>
  <si>
    <t>1. Problem: A fair six-sided die is rolled 100 times. What is the probability of rolling exactly five 3's?</t>
  </si>
  <si>
    <t>Discrete Random Variable:</t>
  </si>
  <si>
    <t>Data: Number of rolls (n) = 100</t>
  </si>
  <si>
    <t>Nuber of roll</t>
  </si>
  <si>
    <t>Number of success</t>
  </si>
  <si>
    <t>Probability</t>
  </si>
  <si>
    <t>Ans</t>
  </si>
  <si>
    <t>2. Problem: In a deck of 52 playing cards, five cards are randomly drawn without replacement. What is the probability of getting two hearts? Data: Number of hearts in the deck (N) = 13, Number of cards drawn (n) = 5</t>
  </si>
  <si>
    <t>cards drawn(N)</t>
  </si>
  <si>
    <t>deck</t>
  </si>
  <si>
    <t>deck(N)</t>
  </si>
  <si>
    <t>3. Problem: A multiple-choice test consists of 10 questions, each with four possible answers. If a student randomly guesses on each question, what is the probability of getting at least 8 questions correct?</t>
  </si>
  <si>
    <t>Data: Number of questions (n) = 10, Number of possible answers per question (k) = 4</t>
  </si>
  <si>
    <t xml:space="preserve">Number of questions (n) </t>
  </si>
  <si>
    <t>probablity</t>
  </si>
  <si>
    <t>success of each trial</t>
  </si>
  <si>
    <t>4. Problem: A bag contains 30 red balls, 20 blue balls, and 10 green balls. Three balls are drawn without replacement. What is the probability that all three balls are blue?</t>
  </si>
  <si>
    <t>Data: Number of blue balls in the bag (N) = 20, Number of balls drawn (n) = 3</t>
  </si>
  <si>
    <t>drawn</t>
  </si>
  <si>
    <t>probability</t>
  </si>
  <si>
    <t>blue balls</t>
  </si>
  <si>
    <t>red  balls</t>
  </si>
  <si>
    <t>green balls</t>
  </si>
  <si>
    <t>total</t>
  </si>
  <si>
    <t>5. Problem: In a football match, a player scores a goal with a 0.3 probability per shot. If the player takes 10 shots, what is the probability of scoring exactly three goals?</t>
  </si>
  <si>
    <t>Data: Number of shots (n) = 10, Probability of scoring per shot (p) = 0.3</t>
  </si>
  <si>
    <t>num of shots</t>
  </si>
  <si>
    <t>success per shot</t>
  </si>
  <si>
    <t>Continuous Random Variable:</t>
  </si>
  <si>
    <t>1. Problem: The heights of students in a class are normally distributed with a mean of 165 cm and a standard deviation of 10 cm. What is the probability that a randomly selected student is taller than 180 cm?</t>
  </si>
  <si>
    <t>Data: Mean height (μ) = 165 cm, Standard deviation (σ) = 10 cm, Height threshold (x) = 180 cm</t>
  </si>
  <si>
    <t>height threshold</t>
  </si>
  <si>
    <t>standard deviation</t>
  </si>
  <si>
    <t>mean hieght</t>
  </si>
  <si>
    <t>2. Problem: The waiting times at a coffee shop are exponentially distributed with a mean of 5 minutes. What is the probability that a customer waits less than 3 minutes?</t>
  </si>
  <si>
    <t>Data: Mean waiting time (μ) = 5 minutes, Waiting time threshold (x) = 3 minutes</t>
  </si>
  <si>
    <t>waiting time</t>
  </si>
  <si>
    <t>mean</t>
  </si>
  <si>
    <t>3. Problem: The lifetimes of a certain brand of light bulbs are normally distributed with a mean of 1000 hours and a standard deviation of 100 hours. What is the probability that a randomly selected light bulb lasts between 900 and 1100 hours?</t>
  </si>
  <si>
    <t>Data: Mean lifetime (μ) = 1000 hours, Standard deviation (σ) = 100 hours, Lifetime range (lower limit x1, upper limit x2)</t>
  </si>
  <si>
    <t>probablity of value between</t>
  </si>
  <si>
    <t>and</t>
  </si>
  <si>
    <t>4. Problem: The weights of apples in a basket follow a uniform distribution between 100 grams and 200 grams. What is the probability that a randomly selected apple weighs between 150 and 170 grams?</t>
  </si>
  <si>
    <t>Data: Weight range (lower limit x1, upper limit x2)</t>
  </si>
  <si>
    <t>5. Problem: The time taken to complete a task is exponentially distributed with a mean of 20 minutes. What is the probability that the task is completed in less than 15 minutes?</t>
  </si>
  <si>
    <t>Data: Mean time (μ) = 20 minutes, Time threshold (x) = 15 minutes</t>
  </si>
  <si>
    <t>time treshold</t>
  </si>
  <si>
    <t>QUESTIONS OF DISCRETE DISTRIBUTION AND CONTINUOUS DISTRIBUTION</t>
  </si>
  <si>
    <t>DISCRETE DISTRIBUTION</t>
  </si>
  <si>
    <t>(1) A company sells smartphones, and the number of defects per batch follows a Poisson distribution with a mean of 2 defects. What is the probability of having exactly 3 defects in a randomly selected batch?</t>
  </si>
  <si>
    <t>Data: Mean number of defects (λ) = 2, Number of defects (x) = 3</t>
  </si>
  <si>
    <t>MEAN NUMBER OF DEFECTS</t>
  </si>
  <si>
    <t>NUMBER OF DEFECTS(X)</t>
  </si>
  <si>
    <t>ANSWER</t>
  </si>
  <si>
    <t>(2) In a game, a player has a 0.3 probability of winning each round. If the player plays 10 rounds, what is the probability of winning exactly 3 rounds?</t>
  </si>
  <si>
    <t>Data: Probability of winning (p) = 0.3, Number of rounds (n) = 10, Number of wins (x) = 3</t>
  </si>
  <si>
    <t>NO. OF WINS(x)</t>
  </si>
  <si>
    <t>NO. OF ROUNDS(n)</t>
  </si>
  <si>
    <t>PROBABILITY OF WINNING EACH ROUND</t>
  </si>
  <si>
    <t>(3)  A six-sided fair die is rolled three times. What is the probability of obtaining at least one 6?</t>
  </si>
  <si>
    <t>Data: Number of rolls (n) = 3</t>
  </si>
  <si>
    <t>IN THIS CASE,n IS THE NO. OF ROLLS(3) AND THE PROBABILITY OF GETTING A 6 ON EACH ROLL IS 1/6</t>
  </si>
  <si>
    <t>CONTINUOUS DISTRIBUTION:</t>
  </si>
  <si>
    <r>
      <rPr>
        <b/>
        <u/>
        <sz val="12"/>
        <color theme="1"/>
        <rFont val="Calibri"/>
        <family val="2"/>
        <scheme val="minor"/>
      </rPr>
      <t>(1) The weights of apples in a basket follow a normal distribution with a mean of 150 grams and a standard deviation of 10 grams. What is the probability that a randomly</t>
    </r>
    <r>
      <rPr>
        <u/>
        <sz val="11"/>
        <color theme="1"/>
        <rFont val="Calibri"/>
        <family val="2"/>
        <scheme val="minor"/>
      </rPr>
      <t xml:space="preserve"> </t>
    </r>
    <r>
      <rPr>
        <b/>
        <u/>
        <sz val="12"/>
        <color theme="1"/>
        <rFont val="Calibri"/>
        <family val="2"/>
        <scheme val="minor"/>
      </rPr>
      <t>selected apple weighs between 140 and 160 grams?</t>
    </r>
  </si>
  <si>
    <t>Data: Mean weight (μ) = 150 grams, Standard deviation (σ) = 10 grams, Weight range (lower limit x1, upper limit x2)</t>
  </si>
  <si>
    <t>MEAN WEIGHT</t>
  </si>
  <si>
    <t>WEIGHT RANGE(LOWER LIMIT X1,UPPER LIMIT X2)</t>
  </si>
  <si>
    <t>(2) The lifetimes of a certain brand of light bulbs are exponentially distributed with a mean of 1000 hours. What is the probability that a randomly selected light bulb lasts more than 900 hours?</t>
  </si>
  <si>
    <t>Data: Mean lifetime (μ) = 1000 hours, Lifetime threshold (x) = 900 hours</t>
  </si>
  <si>
    <t xml:space="preserve">MEAN TIME </t>
  </si>
  <si>
    <t>LIFETIME THRESHOLD</t>
  </si>
  <si>
    <t>QUESTIONS ON CONFIDANCE INTERVAL AND HYPOTHESIS TESTINGS</t>
  </si>
  <si>
    <t>CONFIDANCE INTERVAL PROBLEM:</t>
  </si>
  <si>
    <t>(1)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t>
  </si>
  <si>
    <t>Data: Sample size (n) = 100, Sample mean (x̄) = 170 cm, Sample standard deviation (s) = 8 cm, Confidence level = 95%</t>
  </si>
  <si>
    <t>SAMPLE SIZE(n)</t>
  </si>
  <si>
    <t>SAMPLE MEAN</t>
  </si>
  <si>
    <t>SAMPLE STANDARD DEVIATION</t>
  </si>
  <si>
    <t>CONFIDANCE LEVEL</t>
  </si>
  <si>
    <t>TO FIND THE VALUE OF Z FOR A 95% CONFIDANCE LEVEL ,</t>
  </si>
  <si>
    <t xml:space="preserve">(2)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t>
  </si>
  <si>
    <t>Data: Sample size (n) = 500, Number of successes (x) = 320, Confidence level = 90%</t>
  </si>
  <si>
    <t xml:space="preserve">SAMPLE SIZE(n) </t>
  </si>
  <si>
    <t>NUMBER OF SECCESS(x)</t>
  </si>
  <si>
    <t>a= 1- confidance level</t>
  </si>
  <si>
    <t>p= sample propertion</t>
  </si>
  <si>
    <t>n = sample size</t>
  </si>
  <si>
    <t>sample proportion</t>
  </si>
  <si>
    <t>FINAL ANSWER</t>
  </si>
  <si>
    <t>HYPOTHESIS TESTING PROBLEMS</t>
  </si>
  <si>
    <r>
      <rPr>
        <b/>
        <u/>
        <sz val="12"/>
        <color theme="1"/>
        <rFont val="Calibri"/>
        <family val="2"/>
        <scheme val="minor"/>
      </rPr>
      <t>(3)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r>
    <r>
      <rPr>
        <u/>
        <sz val="11"/>
        <color theme="1"/>
        <rFont val="Calibri"/>
        <family val="2"/>
        <scheme val="minor"/>
      </rPr>
      <t xml:space="preserve"> </t>
    </r>
  </si>
  <si>
    <t>Data: Sample size (n) = 50, Test scores of the two groups</t>
  </si>
  <si>
    <t xml:space="preserve">&gt;&gt;TEST SCORES FOR THE GROUP TAUGHT USING NEW METHOD </t>
  </si>
  <si>
    <t>&gt;&gt;TEST SCORES FOR THE GROUP TAUGHT USING TRADITIONAL METHOD</t>
  </si>
  <si>
    <t>AVERAGE</t>
  </si>
  <si>
    <t>NULL HYPOTHESES(Ho)</t>
  </si>
  <si>
    <t>&gt;&gt; THE NEW TEACHING METHOD DOES NOT  HAVE A SIGNIFICANT EFFECT ON STUDENT PERFORMANCE</t>
  </si>
  <si>
    <t>ALTERNATIVE HYPOTHESIS(Ha)</t>
  </si>
  <si>
    <t>&gt;&gt; THE NEW TEACHING METHOD IMPROVES STUDENT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</si>
</sst>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
  </numFmts>
  <fonts count="19" x14ac:knownFonts="1">
    <font>
      <sz val="11"/>
      <color theme="1"/>
      <name val="Calibri"/>
      <family val="2"/>
      <scheme val="minor"/>
    </font>
    <font>
      <b/>
      <sz val="14"/>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12"/>
      <color theme="1"/>
      <name val="Calibri"/>
      <family val="2"/>
      <scheme val="minor"/>
    </font>
    <font>
      <b/>
      <i/>
      <sz val="22"/>
      <color theme="1"/>
      <name val="Calibri"/>
      <family val="2"/>
      <scheme val="minor"/>
    </font>
    <font>
      <b/>
      <sz val="22"/>
      <color theme="1"/>
      <name val="Calibri"/>
      <family val="2"/>
      <scheme val="minor"/>
    </font>
    <font>
      <b/>
      <sz val="18"/>
      <color theme="1"/>
      <name val="Calibri"/>
      <family val="2"/>
      <scheme val="minor"/>
    </font>
    <font>
      <sz val="18"/>
      <color theme="1"/>
      <name val="Calibri"/>
      <family val="2"/>
      <scheme val="minor"/>
    </font>
    <font>
      <b/>
      <sz val="20"/>
      <color theme="1"/>
      <name val="Calibri"/>
      <family val="2"/>
      <scheme val="minor"/>
    </font>
    <font>
      <b/>
      <u/>
      <sz val="12"/>
      <color theme="1"/>
      <name val="Calibri"/>
      <family val="2"/>
      <scheme val="minor"/>
    </font>
    <font>
      <u/>
      <sz val="11"/>
      <color theme="1"/>
      <name val="Calibri"/>
      <family val="2"/>
      <scheme val="minor"/>
    </font>
    <font>
      <b/>
      <i/>
      <u val="double"/>
      <sz val="16"/>
      <color theme="1"/>
      <name val="Calibri"/>
      <family val="2"/>
      <scheme val="minor"/>
    </font>
    <font>
      <b/>
      <i/>
      <u val="double"/>
      <sz val="14"/>
      <name val="Calibri"/>
      <family val="2"/>
      <scheme val="minor"/>
    </font>
    <font>
      <b/>
      <sz val="11"/>
      <name val="Calibri"/>
      <family val="2"/>
      <scheme val="minor"/>
    </font>
    <font>
      <b/>
      <i/>
      <u val="double"/>
      <sz val="16"/>
      <name val="Calibri"/>
      <family val="2"/>
      <scheme val="minor"/>
    </font>
    <font>
      <sz val="11"/>
      <name val="Calibri"/>
      <family val="2"/>
      <scheme val="minor"/>
    </font>
    <font>
      <b/>
      <i/>
      <u/>
      <sz val="12"/>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30">
    <xf numFmtId="0" fontId="0" fillId="0" borderId="0" xfId="0"/>
    <xf numFmtId="0" fontId="0" fillId="0" borderId="0" xfId="0" applyAlignment="1">
      <alignment wrapText="1"/>
    </xf>
    <xf numFmtId="0" fontId="1" fillId="0" borderId="0" xfId="0" applyFont="1"/>
    <xf numFmtId="0" fontId="3" fillId="0" borderId="0" xfId="0" applyFont="1"/>
    <xf numFmtId="0" fontId="2" fillId="0" borderId="0" xfId="0" applyFont="1"/>
    <xf numFmtId="0" fontId="0" fillId="0" borderId="0" xfId="0" applyAlignment="1">
      <alignment horizontal="right"/>
    </xf>
    <xf numFmtId="0" fontId="0" fillId="0" borderId="0" xfId="0" applyAlignment="1">
      <alignment horizontal="right" vertical="center"/>
    </xf>
    <xf numFmtId="0" fontId="0" fillId="0" borderId="0" xfId="0" applyAlignment="1">
      <alignment horizontal="center"/>
    </xf>
    <xf numFmtId="0" fontId="4" fillId="0" borderId="1" xfId="0" applyFont="1" applyBorder="1" applyAlignment="1">
      <alignment horizontal="center"/>
    </xf>
    <xf numFmtId="0" fontId="3" fillId="0" borderId="1" xfId="0" applyFont="1" applyBorder="1" applyAlignment="1">
      <alignment horizontal="center"/>
    </xf>
    <xf numFmtId="0" fontId="0" fillId="0" borderId="2" xfId="0" applyBorder="1"/>
    <xf numFmtId="0" fontId="2" fillId="0" borderId="2"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6" fontId="0" fillId="0" borderId="0" xfId="0" applyNumberFormat="1"/>
    <xf numFmtId="2" fontId="0" fillId="0" borderId="0" xfId="0" applyNumberFormat="1"/>
    <xf numFmtId="164" fontId="0" fillId="0" borderId="0" xfId="0" applyNumberFormat="1"/>
    <xf numFmtId="165" fontId="0" fillId="0" borderId="0" xfId="0" applyNumberForma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[1]Sheet1!$E$305:$E$308</c:f>
              <c:numCache>
                <c:formatCode>General</c:formatCode>
                <c:ptCount val="4"/>
                <c:pt idx="0">
                  <c:v>2</c:v>
                </c:pt>
                <c:pt idx="1">
                  <c:v>3</c:v>
                </c:pt>
                <c:pt idx="2">
                  <c:v>4</c:v>
                </c:pt>
                <c:pt idx="3">
                  <c:v>5</c:v>
                </c:pt>
              </c:numCache>
            </c:numRef>
          </c:val>
          <c:extLst>
            <c:ext xmlns:c16="http://schemas.microsoft.com/office/drawing/2014/chart" uri="{C3380CC4-5D6E-409C-BE32-E72D297353CC}">
              <c16:uniqueId val="{00000000-07C1-4347-992B-82ED5506B966}"/>
            </c:ext>
          </c:extLst>
        </c:ser>
        <c:ser>
          <c:idx val="1"/>
          <c:order val="1"/>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[1]Sheet1!$F$305:$F$308</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1-07C1-4347-992B-82ED5506B966}"/>
            </c:ext>
          </c:extLst>
        </c:ser>
        <c:dLbls>
          <c:showLegendKey val="0"/>
          <c:showVal val="0"/>
          <c:showCatName val="0"/>
          <c:showSerName val="0"/>
          <c:showPercent val="0"/>
          <c:showBubbleSize val="0"/>
        </c:dLbls>
        <c:gapWidth val="100"/>
        <c:overlap val="-24"/>
        <c:axId val="164550512"/>
        <c:axId val="164545936"/>
      </c:barChart>
      <c:catAx>
        <c:axId val="16455051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5936"/>
        <c:crosses val="autoZero"/>
        <c:auto val="1"/>
        <c:lblAlgn val="ctr"/>
        <c:lblOffset val="100"/>
        <c:noMultiLvlLbl val="0"/>
      </c:catAx>
      <c:valAx>
        <c:axId val="16454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5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Frequency</a:t>
            </a:r>
            <a:r>
              <a:rPr lang="en-IN" baseline="0"/>
              <a:t> of Deffect types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Sheet1!$C$256:$C$262</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39F6-412A-BD74-46EEA034EE18}"/>
            </c:ext>
          </c:extLst>
        </c:ser>
        <c:dLbls>
          <c:showLegendKey val="0"/>
          <c:showVal val="0"/>
          <c:showCatName val="0"/>
          <c:showSerName val="0"/>
          <c:showPercent val="0"/>
          <c:showBubbleSize val="0"/>
        </c:dLbls>
        <c:gapWidth val="100"/>
        <c:overlap val="-24"/>
        <c:axId val="1258744176"/>
        <c:axId val="1196830080"/>
      </c:barChart>
      <c:catAx>
        <c:axId val="1258744176"/>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830080"/>
        <c:crosses val="autoZero"/>
        <c:auto val="1"/>
        <c:lblAlgn val="ctr"/>
        <c:lblOffset val="100"/>
        <c:noMultiLvlLbl val="0"/>
      </c:catAx>
      <c:valAx>
        <c:axId val="119683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4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Sheet1!$B$445</c:f>
              <c:strCache>
                <c:ptCount val="1"/>
                <c:pt idx="0">
                  <c:v>Region 1</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Sheet1!$C$445:$L$445</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8659-486B-B1F8-4702FFA93364}"/>
            </c:ext>
          </c:extLst>
        </c:ser>
        <c:ser>
          <c:idx val="1"/>
          <c:order val="1"/>
          <c:tx>
            <c:strRef>
              <c:f>Sheet1!$B$446</c:f>
              <c:strCache>
                <c:ptCount val="1"/>
                <c:pt idx="0">
                  <c:v> Region 2</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Sheet1!$C$446:$L$446</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8659-486B-B1F8-4702FFA93364}"/>
            </c:ext>
          </c:extLst>
        </c:ser>
        <c:ser>
          <c:idx val="2"/>
          <c:order val="2"/>
          <c:tx>
            <c:strRef>
              <c:f>Sheet1!$B$447</c:f>
              <c:strCache>
                <c:ptCount val="1"/>
                <c:pt idx="0">
                  <c:v> Region 3</c:v>
                </c:pt>
              </c:strCache>
            </c:strRef>
          </c:tx>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Sheet1!$C$447:$L$447</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8659-486B-B1F8-4702FFA93364}"/>
            </c:ext>
          </c:extLst>
        </c:ser>
        <c:dLbls>
          <c:showLegendKey val="0"/>
          <c:showVal val="0"/>
          <c:showCatName val="0"/>
          <c:showSerName val="0"/>
          <c:showPercent val="0"/>
          <c:showBubbleSize val="0"/>
        </c:dLbls>
        <c:gapWidth val="100"/>
        <c:overlap val="-24"/>
        <c:axId val="1856347168"/>
        <c:axId val="1809736864"/>
      </c:barChart>
      <c:catAx>
        <c:axId val="1856347168"/>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36864"/>
        <c:crosses val="autoZero"/>
        <c:auto val="1"/>
        <c:lblAlgn val="ctr"/>
        <c:lblOffset val="100"/>
        <c:noMultiLvlLbl val="0"/>
      </c:catAx>
      <c:valAx>
        <c:axId val="180973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4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FREQUENCY IN DIFFERENT PRICE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[1]Sheet1!$H$325</c:f>
              <c:strCache>
                <c:ptCount val="1"/>
                <c:pt idx="0">
                  <c:v>Frequency</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[1]Sheet1!$G$326:$G$331</c:f>
              <c:strCache>
                <c:ptCount val="6"/>
                <c:pt idx="0">
                  <c:v>31</c:v>
                </c:pt>
                <c:pt idx="1">
                  <c:v>35</c:v>
                </c:pt>
                <c:pt idx="2">
                  <c:v>38</c:v>
                </c:pt>
                <c:pt idx="3">
                  <c:v>42</c:v>
                </c:pt>
                <c:pt idx="4">
                  <c:v>47</c:v>
                </c:pt>
                <c:pt idx="5">
                  <c:v>More</c:v>
                </c:pt>
              </c:strCache>
            </c:strRef>
          </c:cat>
          <c:val>
            <c:numRef>
              <c:f>[1]Sheet1!$H$326:$H$331</c:f>
              <c:numCache>
                <c:formatCode>General</c:formatCode>
                <c:ptCount val="6"/>
                <c:pt idx="0">
                  <c:v>13</c:v>
                </c:pt>
                <c:pt idx="1">
                  <c:v>10</c:v>
                </c:pt>
                <c:pt idx="2">
                  <c:v>9</c:v>
                </c:pt>
                <c:pt idx="3">
                  <c:v>11</c:v>
                </c:pt>
                <c:pt idx="4">
                  <c:v>7</c:v>
                </c:pt>
                <c:pt idx="5">
                  <c:v>0</c:v>
                </c:pt>
              </c:numCache>
            </c:numRef>
          </c:val>
          <c:extLst>
            <c:ext xmlns:c16="http://schemas.microsoft.com/office/drawing/2014/chart" uri="{C3380CC4-5D6E-409C-BE32-E72D297353CC}">
              <c16:uniqueId val="{00000000-E19D-4628-8651-FA0B96B4DDF7}"/>
            </c:ext>
          </c:extLst>
        </c:ser>
        <c:dLbls>
          <c:showLegendKey val="0"/>
          <c:showVal val="0"/>
          <c:showCatName val="0"/>
          <c:showSerName val="0"/>
          <c:showPercent val="0"/>
          <c:showBubbleSize val="0"/>
        </c:dLbls>
        <c:gapWidth val="100"/>
        <c:overlap val="-24"/>
        <c:axId val="1974676127"/>
        <c:axId val="1974700255"/>
      </c:barChart>
      <c:catAx>
        <c:axId val="19746761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700255"/>
        <c:crosses val="autoZero"/>
        <c:auto val="1"/>
        <c:lblAlgn val="ctr"/>
        <c:lblOffset val="100"/>
        <c:noMultiLvlLbl val="0"/>
      </c:catAx>
      <c:valAx>
        <c:axId val="197470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76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[1]Sheet1!$H$192:$H$200</c:f>
              <c:strCache>
                <c:ptCount val="9"/>
                <c:pt idx="0">
                  <c:v>33</c:v>
                </c:pt>
                <c:pt idx="1">
                  <c:v>39</c:v>
                </c:pt>
                <c:pt idx="2">
                  <c:v>45</c:v>
                </c:pt>
                <c:pt idx="3">
                  <c:v>51</c:v>
                </c:pt>
                <c:pt idx="4">
                  <c:v>57</c:v>
                </c:pt>
                <c:pt idx="5">
                  <c:v>63</c:v>
                </c:pt>
                <c:pt idx="6">
                  <c:v>69</c:v>
                </c:pt>
                <c:pt idx="7">
                  <c:v>73</c:v>
                </c:pt>
                <c:pt idx="8">
                  <c:v>More</c:v>
                </c:pt>
              </c:strCache>
            </c:strRef>
          </c:cat>
          <c:val>
            <c:numRef>
              <c:f>[1]Sheet1!$I$192:$I$200</c:f>
              <c:numCache>
                <c:formatCode>General</c:formatCode>
                <c:ptCount val="9"/>
                <c:pt idx="0">
                  <c:v>1</c:v>
                </c:pt>
                <c:pt idx="1">
                  <c:v>5</c:v>
                </c:pt>
                <c:pt idx="2">
                  <c:v>11</c:v>
                </c:pt>
                <c:pt idx="3">
                  <c:v>11</c:v>
                </c:pt>
                <c:pt idx="4">
                  <c:v>8</c:v>
                </c:pt>
                <c:pt idx="5">
                  <c:v>10</c:v>
                </c:pt>
                <c:pt idx="6">
                  <c:v>3</c:v>
                </c:pt>
                <c:pt idx="7">
                  <c:v>1</c:v>
                </c:pt>
                <c:pt idx="8">
                  <c:v>0</c:v>
                </c:pt>
              </c:numCache>
            </c:numRef>
          </c:val>
          <c:extLst>
            <c:ext xmlns:c16="http://schemas.microsoft.com/office/drawing/2014/chart" uri="{C3380CC4-5D6E-409C-BE32-E72D297353CC}">
              <c16:uniqueId val="{00000000-3CA1-4A0A-A8B5-14297C5C10C4}"/>
            </c:ext>
          </c:extLst>
        </c:ser>
        <c:dLbls>
          <c:showLegendKey val="0"/>
          <c:showVal val="0"/>
          <c:showCatName val="0"/>
          <c:showSerName val="0"/>
          <c:showPercent val="0"/>
          <c:showBubbleSize val="0"/>
        </c:dLbls>
        <c:gapWidth val="100"/>
        <c:overlap val="-24"/>
        <c:axId val="154605504"/>
        <c:axId val="154604672"/>
      </c:barChart>
      <c:catAx>
        <c:axId val="1546055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4672"/>
        <c:crosses val="autoZero"/>
        <c:auto val="1"/>
        <c:lblAlgn val="ctr"/>
        <c:lblOffset val="100"/>
        <c:noMultiLvlLbl val="0"/>
      </c:catAx>
      <c:valAx>
        <c:axId val="15460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5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[1]Sheet1!$E$305:$E$309</c:f>
              <c:strCache>
                <c:ptCount val="5"/>
                <c:pt idx="0">
                  <c:v>2</c:v>
                </c:pt>
                <c:pt idx="1">
                  <c:v>3</c:v>
                </c:pt>
                <c:pt idx="2">
                  <c:v>4</c:v>
                </c:pt>
                <c:pt idx="3">
                  <c:v>5</c:v>
                </c:pt>
                <c:pt idx="4">
                  <c:v>More</c:v>
                </c:pt>
              </c:strCache>
            </c:strRef>
          </c:cat>
          <c:val>
            <c:numRef>
              <c:f>[1]Sheet1!$F$305:$F$309</c:f>
              <c:numCache>
                <c:formatCode>General</c:formatCode>
                <c:ptCount val="5"/>
                <c:pt idx="0">
                  <c:v>8</c:v>
                </c:pt>
                <c:pt idx="1">
                  <c:v>30</c:v>
                </c:pt>
                <c:pt idx="2">
                  <c:v>39</c:v>
                </c:pt>
                <c:pt idx="3">
                  <c:v>23</c:v>
                </c:pt>
                <c:pt idx="4">
                  <c:v>0</c:v>
                </c:pt>
              </c:numCache>
            </c:numRef>
          </c:val>
          <c:extLst>
            <c:ext xmlns:c16="http://schemas.microsoft.com/office/drawing/2014/chart" uri="{C3380CC4-5D6E-409C-BE32-E72D297353CC}">
              <c16:uniqueId val="{00000000-68D7-4B02-981A-F6B19E782A7F}"/>
            </c:ext>
          </c:extLst>
        </c:ser>
        <c:dLbls>
          <c:showLegendKey val="0"/>
          <c:showVal val="0"/>
          <c:showCatName val="0"/>
          <c:showSerName val="0"/>
          <c:showPercent val="0"/>
          <c:showBubbleSize val="0"/>
        </c:dLbls>
        <c:gapWidth val="100"/>
        <c:overlap val="-24"/>
        <c:axId val="164547184"/>
        <c:axId val="164542192"/>
      </c:barChart>
      <c:catAx>
        <c:axId val="164547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2192"/>
        <c:crosses val="autoZero"/>
        <c:auto val="1"/>
        <c:lblAlgn val="ctr"/>
        <c:lblOffset val="100"/>
        <c:noMultiLvlLbl val="0"/>
      </c:catAx>
      <c:valAx>
        <c:axId val="16454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[1]Sheet1!$K$174:$K$179</c:f>
              <c:numCache>
                <c:formatCode>General</c:formatCode>
                <c:ptCount val="6"/>
              </c:numCache>
            </c:numRef>
          </c:cat>
          <c:val>
            <c:numRef>
              <c:f>[1]Sheet1!$L$174:$L$179</c:f>
              <c:numCache>
                <c:formatCode>General</c:formatCode>
                <c:ptCount val="6"/>
              </c:numCache>
            </c:numRef>
          </c:val>
          <c:extLst>
            <c:ext xmlns:c16="http://schemas.microsoft.com/office/drawing/2014/chart" uri="{C3380CC4-5D6E-409C-BE32-E72D297353CC}">
              <c16:uniqueId val="{00000000-27A3-47EA-8CB5-FC2E61C389CD}"/>
            </c:ext>
          </c:extLst>
        </c:ser>
        <c:dLbls>
          <c:showLegendKey val="0"/>
          <c:showVal val="0"/>
          <c:showCatName val="0"/>
          <c:showSerName val="0"/>
          <c:showPercent val="0"/>
          <c:showBubbleSize val="0"/>
        </c:dLbls>
        <c:gapWidth val="100"/>
        <c:overlap val="-24"/>
        <c:axId val="1902514063"/>
        <c:axId val="1902516975"/>
      </c:barChart>
      <c:catAx>
        <c:axId val="19025140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16975"/>
        <c:crosses val="autoZero"/>
        <c:auto val="1"/>
        <c:lblAlgn val="ctr"/>
        <c:lblOffset val="100"/>
        <c:noMultiLvlLbl val="0"/>
      </c:catAx>
      <c:valAx>
        <c:axId val="1902516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1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[1]Sheet1!$G$326:$G$331</c:f>
              <c:strCache>
                <c:ptCount val="6"/>
                <c:pt idx="0">
                  <c:v>31</c:v>
                </c:pt>
                <c:pt idx="1">
                  <c:v>35</c:v>
                </c:pt>
                <c:pt idx="2">
                  <c:v>38</c:v>
                </c:pt>
                <c:pt idx="3">
                  <c:v>42</c:v>
                </c:pt>
                <c:pt idx="4">
                  <c:v>47</c:v>
                </c:pt>
                <c:pt idx="5">
                  <c:v>More</c:v>
                </c:pt>
              </c:strCache>
            </c:strRef>
          </c:cat>
          <c:val>
            <c:numRef>
              <c:f>[1]Sheet1!$H$326:$H$331</c:f>
              <c:numCache>
                <c:formatCode>General</c:formatCode>
                <c:ptCount val="6"/>
                <c:pt idx="0">
                  <c:v>13</c:v>
                </c:pt>
                <c:pt idx="1">
                  <c:v>10</c:v>
                </c:pt>
                <c:pt idx="2">
                  <c:v>9</c:v>
                </c:pt>
                <c:pt idx="3">
                  <c:v>11</c:v>
                </c:pt>
                <c:pt idx="4">
                  <c:v>7</c:v>
                </c:pt>
                <c:pt idx="5">
                  <c:v>0</c:v>
                </c:pt>
              </c:numCache>
            </c:numRef>
          </c:val>
          <c:extLst>
            <c:ext xmlns:c16="http://schemas.microsoft.com/office/drawing/2014/chart" uri="{C3380CC4-5D6E-409C-BE32-E72D297353CC}">
              <c16:uniqueId val="{00000000-3A1B-4886-9B1A-86D4B207160F}"/>
            </c:ext>
          </c:extLst>
        </c:ser>
        <c:dLbls>
          <c:showLegendKey val="0"/>
          <c:showVal val="0"/>
          <c:showCatName val="0"/>
          <c:showSerName val="0"/>
          <c:showPercent val="0"/>
          <c:showBubbleSize val="0"/>
        </c:dLbls>
        <c:gapWidth val="100"/>
        <c:overlap val="-24"/>
        <c:axId val="1974699839"/>
        <c:axId val="1974677791"/>
      </c:barChart>
      <c:catAx>
        <c:axId val="19746998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77791"/>
        <c:crosses val="autoZero"/>
        <c:auto val="1"/>
        <c:lblAlgn val="ctr"/>
        <c:lblOffset val="100"/>
        <c:noMultiLvlLbl val="0"/>
      </c:catAx>
      <c:valAx>
        <c:axId val="1974677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99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[1]Sheet1!$G$368:$G$372</c:f>
              <c:strCache>
                <c:ptCount val="5"/>
                <c:pt idx="0">
                  <c:v>118</c:v>
                </c:pt>
                <c:pt idx="1">
                  <c:v>128</c:v>
                </c:pt>
                <c:pt idx="2">
                  <c:v>138</c:v>
                </c:pt>
                <c:pt idx="3">
                  <c:v>148</c:v>
                </c:pt>
                <c:pt idx="4">
                  <c:v>More</c:v>
                </c:pt>
              </c:strCache>
            </c:strRef>
          </c:cat>
          <c:val>
            <c:numRef>
              <c:f>[1]Sheet1!$H$368:$H$372</c:f>
              <c:numCache>
                <c:formatCode>General</c:formatCode>
                <c:ptCount val="5"/>
                <c:pt idx="0">
                  <c:v>1</c:v>
                </c:pt>
                <c:pt idx="1">
                  <c:v>39</c:v>
                </c:pt>
                <c:pt idx="2">
                  <c:v>49</c:v>
                </c:pt>
                <c:pt idx="3">
                  <c:v>11</c:v>
                </c:pt>
                <c:pt idx="4">
                  <c:v>0</c:v>
                </c:pt>
              </c:numCache>
            </c:numRef>
          </c:val>
          <c:extLst>
            <c:ext xmlns:c16="http://schemas.microsoft.com/office/drawing/2014/chart" uri="{C3380CC4-5D6E-409C-BE32-E72D297353CC}">
              <c16:uniqueId val="{00000000-62B4-4C30-99CF-76F4A0420B1C}"/>
            </c:ext>
          </c:extLst>
        </c:ser>
        <c:dLbls>
          <c:showLegendKey val="0"/>
          <c:showVal val="0"/>
          <c:showCatName val="0"/>
          <c:showSerName val="0"/>
          <c:showPercent val="0"/>
          <c:showBubbleSize val="0"/>
        </c:dLbls>
        <c:gapWidth val="100"/>
        <c:overlap val="-24"/>
        <c:axId val="1974676959"/>
        <c:axId val="1974677375"/>
      </c:barChart>
      <c:catAx>
        <c:axId val="19746769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77375"/>
        <c:crosses val="autoZero"/>
        <c:auto val="1"/>
        <c:lblAlgn val="ctr"/>
        <c:lblOffset val="100"/>
        <c:noMultiLvlLbl val="0"/>
      </c:catAx>
      <c:valAx>
        <c:axId val="197467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7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[1]Sheet1!$G$368:$G$371</c:f>
              <c:numCache>
                <c:formatCode>General</c:formatCode>
                <c:ptCount val="4"/>
                <c:pt idx="0">
                  <c:v>118</c:v>
                </c:pt>
                <c:pt idx="1">
                  <c:v>128</c:v>
                </c:pt>
                <c:pt idx="2">
                  <c:v>138</c:v>
                </c:pt>
                <c:pt idx="3">
                  <c:v>148</c:v>
                </c:pt>
              </c:numCache>
            </c:numRef>
          </c:val>
          <c:extLst>
            <c:ext xmlns:c16="http://schemas.microsoft.com/office/drawing/2014/chart" uri="{C3380CC4-5D6E-409C-BE32-E72D297353CC}">
              <c16:uniqueId val="{00000000-ABFC-4AA3-B9C6-886A118F5379}"/>
            </c:ext>
          </c:extLst>
        </c:ser>
        <c:ser>
          <c:idx val="1"/>
          <c:order val="1"/>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[1]Sheet1!$H$368:$H$371</c:f>
              <c:numCache>
                <c:formatCode>General</c:formatCode>
                <c:ptCount val="4"/>
                <c:pt idx="0">
                  <c:v>1</c:v>
                </c:pt>
                <c:pt idx="1">
                  <c:v>39</c:v>
                </c:pt>
                <c:pt idx="2">
                  <c:v>49</c:v>
                </c:pt>
                <c:pt idx="3">
                  <c:v>11</c:v>
                </c:pt>
              </c:numCache>
            </c:numRef>
          </c:val>
          <c:extLst>
            <c:ext xmlns:c16="http://schemas.microsoft.com/office/drawing/2014/chart" uri="{C3380CC4-5D6E-409C-BE32-E72D297353CC}">
              <c16:uniqueId val="{00000001-ABFC-4AA3-B9C6-886A118F5379}"/>
            </c:ext>
          </c:extLst>
        </c:ser>
        <c:dLbls>
          <c:showLegendKey val="0"/>
          <c:showVal val="0"/>
          <c:showCatName val="0"/>
          <c:showSerName val="0"/>
          <c:showPercent val="0"/>
          <c:showBubbleSize val="0"/>
        </c:dLbls>
        <c:gapWidth val="100"/>
        <c:overlap val="-24"/>
        <c:axId val="1973046111"/>
        <c:axId val="1973044863"/>
      </c:barChart>
      <c:catAx>
        <c:axId val="1973046111"/>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44863"/>
        <c:crosses val="autoZero"/>
        <c:auto val="1"/>
        <c:lblAlgn val="ctr"/>
        <c:lblOffset val="100"/>
        <c:noMultiLvlLbl val="0"/>
      </c:catAx>
      <c:valAx>
        <c:axId val="197304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46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Sheet1!$G$211:$G$216</c:f>
              <c:strCache>
                <c:ptCount val="6"/>
                <c:pt idx="0">
                  <c:v>25</c:v>
                </c:pt>
                <c:pt idx="1">
                  <c:v>30</c:v>
                </c:pt>
                <c:pt idx="2">
                  <c:v>35</c:v>
                </c:pt>
                <c:pt idx="3">
                  <c:v>40</c:v>
                </c:pt>
                <c:pt idx="4">
                  <c:v>45</c:v>
                </c:pt>
                <c:pt idx="5">
                  <c:v>More</c:v>
                </c:pt>
              </c:strCache>
            </c:strRef>
          </c:cat>
          <c:val>
            <c:numRef>
              <c:f>Sheet1!$H$211:$H$216</c:f>
              <c:numCache>
                <c:formatCode>General</c:formatCode>
                <c:ptCount val="6"/>
                <c:pt idx="0">
                  <c:v>1</c:v>
                </c:pt>
                <c:pt idx="1">
                  <c:v>21</c:v>
                </c:pt>
                <c:pt idx="2">
                  <c:v>33</c:v>
                </c:pt>
                <c:pt idx="3">
                  <c:v>31</c:v>
                </c:pt>
                <c:pt idx="4">
                  <c:v>14</c:v>
                </c:pt>
                <c:pt idx="5">
                  <c:v>0</c:v>
                </c:pt>
              </c:numCache>
            </c:numRef>
          </c:val>
          <c:extLst>
            <c:ext xmlns:c16="http://schemas.microsoft.com/office/drawing/2014/chart" uri="{C3380CC4-5D6E-409C-BE32-E72D297353CC}">
              <c16:uniqueId val="{00000000-0F83-41C1-A2AE-B3C437F0322E}"/>
            </c:ext>
          </c:extLst>
        </c:ser>
        <c:dLbls>
          <c:showLegendKey val="0"/>
          <c:showVal val="0"/>
          <c:showCatName val="0"/>
          <c:showSerName val="0"/>
          <c:showPercent val="0"/>
          <c:showBubbleSize val="0"/>
        </c:dLbls>
        <c:gapWidth val="100"/>
        <c:overlap val="-24"/>
        <c:axId val="912654272"/>
        <c:axId val="1196802240"/>
      </c:barChart>
      <c:catAx>
        <c:axId val="9126542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802240"/>
        <c:crosses val="autoZero"/>
        <c:auto val="1"/>
        <c:lblAlgn val="ctr"/>
        <c:lblOffset val="100"/>
        <c:noMultiLvlLbl val="0"/>
      </c:catAx>
      <c:valAx>
        <c:axId val="119680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5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192404</xdr:colOff>
      <xdr:row>343</xdr:row>
      <xdr:rowOff>1905</xdr:rowOff>
    </xdr:from>
    <xdr:to>
      <xdr:col>15</xdr:col>
      <xdr:colOff>30479</xdr:colOff>
      <xdr:row>354</xdr:row>
      <xdr:rowOff>89535</xdr:rowOff>
    </xdr:to>
    <xdr:graphicFrame macro="">
      <xdr:nvGraphicFramePr>
        <xdr:cNvPr id="3" name="Chart 2">
          <a:extLst>
            <a:ext uri="{FF2B5EF4-FFF2-40B4-BE49-F238E27FC236}">
              <a16:creationId xmlns:a16="http://schemas.microsoft.com/office/drawing/2014/main" id="{90590990-8E1A-4DC6-A1B9-76E57D4C2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382</xdr:row>
      <xdr:rowOff>28575</xdr:rowOff>
    </xdr:from>
    <xdr:to>
      <xdr:col>10</xdr:col>
      <xdr:colOff>200025</xdr:colOff>
      <xdr:row>393</xdr:row>
      <xdr:rowOff>19050</xdr:rowOff>
    </xdr:to>
    <xdr:graphicFrame macro="">
      <xdr:nvGraphicFramePr>
        <xdr:cNvPr id="4" name="Chart 3">
          <a:extLst>
            <a:ext uri="{FF2B5EF4-FFF2-40B4-BE49-F238E27FC236}">
              <a16:creationId xmlns:a16="http://schemas.microsoft.com/office/drawing/2014/main" id="{E5891A59-D2FC-46D5-80C7-386A40913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231</xdr:row>
      <xdr:rowOff>9525</xdr:rowOff>
    </xdr:from>
    <xdr:to>
      <xdr:col>16</xdr:col>
      <xdr:colOff>0</xdr:colOff>
      <xdr:row>242</xdr:row>
      <xdr:rowOff>190500</xdr:rowOff>
    </xdr:to>
    <xdr:graphicFrame macro="">
      <xdr:nvGraphicFramePr>
        <xdr:cNvPr id="6" name="Chart 5">
          <a:extLst>
            <a:ext uri="{FF2B5EF4-FFF2-40B4-BE49-F238E27FC236}">
              <a16:creationId xmlns:a16="http://schemas.microsoft.com/office/drawing/2014/main" id="{11E313E6-C42F-4E8A-8944-F8B54D15F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324</xdr:row>
      <xdr:rowOff>0</xdr:rowOff>
    </xdr:from>
    <xdr:to>
      <xdr:col>9</xdr:col>
      <xdr:colOff>428625</xdr:colOff>
      <xdr:row>336</xdr:row>
      <xdr:rowOff>9525</xdr:rowOff>
    </xdr:to>
    <xdr:graphicFrame macro="">
      <xdr:nvGraphicFramePr>
        <xdr:cNvPr id="7" name="Chart 6">
          <a:extLst>
            <a:ext uri="{FF2B5EF4-FFF2-40B4-BE49-F238E27FC236}">
              <a16:creationId xmlns:a16="http://schemas.microsoft.com/office/drawing/2014/main" id="{C54190C9-7060-4D30-B8AA-B0668AFC1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290</xdr:row>
      <xdr:rowOff>28576</xdr:rowOff>
    </xdr:from>
    <xdr:to>
      <xdr:col>8</xdr:col>
      <xdr:colOff>104774</xdr:colOff>
      <xdr:row>305</xdr:row>
      <xdr:rowOff>57150</xdr:rowOff>
    </xdr:to>
    <xdr:graphicFrame macro="">
      <xdr:nvGraphicFramePr>
        <xdr:cNvPr id="8" name="Chart 7">
          <a:extLst>
            <a:ext uri="{FF2B5EF4-FFF2-40B4-BE49-F238E27FC236}">
              <a16:creationId xmlns:a16="http://schemas.microsoft.com/office/drawing/2014/main" id="{15F5CA82-B036-4C0D-B569-042348C7C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47625</xdr:colOff>
      <xdr:row>366</xdr:row>
      <xdr:rowOff>114300</xdr:rowOff>
    </xdr:from>
    <xdr:to>
      <xdr:col>17</xdr:col>
      <xdr:colOff>0</xdr:colOff>
      <xdr:row>378</xdr:row>
      <xdr:rowOff>180975</xdr:rowOff>
    </xdr:to>
    <xdr:graphicFrame macro="">
      <xdr:nvGraphicFramePr>
        <xdr:cNvPr id="9" name="Chart 8">
          <a:extLst>
            <a:ext uri="{FF2B5EF4-FFF2-40B4-BE49-F238E27FC236}">
              <a16:creationId xmlns:a16="http://schemas.microsoft.com/office/drawing/2014/main" id="{F1000220-F9F4-4C69-A361-A7F97D181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262890</xdr:colOff>
      <xdr:row>406</xdr:row>
      <xdr:rowOff>70485</xdr:rowOff>
    </xdr:from>
    <xdr:to>
      <xdr:col>17</xdr:col>
      <xdr:colOff>167640</xdr:colOff>
      <xdr:row>418</xdr:row>
      <xdr:rowOff>59055</xdr:rowOff>
    </xdr:to>
    <xdr:graphicFrame macro="">
      <xdr:nvGraphicFramePr>
        <xdr:cNvPr id="10" name="Chart 9">
          <a:extLst>
            <a:ext uri="{FF2B5EF4-FFF2-40B4-BE49-F238E27FC236}">
              <a16:creationId xmlns:a16="http://schemas.microsoft.com/office/drawing/2014/main" id="{0397DE5A-8BE3-4DA2-B279-C633E203D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19050</xdr:colOff>
      <xdr:row>422</xdr:row>
      <xdr:rowOff>66675</xdr:rowOff>
    </xdr:from>
    <xdr:to>
      <xdr:col>9</xdr:col>
      <xdr:colOff>152400</xdr:colOff>
      <xdr:row>437</xdr:row>
      <xdr:rowOff>95250</xdr:rowOff>
    </xdr:to>
    <xdr:graphicFrame macro="">
      <xdr:nvGraphicFramePr>
        <xdr:cNvPr id="11" name="Chart 10">
          <a:extLst>
            <a:ext uri="{FF2B5EF4-FFF2-40B4-BE49-F238E27FC236}">
              <a16:creationId xmlns:a16="http://schemas.microsoft.com/office/drawing/2014/main" id="{85AEC19C-C804-4D82-B972-625970993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198120</xdr:colOff>
      <xdr:row>205</xdr:row>
      <xdr:rowOff>144780</xdr:rowOff>
    </xdr:from>
    <xdr:to>
      <xdr:col>19</xdr:col>
      <xdr:colOff>198120</xdr:colOff>
      <xdr:row>215</xdr:row>
      <xdr:rowOff>137160</xdr:rowOff>
    </xdr:to>
    <xdr:graphicFrame macro="">
      <xdr:nvGraphicFramePr>
        <xdr:cNvPr id="13" name="Chart 12">
          <a:extLst>
            <a:ext uri="{FF2B5EF4-FFF2-40B4-BE49-F238E27FC236}">
              <a16:creationId xmlns:a16="http://schemas.microsoft.com/office/drawing/2014/main" id="{A033148C-8D13-4E9B-B358-C563B9B23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297180</xdr:colOff>
      <xdr:row>268</xdr:row>
      <xdr:rowOff>3810</xdr:rowOff>
    </xdr:from>
    <xdr:to>
      <xdr:col>8</xdr:col>
      <xdr:colOff>601980</xdr:colOff>
      <xdr:row>283</xdr:row>
      <xdr:rowOff>3810</xdr:rowOff>
    </xdr:to>
    <xdr:graphicFrame macro="">
      <xdr:nvGraphicFramePr>
        <xdr:cNvPr id="14" name="Chart 13">
          <a:extLst>
            <a:ext uri="{FF2B5EF4-FFF2-40B4-BE49-F238E27FC236}">
              <a16:creationId xmlns:a16="http://schemas.microsoft.com/office/drawing/2014/main" id="{C627B28A-069E-D7F6-D6C7-8D2A20B13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297180</xdr:colOff>
      <xdr:row>439</xdr:row>
      <xdr:rowOff>163830</xdr:rowOff>
    </xdr:from>
    <xdr:to>
      <xdr:col>19</xdr:col>
      <xdr:colOff>601980</xdr:colOff>
      <xdr:row>454</xdr:row>
      <xdr:rowOff>148590</xdr:rowOff>
    </xdr:to>
    <xdr:graphicFrame macro="">
      <xdr:nvGraphicFramePr>
        <xdr:cNvPr id="15" name="Chart 14">
          <a:extLst>
            <a:ext uri="{FF2B5EF4-FFF2-40B4-BE49-F238E27FC236}">
              <a16:creationId xmlns:a16="http://schemas.microsoft.com/office/drawing/2014/main" id="{664DA0E4-07CA-04B4-E4FF-BAB0A34CE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8c7ce3638ac5c71b/Desktop/BONI%20STATS%20ASSIGNMENT.xlsx" TargetMode="External"/><Relationship Id="rId1" Type="http://schemas.openxmlformats.org/officeDocument/2006/relationships/externalLinkPath" Target="BONI%20STATS%20ASSIGN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74">
          <cell r="K174"/>
        </row>
        <row r="175">
          <cell r="K175"/>
        </row>
        <row r="176">
          <cell r="K176"/>
        </row>
        <row r="177">
          <cell r="K177"/>
        </row>
        <row r="178">
          <cell r="K178"/>
        </row>
        <row r="192">
          <cell r="H192">
            <v>33</v>
          </cell>
          <cell r="I192">
            <v>1</v>
          </cell>
        </row>
        <row r="193">
          <cell r="H193">
            <v>39</v>
          </cell>
          <cell r="I193">
            <v>5</v>
          </cell>
        </row>
        <row r="194">
          <cell r="H194">
            <v>45</v>
          </cell>
          <cell r="I194">
            <v>11</v>
          </cell>
        </row>
        <row r="195">
          <cell r="H195">
            <v>51</v>
          </cell>
          <cell r="I195">
            <v>11</v>
          </cell>
        </row>
        <row r="196">
          <cell r="H196">
            <v>57</v>
          </cell>
          <cell r="I196">
            <v>8</v>
          </cell>
        </row>
        <row r="197">
          <cell r="H197">
            <v>63</v>
          </cell>
          <cell r="I197">
            <v>10</v>
          </cell>
        </row>
        <row r="198">
          <cell r="H198">
            <v>69</v>
          </cell>
          <cell r="I198">
            <v>3</v>
          </cell>
        </row>
        <row r="199">
          <cell r="H199">
            <v>73</v>
          </cell>
          <cell r="I199">
            <v>1</v>
          </cell>
        </row>
        <row r="200">
          <cell r="H200" t="str">
            <v>More</v>
          </cell>
          <cell r="I200">
            <v>0</v>
          </cell>
        </row>
        <row r="305">
          <cell r="E305">
            <v>2</v>
          </cell>
          <cell r="F305">
            <v>8</v>
          </cell>
        </row>
        <row r="306">
          <cell r="E306">
            <v>3</v>
          </cell>
          <cell r="F306">
            <v>30</v>
          </cell>
        </row>
        <row r="307">
          <cell r="E307">
            <v>4</v>
          </cell>
          <cell r="F307">
            <v>39</v>
          </cell>
        </row>
        <row r="308">
          <cell r="E308">
            <v>5</v>
          </cell>
          <cell r="F308">
            <v>23</v>
          </cell>
        </row>
        <row r="309">
          <cell r="E309" t="str">
            <v>More</v>
          </cell>
          <cell r="F309">
            <v>0</v>
          </cell>
        </row>
        <row r="325">
          <cell r="H325" t="str">
            <v>Frequency</v>
          </cell>
        </row>
        <row r="326">
          <cell r="G326">
            <v>31</v>
          </cell>
          <cell r="H326">
            <v>13</v>
          </cell>
        </row>
        <row r="327">
          <cell r="G327">
            <v>35</v>
          </cell>
          <cell r="H327">
            <v>10</v>
          </cell>
        </row>
        <row r="328">
          <cell r="G328">
            <v>38</v>
          </cell>
          <cell r="H328">
            <v>9</v>
          </cell>
        </row>
        <row r="329">
          <cell r="G329">
            <v>42</v>
          </cell>
          <cell r="H329">
            <v>11</v>
          </cell>
        </row>
        <row r="330">
          <cell r="G330">
            <v>47</v>
          </cell>
          <cell r="H330">
            <v>7</v>
          </cell>
        </row>
        <row r="331">
          <cell r="G331" t="str">
            <v>More</v>
          </cell>
          <cell r="H331">
            <v>0</v>
          </cell>
        </row>
        <row r="368">
          <cell r="G368">
            <v>118</v>
          </cell>
          <cell r="H368">
            <v>1</v>
          </cell>
        </row>
        <row r="369">
          <cell r="G369">
            <v>128</v>
          </cell>
          <cell r="H369">
            <v>39</v>
          </cell>
        </row>
        <row r="370">
          <cell r="G370">
            <v>138</v>
          </cell>
          <cell r="H370">
            <v>49</v>
          </cell>
        </row>
        <row r="371">
          <cell r="G371">
            <v>148</v>
          </cell>
          <cell r="H371">
            <v>11</v>
          </cell>
        </row>
        <row r="372">
          <cell r="G372" t="str">
            <v>More</v>
          </cell>
          <cell r="H372">
            <v>0</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25188-3934-4262-93C5-C1F73086A639}">
  <dimension ref="A1:AE918"/>
  <sheetViews>
    <sheetView tabSelected="1" zoomScale="99" workbookViewId="0">
      <selection activeCell="E851" sqref="E851"/>
    </sheetView>
  </sheetViews>
  <sheetFormatPr defaultRowHeight="14.4" x14ac:dyDescent="0.3"/>
  <cols>
    <col min="1" max="1" width="14.77734375" customWidth="1"/>
    <col min="2" max="2" width="11.6640625" customWidth="1"/>
    <col min="3" max="3" width="10.88671875" customWidth="1"/>
  </cols>
  <sheetData>
    <row r="1" spans="1:7" ht="18" x14ac:dyDescent="0.35">
      <c r="A1" s="2" t="s">
        <v>7</v>
      </c>
    </row>
    <row r="2" spans="1:7" x14ac:dyDescent="0.3">
      <c r="C2" t="s">
        <v>0</v>
      </c>
      <c r="D2">
        <v>50</v>
      </c>
    </row>
    <row r="3" spans="1:7" x14ac:dyDescent="0.3">
      <c r="B3" s="1"/>
      <c r="C3" t="s">
        <v>1</v>
      </c>
      <c r="D3">
        <v>60</v>
      </c>
    </row>
    <row r="4" spans="1:7" x14ac:dyDescent="0.3">
      <c r="C4" t="s">
        <v>2</v>
      </c>
      <c r="D4">
        <v>55</v>
      </c>
    </row>
    <row r="5" spans="1:7" x14ac:dyDescent="0.3">
      <c r="C5" t="s">
        <v>3</v>
      </c>
      <c r="D5">
        <v>70</v>
      </c>
    </row>
    <row r="7" spans="1:7" x14ac:dyDescent="0.3">
      <c r="C7" t="s">
        <v>4</v>
      </c>
      <c r="D7">
        <f>AVERAGE(D2:D5)</f>
        <v>58.75</v>
      </c>
    </row>
    <row r="8" spans="1:7" x14ac:dyDescent="0.3">
      <c r="C8" t="s">
        <v>5</v>
      </c>
      <c r="D8">
        <f>MEDIAN(D2:D5)</f>
        <v>57.5</v>
      </c>
    </row>
    <row r="10" spans="1:7" ht="18" x14ac:dyDescent="0.35">
      <c r="A10" s="2" t="s">
        <v>8</v>
      </c>
    </row>
    <row r="11" spans="1:7" x14ac:dyDescent="0.3">
      <c r="B11">
        <v>15</v>
      </c>
    </row>
    <row r="12" spans="1:7" x14ac:dyDescent="0.3">
      <c r="B12">
        <v>10</v>
      </c>
    </row>
    <row r="13" spans="1:7" x14ac:dyDescent="0.3">
      <c r="B13">
        <v>20</v>
      </c>
      <c r="F13" t="s">
        <v>4</v>
      </c>
      <c r="G13">
        <f>AVERAGE(B11:B30)</f>
        <v>17</v>
      </c>
    </row>
    <row r="14" spans="1:7" x14ac:dyDescent="0.3">
      <c r="B14">
        <v>25</v>
      </c>
      <c r="F14" t="s">
        <v>5</v>
      </c>
      <c r="G14">
        <f>MEDIAN(B11:B30)</f>
        <v>15</v>
      </c>
    </row>
    <row r="15" spans="1:7" x14ac:dyDescent="0.3">
      <c r="B15">
        <v>15</v>
      </c>
      <c r="F15" t="s">
        <v>6</v>
      </c>
      <c r="G15">
        <v>10</v>
      </c>
    </row>
    <row r="16" spans="1:7" x14ac:dyDescent="0.3">
      <c r="B16">
        <v>10</v>
      </c>
    </row>
    <row r="17" spans="1:2" x14ac:dyDescent="0.3">
      <c r="B17">
        <v>30</v>
      </c>
    </row>
    <row r="18" spans="1:2" x14ac:dyDescent="0.3">
      <c r="B18">
        <v>20</v>
      </c>
    </row>
    <row r="19" spans="1:2" x14ac:dyDescent="0.3">
      <c r="B19">
        <v>15</v>
      </c>
    </row>
    <row r="20" spans="1:2" x14ac:dyDescent="0.3">
      <c r="B20">
        <v>10</v>
      </c>
    </row>
    <row r="21" spans="1:2" x14ac:dyDescent="0.3">
      <c r="B21">
        <v>10</v>
      </c>
    </row>
    <row r="22" spans="1:2" x14ac:dyDescent="0.3">
      <c r="B22">
        <v>25</v>
      </c>
    </row>
    <row r="23" spans="1:2" x14ac:dyDescent="0.3">
      <c r="B23">
        <v>15</v>
      </c>
    </row>
    <row r="24" spans="1:2" x14ac:dyDescent="0.3">
      <c r="B24">
        <v>20</v>
      </c>
    </row>
    <row r="25" spans="1:2" x14ac:dyDescent="0.3">
      <c r="B25">
        <v>20</v>
      </c>
    </row>
    <row r="26" spans="1:2" x14ac:dyDescent="0.3">
      <c r="B26">
        <v>15</v>
      </c>
    </row>
    <row r="27" spans="1:2" x14ac:dyDescent="0.3">
      <c r="B27">
        <v>10</v>
      </c>
    </row>
    <row r="28" spans="1:2" x14ac:dyDescent="0.3">
      <c r="B28">
        <v>10</v>
      </c>
    </row>
    <row r="29" spans="1:2" x14ac:dyDescent="0.3">
      <c r="B29">
        <v>20</v>
      </c>
    </row>
    <row r="30" spans="1:2" x14ac:dyDescent="0.3">
      <c r="B30">
        <v>25</v>
      </c>
    </row>
    <row r="32" spans="1:2" ht="18" x14ac:dyDescent="0.35">
      <c r="A32" s="2" t="s">
        <v>9</v>
      </c>
    </row>
    <row r="35" spans="3:8" x14ac:dyDescent="0.3">
      <c r="C35">
        <v>3</v>
      </c>
    </row>
    <row r="36" spans="3:8" x14ac:dyDescent="0.3">
      <c r="C36">
        <v>2</v>
      </c>
    </row>
    <row r="37" spans="3:8" x14ac:dyDescent="0.3">
      <c r="C37">
        <v>5</v>
      </c>
      <c r="G37" t="s">
        <v>4</v>
      </c>
      <c r="H37">
        <f>AVERAGE(C35:C84)</f>
        <v>3.44</v>
      </c>
    </row>
    <row r="38" spans="3:8" x14ac:dyDescent="0.3">
      <c r="C38">
        <v>4</v>
      </c>
      <c r="G38" t="s">
        <v>5</v>
      </c>
      <c r="H38">
        <f>MEDIAN(C35:C84)</f>
        <v>3</v>
      </c>
    </row>
    <row r="39" spans="3:8" x14ac:dyDescent="0.3">
      <c r="C39">
        <v>7</v>
      </c>
    </row>
    <row r="40" spans="3:8" x14ac:dyDescent="0.3">
      <c r="C40">
        <v>2</v>
      </c>
    </row>
    <row r="41" spans="3:8" x14ac:dyDescent="0.3">
      <c r="C41">
        <v>3</v>
      </c>
    </row>
    <row r="42" spans="3:8" x14ac:dyDescent="0.3">
      <c r="C42">
        <v>3</v>
      </c>
    </row>
    <row r="43" spans="3:8" x14ac:dyDescent="0.3">
      <c r="C43">
        <v>1</v>
      </c>
    </row>
    <row r="44" spans="3:8" x14ac:dyDescent="0.3">
      <c r="C44">
        <v>6</v>
      </c>
    </row>
    <row r="45" spans="3:8" x14ac:dyDescent="0.3">
      <c r="C45">
        <v>4</v>
      </c>
    </row>
    <row r="46" spans="3:8" x14ac:dyDescent="0.3">
      <c r="C46">
        <v>2</v>
      </c>
    </row>
    <row r="47" spans="3:8" x14ac:dyDescent="0.3">
      <c r="C47">
        <v>3</v>
      </c>
    </row>
    <row r="48" spans="3:8" x14ac:dyDescent="0.3">
      <c r="C48">
        <v>5</v>
      </c>
    </row>
    <row r="49" spans="3:3" x14ac:dyDescent="0.3">
      <c r="C49">
        <v>2</v>
      </c>
    </row>
    <row r="50" spans="3:3" x14ac:dyDescent="0.3">
      <c r="C50">
        <v>4</v>
      </c>
    </row>
    <row r="51" spans="3:3" x14ac:dyDescent="0.3">
      <c r="C51">
        <v>2</v>
      </c>
    </row>
    <row r="52" spans="3:3" x14ac:dyDescent="0.3">
      <c r="C52">
        <v>1</v>
      </c>
    </row>
    <row r="53" spans="3:3" x14ac:dyDescent="0.3">
      <c r="C53">
        <v>3</v>
      </c>
    </row>
    <row r="54" spans="3:3" x14ac:dyDescent="0.3">
      <c r="C54">
        <v>5</v>
      </c>
    </row>
    <row r="55" spans="3:3" x14ac:dyDescent="0.3">
      <c r="C55">
        <v>6</v>
      </c>
    </row>
    <row r="56" spans="3:3" x14ac:dyDescent="0.3">
      <c r="C56">
        <v>3</v>
      </c>
    </row>
    <row r="57" spans="3:3" x14ac:dyDescent="0.3">
      <c r="C57">
        <v>2</v>
      </c>
    </row>
    <row r="58" spans="3:3" x14ac:dyDescent="0.3">
      <c r="C58">
        <v>1</v>
      </c>
    </row>
    <row r="59" spans="3:3" x14ac:dyDescent="0.3">
      <c r="C59">
        <v>4</v>
      </c>
    </row>
    <row r="60" spans="3:3" x14ac:dyDescent="0.3">
      <c r="C60">
        <v>2</v>
      </c>
    </row>
    <row r="61" spans="3:3" x14ac:dyDescent="0.3">
      <c r="C61">
        <v>4</v>
      </c>
    </row>
    <row r="62" spans="3:3" x14ac:dyDescent="0.3">
      <c r="C62">
        <v>5</v>
      </c>
    </row>
    <row r="63" spans="3:3" x14ac:dyDescent="0.3">
      <c r="C63">
        <v>3</v>
      </c>
    </row>
    <row r="64" spans="3:3" x14ac:dyDescent="0.3">
      <c r="C64">
        <v>2</v>
      </c>
    </row>
    <row r="65" spans="3:3" x14ac:dyDescent="0.3">
      <c r="C65">
        <v>7</v>
      </c>
    </row>
    <row r="66" spans="3:3" x14ac:dyDescent="0.3">
      <c r="C66">
        <v>2</v>
      </c>
    </row>
    <row r="67" spans="3:3" x14ac:dyDescent="0.3">
      <c r="C67">
        <v>3</v>
      </c>
    </row>
    <row r="68" spans="3:3" x14ac:dyDescent="0.3">
      <c r="C68">
        <v>4</v>
      </c>
    </row>
    <row r="69" spans="3:3" x14ac:dyDescent="0.3">
      <c r="C69">
        <v>5</v>
      </c>
    </row>
    <row r="70" spans="3:3" x14ac:dyDescent="0.3">
      <c r="C70">
        <v>1</v>
      </c>
    </row>
    <row r="71" spans="3:3" x14ac:dyDescent="0.3">
      <c r="C71">
        <v>6</v>
      </c>
    </row>
    <row r="72" spans="3:3" x14ac:dyDescent="0.3">
      <c r="C72">
        <v>2</v>
      </c>
    </row>
    <row r="73" spans="3:3" x14ac:dyDescent="0.3">
      <c r="C73">
        <v>4</v>
      </c>
    </row>
    <row r="74" spans="3:3" x14ac:dyDescent="0.3">
      <c r="C74">
        <v>3</v>
      </c>
    </row>
    <row r="75" spans="3:3" x14ac:dyDescent="0.3">
      <c r="C75">
        <v>5</v>
      </c>
    </row>
    <row r="76" spans="3:3" x14ac:dyDescent="0.3">
      <c r="C76">
        <v>3</v>
      </c>
    </row>
    <row r="77" spans="3:3" x14ac:dyDescent="0.3">
      <c r="C77">
        <v>2</v>
      </c>
    </row>
    <row r="78" spans="3:3" x14ac:dyDescent="0.3">
      <c r="C78">
        <v>4</v>
      </c>
    </row>
    <row r="79" spans="3:3" x14ac:dyDescent="0.3">
      <c r="C79">
        <v>2</v>
      </c>
    </row>
    <row r="80" spans="3:3" x14ac:dyDescent="0.3">
      <c r="C80">
        <v>6</v>
      </c>
    </row>
    <row r="81" spans="1:3" x14ac:dyDescent="0.3">
      <c r="C81">
        <v>3</v>
      </c>
    </row>
    <row r="82" spans="1:3" x14ac:dyDescent="0.3">
      <c r="C82">
        <v>2</v>
      </c>
    </row>
    <row r="83" spans="1:3" x14ac:dyDescent="0.3">
      <c r="C83">
        <v>4</v>
      </c>
    </row>
    <row r="84" spans="1:3" x14ac:dyDescent="0.3">
      <c r="C84">
        <v>5</v>
      </c>
    </row>
    <row r="86" spans="1:3" x14ac:dyDescent="0.3">
      <c r="A86" s="3" t="s">
        <v>10</v>
      </c>
    </row>
    <row r="88" spans="1:3" ht="15.6" x14ac:dyDescent="0.3">
      <c r="A88" s="12" t="s">
        <v>114</v>
      </c>
    </row>
    <row r="90" spans="1:3" x14ac:dyDescent="0.3">
      <c r="A90" t="s">
        <v>11</v>
      </c>
      <c r="B90">
        <v>120</v>
      </c>
    </row>
    <row r="91" spans="1:3" x14ac:dyDescent="0.3">
      <c r="A91" t="s">
        <v>12</v>
      </c>
      <c r="B91">
        <v>110</v>
      </c>
    </row>
    <row r="92" spans="1:3" x14ac:dyDescent="0.3">
      <c r="A92" t="s">
        <v>13</v>
      </c>
      <c r="B92">
        <v>130</v>
      </c>
    </row>
    <row r="93" spans="1:3" x14ac:dyDescent="0.3">
      <c r="A93" t="s">
        <v>14</v>
      </c>
      <c r="B93">
        <v>115</v>
      </c>
    </row>
    <row r="94" spans="1:3" x14ac:dyDescent="0.3">
      <c r="A94" t="s">
        <v>15</v>
      </c>
      <c r="B94">
        <v>125</v>
      </c>
    </row>
    <row r="95" spans="1:3" x14ac:dyDescent="0.3">
      <c r="A95" t="s">
        <v>16</v>
      </c>
      <c r="B95">
        <v>105</v>
      </c>
    </row>
    <row r="96" spans="1:3" x14ac:dyDescent="0.3">
      <c r="A96" t="s">
        <v>17</v>
      </c>
      <c r="B96">
        <v>135</v>
      </c>
    </row>
    <row r="97" spans="1:14" x14ac:dyDescent="0.3">
      <c r="A97" t="s">
        <v>18</v>
      </c>
      <c r="B97">
        <v>115</v>
      </c>
    </row>
    <row r="98" spans="1:14" x14ac:dyDescent="0.3">
      <c r="A98" t="s">
        <v>19</v>
      </c>
      <c r="B98">
        <v>125</v>
      </c>
    </row>
    <row r="99" spans="1:14" x14ac:dyDescent="0.3">
      <c r="A99" t="s">
        <v>20</v>
      </c>
      <c r="B99">
        <v>140</v>
      </c>
    </row>
    <row r="102" spans="1:14" x14ac:dyDescent="0.3">
      <c r="A102" s="4" t="s">
        <v>21</v>
      </c>
    </row>
    <row r="104" spans="1:14" x14ac:dyDescent="0.3">
      <c r="A104" s="4" t="s">
        <v>22</v>
      </c>
      <c r="B104">
        <f>MAX(B90:B99)-MIN(B90:B99)</f>
        <v>35</v>
      </c>
    </row>
    <row r="105" spans="1:14" x14ac:dyDescent="0.3">
      <c r="A105" s="4" t="s">
        <v>23</v>
      </c>
      <c r="B105">
        <f>_xlfn.VAR.S(B90:B99)</f>
        <v>123.33333333333333</v>
      </c>
    </row>
    <row r="106" spans="1:14" x14ac:dyDescent="0.3">
      <c r="A106" s="4" t="s">
        <v>24</v>
      </c>
      <c r="B106">
        <f>_xlfn.STDEV.S(B90:B99)</f>
        <v>11.105554165971787</v>
      </c>
    </row>
    <row r="108" spans="1:14" ht="15.6" x14ac:dyDescent="0.3">
      <c r="A108" s="12" t="s">
        <v>115</v>
      </c>
      <c r="B108" s="12"/>
      <c r="C108" s="12"/>
      <c r="D108" s="12"/>
      <c r="E108" s="12"/>
      <c r="F108" s="12"/>
      <c r="G108" s="12"/>
      <c r="H108" s="12"/>
      <c r="I108" s="12"/>
      <c r="J108" s="12"/>
      <c r="K108" s="12"/>
      <c r="L108" s="12"/>
      <c r="M108" s="12"/>
      <c r="N108" s="12"/>
    </row>
    <row r="110" spans="1:14" x14ac:dyDescent="0.3">
      <c r="A110">
        <v>500</v>
      </c>
      <c r="B110">
        <v>700</v>
      </c>
      <c r="C110">
        <v>400</v>
      </c>
      <c r="D110">
        <v>600</v>
      </c>
      <c r="E110">
        <v>550</v>
      </c>
      <c r="F110">
        <v>750</v>
      </c>
      <c r="G110">
        <v>650</v>
      </c>
      <c r="H110">
        <v>500</v>
      </c>
      <c r="I110">
        <v>600</v>
      </c>
      <c r="J110">
        <v>550</v>
      </c>
    </row>
    <row r="111" spans="1:14" x14ac:dyDescent="0.3">
      <c r="A111">
        <v>800</v>
      </c>
      <c r="B111">
        <v>450</v>
      </c>
      <c r="C111">
        <v>700</v>
      </c>
      <c r="D111">
        <v>550</v>
      </c>
      <c r="E111">
        <v>600</v>
      </c>
      <c r="F111">
        <v>400</v>
      </c>
      <c r="G111">
        <v>650</v>
      </c>
      <c r="H111">
        <v>500</v>
      </c>
      <c r="I111">
        <v>750</v>
      </c>
      <c r="J111">
        <v>550</v>
      </c>
    </row>
    <row r="112" spans="1:14" x14ac:dyDescent="0.3">
      <c r="A112">
        <v>700</v>
      </c>
      <c r="B112">
        <v>600</v>
      </c>
      <c r="C112">
        <v>500</v>
      </c>
      <c r="D112">
        <v>800</v>
      </c>
      <c r="E112">
        <v>550</v>
      </c>
      <c r="F112">
        <v>650</v>
      </c>
      <c r="G112">
        <v>400</v>
      </c>
      <c r="H112">
        <v>600</v>
      </c>
      <c r="I112">
        <v>750</v>
      </c>
      <c r="J112">
        <v>550</v>
      </c>
    </row>
    <row r="114" spans="1:10" x14ac:dyDescent="0.3">
      <c r="A114" s="4" t="s">
        <v>21</v>
      </c>
    </row>
    <row r="116" spans="1:10" x14ac:dyDescent="0.3">
      <c r="A116" s="4" t="s">
        <v>22</v>
      </c>
      <c r="B116">
        <f>MAX(A110:J112)-MIN(A110:J112)</f>
        <v>400</v>
      </c>
    </row>
    <row r="117" spans="1:10" x14ac:dyDescent="0.3">
      <c r="A117" s="4" t="s">
        <v>23</v>
      </c>
      <c r="B117">
        <f>_xlfn.VAR.S(A110:J112)</f>
        <v>13163.793103448275</v>
      </c>
    </row>
    <row r="118" spans="1:10" x14ac:dyDescent="0.3">
      <c r="A118" s="4" t="s">
        <v>24</v>
      </c>
      <c r="B118">
        <f>_xlfn.STDEV.S(A110:J112)</f>
        <v>114.73357443855863</v>
      </c>
    </row>
    <row r="121" spans="1:10" ht="15.6" x14ac:dyDescent="0.3">
      <c r="A121" t="s">
        <v>116</v>
      </c>
    </row>
    <row r="123" spans="1:10" x14ac:dyDescent="0.3">
      <c r="A123">
        <v>3</v>
      </c>
      <c r="B123">
        <v>5</v>
      </c>
      <c r="C123">
        <v>2</v>
      </c>
      <c r="D123">
        <v>4</v>
      </c>
      <c r="E123">
        <v>6</v>
      </c>
      <c r="F123">
        <v>2</v>
      </c>
      <c r="G123">
        <v>3</v>
      </c>
      <c r="H123">
        <v>4</v>
      </c>
      <c r="I123">
        <v>5</v>
      </c>
      <c r="J123">
        <v>2</v>
      </c>
    </row>
    <row r="124" spans="1:10" x14ac:dyDescent="0.3">
      <c r="A124">
        <v>2</v>
      </c>
      <c r="B124">
        <v>7</v>
      </c>
      <c r="C124">
        <v>3</v>
      </c>
      <c r="D124">
        <v>4</v>
      </c>
      <c r="E124">
        <v>2</v>
      </c>
      <c r="F124">
        <v>4</v>
      </c>
      <c r="G124">
        <v>2</v>
      </c>
      <c r="H124">
        <v>3</v>
      </c>
      <c r="I124">
        <v>5</v>
      </c>
      <c r="J124">
        <v>6</v>
      </c>
    </row>
    <row r="125" spans="1:10" x14ac:dyDescent="0.3">
      <c r="A125">
        <v>3</v>
      </c>
      <c r="B125">
        <v>2</v>
      </c>
      <c r="C125">
        <v>1</v>
      </c>
      <c r="D125">
        <v>4</v>
      </c>
      <c r="E125">
        <v>2</v>
      </c>
      <c r="F125">
        <v>4</v>
      </c>
      <c r="G125">
        <v>5</v>
      </c>
      <c r="H125">
        <v>3</v>
      </c>
      <c r="I125">
        <v>2</v>
      </c>
      <c r="J125">
        <v>7</v>
      </c>
    </row>
    <row r="126" spans="1:10" x14ac:dyDescent="0.3">
      <c r="A126">
        <v>2</v>
      </c>
      <c r="B126">
        <v>3</v>
      </c>
      <c r="C126">
        <v>4</v>
      </c>
      <c r="D126">
        <v>5</v>
      </c>
      <c r="E126">
        <v>1</v>
      </c>
      <c r="F126">
        <v>6</v>
      </c>
      <c r="G126">
        <v>2</v>
      </c>
      <c r="H126">
        <v>4</v>
      </c>
      <c r="I126">
        <v>3</v>
      </c>
      <c r="J126">
        <v>5</v>
      </c>
    </row>
    <row r="127" spans="1:10" x14ac:dyDescent="0.3">
      <c r="A127">
        <v>3</v>
      </c>
      <c r="B127">
        <v>2</v>
      </c>
      <c r="C127">
        <v>4</v>
      </c>
      <c r="D127">
        <v>2</v>
      </c>
      <c r="E127">
        <v>6</v>
      </c>
      <c r="F127">
        <v>3</v>
      </c>
      <c r="G127">
        <v>2</v>
      </c>
      <c r="H127">
        <v>4</v>
      </c>
      <c r="I127">
        <v>5</v>
      </c>
      <c r="J127">
        <v>3</v>
      </c>
    </row>
    <row r="129" spans="1:14" x14ac:dyDescent="0.3">
      <c r="A129" s="4" t="s">
        <v>21</v>
      </c>
    </row>
    <row r="131" spans="1:14" x14ac:dyDescent="0.3">
      <c r="A131" s="4" t="s">
        <v>22</v>
      </c>
      <c r="B131">
        <f>MAX(A123:J127)-MIN(A123:J127)</f>
        <v>6</v>
      </c>
    </row>
    <row r="132" spans="1:14" x14ac:dyDescent="0.3">
      <c r="A132" s="4" t="s">
        <v>23</v>
      </c>
      <c r="B132">
        <f>_xlfn.VAR.S(A123:J127)</f>
        <v>2.3363265306122454</v>
      </c>
    </row>
    <row r="133" spans="1:14" x14ac:dyDescent="0.3">
      <c r="A133" s="4" t="s">
        <v>24</v>
      </c>
      <c r="B133">
        <f>_xlfn.STDEV.S(A123:J127)</f>
        <v>1.5285046714394579</v>
      </c>
    </row>
    <row r="135" spans="1:14" ht="15.6" x14ac:dyDescent="0.3">
      <c r="A135" s="12" t="s">
        <v>117</v>
      </c>
      <c r="B135" s="12"/>
      <c r="C135" s="12"/>
      <c r="D135" s="12"/>
      <c r="E135" s="12"/>
      <c r="F135" s="12"/>
      <c r="G135" s="12"/>
      <c r="H135" s="12"/>
      <c r="I135" s="12"/>
      <c r="J135" s="12"/>
      <c r="K135" s="12"/>
      <c r="L135" s="12"/>
      <c r="M135" s="12"/>
    </row>
    <row r="137" spans="1:14" x14ac:dyDescent="0.3">
      <c r="A137">
        <v>120</v>
      </c>
      <c r="B137">
        <v>150</v>
      </c>
      <c r="C137">
        <v>110</v>
      </c>
      <c r="D137">
        <v>135</v>
      </c>
      <c r="E137">
        <v>125</v>
      </c>
      <c r="F137">
        <v>140</v>
      </c>
      <c r="G137">
        <v>130</v>
      </c>
      <c r="H137">
        <v>155</v>
      </c>
      <c r="I137">
        <v>115</v>
      </c>
      <c r="J137">
        <v>145</v>
      </c>
      <c r="K137">
        <v>135</v>
      </c>
      <c r="L137">
        <v>130</v>
      </c>
    </row>
    <row r="139" spans="1:14" x14ac:dyDescent="0.3">
      <c r="A139" s="4" t="s">
        <v>21</v>
      </c>
    </row>
    <row r="140" spans="1:14" x14ac:dyDescent="0.3">
      <c r="A140" s="4"/>
    </row>
    <row r="141" spans="1:14" x14ac:dyDescent="0.3">
      <c r="A141" s="4" t="s">
        <v>25</v>
      </c>
      <c r="B141">
        <f>AVERAGE(A137:L137)</f>
        <v>132.5</v>
      </c>
    </row>
    <row r="142" spans="1:14" x14ac:dyDescent="0.3">
      <c r="A142" s="4" t="s">
        <v>22</v>
      </c>
      <c r="B142">
        <f>MAX(A137:L137)-MIN(A137:L137)</f>
        <v>45</v>
      </c>
    </row>
    <row r="144" spans="1:14" ht="15.6" x14ac:dyDescent="0.3">
      <c r="A144" s="12" t="s">
        <v>118</v>
      </c>
      <c r="B144" s="12"/>
      <c r="C144" s="12"/>
      <c r="D144" s="12"/>
      <c r="E144" s="12"/>
      <c r="F144" s="12"/>
      <c r="G144" s="12"/>
      <c r="H144" s="12"/>
      <c r="I144" s="12"/>
      <c r="J144" s="12"/>
      <c r="K144" s="12"/>
      <c r="L144" s="12"/>
      <c r="M144" s="12"/>
      <c r="N144" s="12"/>
    </row>
    <row r="147" spans="1:13" x14ac:dyDescent="0.3">
      <c r="A147">
        <v>8</v>
      </c>
      <c r="B147">
        <v>7</v>
      </c>
      <c r="C147">
        <v>9</v>
      </c>
      <c r="D147">
        <v>6</v>
      </c>
      <c r="E147">
        <v>7</v>
      </c>
      <c r="F147">
        <v>8</v>
      </c>
      <c r="G147">
        <v>9</v>
      </c>
      <c r="H147">
        <v>8</v>
      </c>
      <c r="I147">
        <v>7</v>
      </c>
      <c r="J147">
        <v>6</v>
      </c>
    </row>
    <row r="148" spans="1:13" x14ac:dyDescent="0.3">
      <c r="A148">
        <v>8</v>
      </c>
      <c r="B148">
        <v>9</v>
      </c>
      <c r="C148">
        <v>7</v>
      </c>
      <c r="D148">
        <v>8</v>
      </c>
      <c r="E148">
        <v>7</v>
      </c>
      <c r="F148">
        <v>6</v>
      </c>
      <c r="G148">
        <v>8</v>
      </c>
      <c r="H148">
        <v>9</v>
      </c>
      <c r="I148">
        <v>6</v>
      </c>
      <c r="J148">
        <v>7</v>
      </c>
    </row>
    <row r="149" spans="1:13" x14ac:dyDescent="0.3">
      <c r="A149">
        <v>8</v>
      </c>
      <c r="B149">
        <v>9</v>
      </c>
      <c r="C149">
        <v>7</v>
      </c>
      <c r="D149">
        <v>6</v>
      </c>
      <c r="E149">
        <v>7</v>
      </c>
      <c r="F149">
        <v>8</v>
      </c>
      <c r="G149">
        <v>9</v>
      </c>
      <c r="H149">
        <v>8</v>
      </c>
      <c r="I149">
        <v>7</v>
      </c>
      <c r="J149">
        <v>6</v>
      </c>
    </row>
    <row r="150" spans="1:13" x14ac:dyDescent="0.3">
      <c r="A150">
        <v>9</v>
      </c>
      <c r="B150">
        <v>8</v>
      </c>
      <c r="C150">
        <v>7</v>
      </c>
      <c r="D150">
        <v>6</v>
      </c>
      <c r="E150">
        <v>8</v>
      </c>
      <c r="F150">
        <v>9</v>
      </c>
      <c r="G150">
        <v>7</v>
      </c>
      <c r="H150">
        <v>6</v>
      </c>
      <c r="I150">
        <v>7</v>
      </c>
      <c r="J150">
        <v>6</v>
      </c>
    </row>
    <row r="151" spans="1:13" x14ac:dyDescent="0.3">
      <c r="A151">
        <v>9</v>
      </c>
      <c r="B151">
        <v>8</v>
      </c>
      <c r="C151">
        <v>7</v>
      </c>
      <c r="D151">
        <v>6</v>
      </c>
      <c r="E151">
        <v>7</v>
      </c>
      <c r="F151">
        <v>8</v>
      </c>
      <c r="G151">
        <v>9</v>
      </c>
      <c r="H151">
        <v>8</v>
      </c>
      <c r="I151">
        <v>7</v>
      </c>
      <c r="J151">
        <v>6</v>
      </c>
    </row>
    <row r="153" spans="1:13" x14ac:dyDescent="0.3">
      <c r="A153" s="4" t="s">
        <v>21</v>
      </c>
    </row>
    <row r="154" spans="1:13" x14ac:dyDescent="0.3">
      <c r="A154" s="4"/>
    </row>
    <row r="155" spans="1:13" x14ac:dyDescent="0.3">
      <c r="A155" s="4" t="s">
        <v>25</v>
      </c>
      <c r="B155">
        <f>AVERAGE(A147:J152)</f>
        <v>7.46</v>
      </c>
    </row>
    <row r="156" spans="1:13" x14ac:dyDescent="0.3">
      <c r="A156" s="4" t="s">
        <v>24</v>
      </c>
      <c r="B156">
        <f>_xlfn.STDEV.S(A147:J151)</f>
        <v>1.0538558938004572</v>
      </c>
    </row>
    <row r="158" spans="1:13" ht="15.6" x14ac:dyDescent="0.3">
      <c r="A158" s="12" t="s">
        <v>119</v>
      </c>
      <c r="B158" s="12"/>
      <c r="C158" s="12"/>
      <c r="D158" s="12"/>
      <c r="E158" s="12"/>
      <c r="F158" s="12"/>
      <c r="G158" s="12"/>
      <c r="H158" s="12"/>
      <c r="I158" s="12"/>
      <c r="J158" s="12"/>
      <c r="K158" s="12"/>
      <c r="L158" s="12"/>
      <c r="M158" s="12"/>
    </row>
    <row r="160" spans="1:13" x14ac:dyDescent="0.3">
      <c r="A160">
        <v>10</v>
      </c>
      <c r="B160">
        <v>15</v>
      </c>
      <c r="C160">
        <v>12</v>
      </c>
      <c r="D160">
        <v>18</v>
      </c>
      <c r="E160">
        <v>20</v>
      </c>
      <c r="F160">
        <v>25</v>
      </c>
      <c r="G160">
        <v>8</v>
      </c>
      <c r="H160">
        <v>14</v>
      </c>
      <c r="I160">
        <v>16</v>
      </c>
      <c r="J160">
        <v>22</v>
      </c>
    </row>
    <row r="161" spans="1:21" x14ac:dyDescent="0.3">
      <c r="A161">
        <v>9</v>
      </c>
      <c r="B161">
        <v>17</v>
      </c>
      <c r="C161" s="5">
        <v>11</v>
      </c>
      <c r="D161">
        <v>13</v>
      </c>
      <c r="E161">
        <v>19</v>
      </c>
      <c r="F161">
        <v>23</v>
      </c>
      <c r="G161">
        <v>21</v>
      </c>
      <c r="H161" s="5">
        <v>16</v>
      </c>
      <c r="I161" s="6">
        <v>24</v>
      </c>
      <c r="J161" s="5">
        <v>27</v>
      </c>
      <c r="K161" s="7"/>
      <c r="L161" s="7"/>
      <c r="M161" s="7"/>
      <c r="N161" s="7"/>
      <c r="O161" s="7"/>
      <c r="P161" s="7"/>
      <c r="Q161" s="7"/>
      <c r="R161" s="7"/>
      <c r="S161" s="7"/>
      <c r="T161" s="7"/>
      <c r="U161" s="7"/>
    </row>
    <row r="162" spans="1:21" x14ac:dyDescent="0.3">
      <c r="A162">
        <v>13</v>
      </c>
      <c r="B162">
        <v>10</v>
      </c>
      <c r="C162">
        <v>18</v>
      </c>
      <c r="D162">
        <v>16</v>
      </c>
      <c r="E162">
        <v>12</v>
      </c>
      <c r="F162">
        <v>14</v>
      </c>
      <c r="G162">
        <v>19</v>
      </c>
      <c r="H162">
        <v>21</v>
      </c>
      <c r="I162">
        <v>11</v>
      </c>
      <c r="J162">
        <v>17</v>
      </c>
    </row>
    <row r="163" spans="1:21" x14ac:dyDescent="0.3">
      <c r="A163">
        <v>15</v>
      </c>
      <c r="B163">
        <v>20</v>
      </c>
      <c r="C163">
        <v>26</v>
      </c>
      <c r="D163">
        <v>13</v>
      </c>
      <c r="E163">
        <v>12</v>
      </c>
      <c r="F163">
        <v>14</v>
      </c>
      <c r="G163">
        <v>22</v>
      </c>
      <c r="H163">
        <v>19</v>
      </c>
      <c r="I163">
        <v>16</v>
      </c>
      <c r="J163">
        <v>11</v>
      </c>
    </row>
    <row r="164" spans="1:21" x14ac:dyDescent="0.3">
      <c r="A164">
        <v>25</v>
      </c>
      <c r="B164">
        <v>18</v>
      </c>
      <c r="C164">
        <v>16</v>
      </c>
      <c r="D164">
        <v>13</v>
      </c>
      <c r="E164">
        <v>21</v>
      </c>
      <c r="F164">
        <v>20</v>
      </c>
      <c r="G164">
        <v>15</v>
      </c>
      <c r="H164">
        <v>12</v>
      </c>
      <c r="I164">
        <v>19</v>
      </c>
      <c r="J164">
        <v>17</v>
      </c>
    </row>
    <row r="165" spans="1:21" x14ac:dyDescent="0.3">
      <c r="A165">
        <v>14</v>
      </c>
      <c r="B165">
        <v>16</v>
      </c>
      <c r="C165">
        <v>23</v>
      </c>
      <c r="D165">
        <v>18</v>
      </c>
      <c r="E165">
        <v>15</v>
      </c>
      <c r="F165">
        <v>11</v>
      </c>
      <c r="G165">
        <v>19</v>
      </c>
      <c r="H165">
        <v>22</v>
      </c>
      <c r="I165">
        <v>17</v>
      </c>
      <c r="J165">
        <v>12</v>
      </c>
    </row>
    <row r="166" spans="1:21" x14ac:dyDescent="0.3">
      <c r="A166">
        <v>16</v>
      </c>
      <c r="B166">
        <v>14</v>
      </c>
      <c r="C166">
        <v>18</v>
      </c>
      <c r="D166">
        <v>20</v>
      </c>
      <c r="E166">
        <v>25</v>
      </c>
      <c r="F166">
        <v>13</v>
      </c>
      <c r="G166">
        <v>11</v>
      </c>
      <c r="H166">
        <v>22</v>
      </c>
      <c r="I166">
        <v>19</v>
      </c>
      <c r="J166">
        <v>17</v>
      </c>
    </row>
    <row r="167" spans="1:21" x14ac:dyDescent="0.3">
      <c r="A167">
        <v>15</v>
      </c>
      <c r="B167">
        <v>16</v>
      </c>
      <c r="C167">
        <v>13</v>
      </c>
      <c r="D167">
        <v>14</v>
      </c>
      <c r="E167">
        <v>18</v>
      </c>
      <c r="F167">
        <v>20</v>
      </c>
      <c r="G167">
        <v>19</v>
      </c>
      <c r="H167">
        <v>21</v>
      </c>
      <c r="I167">
        <v>17</v>
      </c>
      <c r="J167">
        <v>12</v>
      </c>
    </row>
    <row r="168" spans="1:21" x14ac:dyDescent="0.3">
      <c r="A168">
        <v>15</v>
      </c>
      <c r="B168">
        <v>13</v>
      </c>
      <c r="C168">
        <v>16</v>
      </c>
      <c r="D168">
        <v>14</v>
      </c>
      <c r="E168">
        <v>22</v>
      </c>
      <c r="F168">
        <v>21</v>
      </c>
      <c r="G168">
        <v>19</v>
      </c>
      <c r="H168">
        <v>18</v>
      </c>
      <c r="I168">
        <v>16</v>
      </c>
      <c r="J168">
        <v>11</v>
      </c>
    </row>
    <row r="169" spans="1:21" x14ac:dyDescent="0.3">
      <c r="A169">
        <v>17</v>
      </c>
      <c r="B169">
        <v>14</v>
      </c>
      <c r="C169">
        <v>12</v>
      </c>
      <c r="D169">
        <v>20</v>
      </c>
      <c r="E169">
        <v>23</v>
      </c>
      <c r="F169">
        <v>19</v>
      </c>
      <c r="G169">
        <v>15</v>
      </c>
      <c r="H169">
        <v>16</v>
      </c>
      <c r="I169">
        <v>13</v>
      </c>
      <c r="J169">
        <v>18</v>
      </c>
    </row>
    <row r="171" spans="1:21" x14ac:dyDescent="0.3">
      <c r="A171" s="4" t="s">
        <v>21</v>
      </c>
    </row>
    <row r="172" spans="1:21" x14ac:dyDescent="0.3">
      <c r="A172" s="4"/>
    </row>
    <row r="173" spans="1:21" x14ac:dyDescent="0.3">
      <c r="A173" s="4" t="s">
        <v>25</v>
      </c>
      <c r="B173">
        <f>AVERAGE(A160:J169)</f>
        <v>16.739999999999998</v>
      </c>
    </row>
    <row r="174" spans="1:21" x14ac:dyDescent="0.3">
      <c r="A174" s="4" t="s">
        <v>22</v>
      </c>
      <c r="B174">
        <f>MAX(A160:J169)-MIN(A160:J169)</f>
        <v>19</v>
      </c>
    </row>
    <row r="175" spans="1:21" x14ac:dyDescent="0.3">
      <c r="A175" s="4" t="s">
        <v>24</v>
      </c>
      <c r="B175">
        <f>_xlfn.STDEV.S(A160:J169)</f>
        <v>4.1429506881014673</v>
      </c>
    </row>
    <row r="177" spans="1:14" ht="15.6" x14ac:dyDescent="0.3">
      <c r="A177" s="12" t="s">
        <v>120</v>
      </c>
      <c r="B177" s="12"/>
      <c r="C177" s="12"/>
      <c r="D177" s="12"/>
      <c r="E177" s="12"/>
      <c r="F177" s="12"/>
      <c r="G177" s="12"/>
      <c r="H177" s="12"/>
      <c r="I177" s="12"/>
      <c r="J177" s="12"/>
      <c r="K177" s="12"/>
      <c r="L177" s="12"/>
      <c r="M177" s="12"/>
      <c r="N177" s="12"/>
    </row>
    <row r="178" spans="1:14" x14ac:dyDescent="0.3">
      <c r="A178" s="4"/>
    </row>
    <row r="180" spans="1:14" x14ac:dyDescent="0.3">
      <c r="A180" t="s">
        <v>26</v>
      </c>
      <c r="B180">
        <v>30</v>
      </c>
      <c r="C180">
        <v>32</v>
      </c>
      <c r="D180">
        <v>33</v>
      </c>
      <c r="E180">
        <v>28</v>
      </c>
      <c r="F180">
        <v>31</v>
      </c>
      <c r="G180">
        <v>30</v>
      </c>
      <c r="H180">
        <v>29</v>
      </c>
      <c r="I180">
        <v>30</v>
      </c>
      <c r="J180">
        <v>32</v>
      </c>
      <c r="K180">
        <v>31</v>
      </c>
    </row>
    <row r="181" spans="1:14" x14ac:dyDescent="0.3">
      <c r="A181" t="s">
        <v>27</v>
      </c>
      <c r="B181">
        <v>25</v>
      </c>
      <c r="C181">
        <v>27</v>
      </c>
      <c r="D181">
        <v>26</v>
      </c>
      <c r="E181">
        <v>23</v>
      </c>
      <c r="F181">
        <v>28</v>
      </c>
      <c r="G181">
        <v>24</v>
      </c>
      <c r="H181">
        <v>26</v>
      </c>
      <c r="I181">
        <v>25</v>
      </c>
      <c r="J181">
        <v>27</v>
      </c>
      <c r="K181">
        <v>28</v>
      </c>
    </row>
    <row r="182" spans="1:14" x14ac:dyDescent="0.3">
      <c r="A182" t="s">
        <v>28</v>
      </c>
      <c r="B182">
        <v>22</v>
      </c>
      <c r="C182">
        <v>23</v>
      </c>
      <c r="D182">
        <v>20</v>
      </c>
      <c r="E182">
        <v>25</v>
      </c>
      <c r="F182">
        <v>21</v>
      </c>
      <c r="G182">
        <v>24</v>
      </c>
      <c r="H182">
        <v>23</v>
      </c>
      <c r="I182">
        <v>22</v>
      </c>
      <c r="J182">
        <v>25</v>
      </c>
      <c r="K182">
        <v>24</v>
      </c>
    </row>
    <row r="183" spans="1:14" x14ac:dyDescent="0.3">
      <c r="A183" t="s">
        <v>29</v>
      </c>
      <c r="B183">
        <v>18</v>
      </c>
      <c r="C183">
        <v>17</v>
      </c>
      <c r="D183">
        <v>19</v>
      </c>
      <c r="E183">
        <v>20</v>
      </c>
      <c r="F183">
        <v>21</v>
      </c>
      <c r="G183">
        <v>18</v>
      </c>
      <c r="H183">
        <v>19</v>
      </c>
      <c r="I183">
        <v>17</v>
      </c>
      <c r="J183">
        <v>20</v>
      </c>
      <c r="K183">
        <v>19</v>
      </c>
    </row>
    <row r="184" spans="1:14" x14ac:dyDescent="0.3">
      <c r="A184" t="s">
        <v>30</v>
      </c>
      <c r="B184">
        <v>35</v>
      </c>
      <c r="C184">
        <v>36</v>
      </c>
      <c r="D184">
        <v>34</v>
      </c>
      <c r="E184">
        <v>35</v>
      </c>
      <c r="F184">
        <v>33</v>
      </c>
      <c r="G184">
        <v>34</v>
      </c>
      <c r="H184">
        <v>32</v>
      </c>
      <c r="I184">
        <v>33</v>
      </c>
      <c r="J184">
        <v>36</v>
      </c>
      <c r="K184">
        <v>34</v>
      </c>
    </row>
    <row r="186" spans="1:14" x14ac:dyDescent="0.3">
      <c r="A186" s="4" t="s">
        <v>21</v>
      </c>
    </row>
    <row r="187" spans="1:14" x14ac:dyDescent="0.3">
      <c r="A187" s="4"/>
    </row>
    <row r="188" spans="1:14" x14ac:dyDescent="0.3">
      <c r="A188" s="4" t="s">
        <v>25</v>
      </c>
      <c r="B188">
        <f>AVERAGE(B180:K184)</f>
        <v>26.48</v>
      </c>
    </row>
    <row r="189" spans="1:14" x14ac:dyDescent="0.3">
      <c r="A189" s="4" t="s">
        <v>22</v>
      </c>
      <c r="B189">
        <f>MAX(B180:K184)-MIN(B180:K184)</f>
        <v>19</v>
      </c>
    </row>
    <row r="190" spans="1:14" x14ac:dyDescent="0.3">
      <c r="A190" s="4" t="s">
        <v>23</v>
      </c>
      <c r="B190">
        <f>_xlfn.VAR.S(B180:K184)</f>
        <v>32.417959183673531</v>
      </c>
    </row>
    <row r="192" spans="1:14" ht="15.6" x14ac:dyDescent="0.3">
      <c r="A192" s="12" t="s">
        <v>121</v>
      </c>
      <c r="B192" s="12"/>
      <c r="C192" s="12"/>
      <c r="D192" s="12"/>
      <c r="E192" s="12"/>
      <c r="F192" s="12"/>
      <c r="G192" s="12"/>
      <c r="H192" s="12"/>
      <c r="I192" s="12"/>
      <c r="J192" s="12"/>
      <c r="K192" s="12"/>
      <c r="L192" s="12"/>
      <c r="M192" s="12"/>
      <c r="N192" s="12"/>
    </row>
    <row r="193" spans="1:12" x14ac:dyDescent="0.3">
      <c r="A193" s="4"/>
    </row>
    <row r="195" spans="1:12" x14ac:dyDescent="0.3">
      <c r="A195">
        <v>28</v>
      </c>
      <c r="B195">
        <v>32</v>
      </c>
      <c r="C195">
        <v>35</v>
      </c>
      <c r="D195">
        <v>40</v>
      </c>
      <c r="E195">
        <v>42</v>
      </c>
      <c r="F195">
        <v>28</v>
      </c>
      <c r="G195">
        <v>33</v>
      </c>
      <c r="H195">
        <v>38</v>
      </c>
      <c r="I195">
        <v>30</v>
      </c>
      <c r="J195">
        <v>41</v>
      </c>
    </row>
    <row r="196" spans="1:12" x14ac:dyDescent="0.3">
      <c r="A196">
        <v>37</v>
      </c>
      <c r="B196">
        <v>31</v>
      </c>
      <c r="C196">
        <v>34</v>
      </c>
      <c r="D196">
        <v>29</v>
      </c>
      <c r="E196">
        <v>36</v>
      </c>
      <c r="F196">
        <v>43</v>
      </c>
      <c r="G196">
        <v>39</v>
      </c>
      <c r="H196">
        <v>27</v>
      </c>
      <c r="I196">
        <v>35</v>
      </c>
      <c r="J196">
        <v>31</v>
      </c>
    </row>
    <row r="197" spans="1:12" x14ac:dyDescent="0.3">
      <c r="A197">
        <v>39</v>
      </c>
      <c r="B197">
        <v>45</v>
      </c>
      <c r="C197">
        <v>29</v>
      </c>
      <c r="D197">
        <v>33</v>
      </c>
      <c r="E197">
        <v>37</v>
      </c>
      <c r="F197">
        <v>40</v>
      </c>
      <c r="G197">
        <v>36</v>
      </c>
      <c r="H197">
        <v>29</v>
      </c>
      <c r="I197">
        <v>31</v>
      </c>
      <c r="J197">
        <v>38</v>
      </c>
    </row>
    <row r="198" spans="1:12" x14ac:dyDescent="0.3">
      <c r="A198">
        <v>35</v>
      </c>
      <c r="B198">
        <v>44</v>
      </c>
      <c r="C198">
        <v>32</v>
      </c>
      <c r="D198">
        <v>39</v>
      </c>
      <c r="E198">
        <v>36</v>
      </c>
      <c r="F198">
        <v>30</v>
      </c>
      <c r="G198">
        <v>33</v>
      </c>
      <c r="H198">
        <v>28</v>
      </c>
      <c r="I198">
        <v>41</v>
      </c>
      <c r="J198">
        <v>35</v>
      </c>
    </row>
    <row r="199" spans="1:12" x14ac:dyDescent="0.3">
      <c r="A199">
        <v>31</v>
      </c>
      <c r="B199">
        <v>37</v>
      </c>
      <c r="C199">
        <v>42</v>
      </c>
      <c r="D199">
        <v>29</v>
      </c>
      <c r="E199">
        <v>34</v>
      </c>
      <c r="F199">
        <v>40</v>
      </c>
      <c r="G199">
        <v>31</v>
      </c>
      <c r="H199">
        <v>33</v>
      </c>
      <c r="I199">
        <v>38</v>
      </c>
      <c r="J199">
        <v>36</v>
      </c>
    </row>
    <row r="200" spans="1:12" x14ac:dyDescent="0.3">
      <c r="A200">
        <v>39</v>
      </c>
      <c r="B200">
        <v>27</v>
      </c>
      <c r="C200">
        <v>35</v>
      </c>
      <c r="D200">
        <v>30</v>
      </c>
      <c r="E200">
        <v>43</v>
      </c>
      <c r="F200">
        <v>29</v>
      </c>
      <c r="G200">
        <v>32</v>
      </c>
      <c r="H200">
        <v>36</v>
      </c>
      <c r="I200">
        <v>31</v>
      </c>
      <c r="J200">
        <v>40</v>
      </c>
    </row>
    <row r="201" spans="1:12" x14ac:dyDescent="0.3">
      <c r="A201">
        <v>38</v>
      </c>
      <c r="B201">
        <v>44</v>
      </c>
      <c r="C201">
        <v>37</v>
      </c>
      <c r="D201">
        <v>33</v>
      </c>
      <c r="E201">
        <v>35</v>
      </c>
      <c r="F201">
        <v>41</v>
      </c>
      <c r="G201">
        <v>30</v>
      </c>
      <c r="H201">
        <v>31</v>
      </c>
      <c r="I201">
        <v>39</v>
      </c>
      <c r="J201">
        <v>28</v>
      </c>
    </row>
    <row r="202" spans="1:12" x14ac:dyDescent="0.3">
      <c r="A202">
        <v>45</v>
      </c>
      <c r="B202">
        <v>29</v>
      </c>
      <c r="C202">
        <v>33</v>
      </c>
      <c r="D202">
        <v>38</v>
      </c>
      <c r="E202">
        <v>34</v>
      </c>
      <c r="F202">
        <v>32</v>
      </c>
      <c r="G202">
        <v>35</v>
      </c>
      <c r="H202">
        <v>31</v>
      </c>
      <c r="I202">
        <v>40</v>
      </c>
      <c r="J202">
        <v>36</v>
      </c>
    </row>
    <row r="203" spans="1:12" x14ac:dyDescent="0.3">
      <c r="A203">
        <v>39</v>
      </c>
      <c r="B203">
        <v>27</v>
      </c>
      <c r="C203">
        <v>35</v>
      </c>
      <c r="D203">
        <v>30</v>
      </c>
      <c r="E203">
        <v>43</v>
      </c>
      <c r="F203">
        <v>29</v>
      </c>
      <c r="G203">
        <v>32</v>
      </c>
      <c r="H203">
        <v>36</v>
      </c>
      <c r="I203">
        <v>21</v>
      </c>
      <c r="J203">
        <v>40</v>
      </c>
    </row>
    <row r="204" spans="1:12" x14ac:dyDescent="0.3">
      <c r="A204">
        <v>38</v>
      </c>
      <c r="B204">
        <v>44</v>
      </c>
      <c r="C204">
        <v>37</v>
      </c>
      <c r="D204">
        <v>33</v>
      </c>
      <c r="E204">
        <v>35</v>
      </c>
      <c r="F204">
        <v>41</v>
      </c>
      <c r="G204">
        <v>30</v>
      </c>
      <c r="H204">
        <v>31</v>
      </c>
      <c r="I204">
        <v>39</v>
      </c>
      <c r="J204">
        <v>28</v>
      </c>
    </row>
    <row r="207" spans="1:12" ht="15" thickBot="1" x14ac:dyDescent="0.35">
      <c r="A207" s="4" t="s">
        <v>21</v>
      </c>
      <c r="B207" s="4"/>
      <c r="C207" s="4"/>
      <c r="D207" s="4"/>
      <c r="E207" s="4"/>
      <c r="F207" s="4"/>
      <c r="G207" s="4"/>
      <c r="H207" s="4"/>
      <c r="I207" s="4"/>
      <c r="J207" s="4"/>
    </row>
    <row r="208" spans="1:12" x14ac:dyDescent="0.3">
      <c r="A208" s="4"/>
      <c r="B208" s="4"/>
      <c r="C208" s="4"/>
      <c r="D208" s="4"/>
      <c r="E208" s="4"/>
      <c r="F208" s="4"/>
      <c r="G208" s="4"/>
      <c r="H208" s="4"/>
      <c r="I208" s="4"/>
      <c r="J208" s="4"/>
      <c r="K208" s="8"/>
      <c r="L208" s="8"/>
    </row>
    <row r="209" spans="1:12" ht="15" thickBot="1" x14ac:dyDescent="0.35">
      <c r="A209" s="4" t="s">
        <v>31</v>
      </c>
      <c r="B209" s="4">
        <f>MODE(A195:J204)</f>
        <v>35</v>
      </c>
      <c r="C209" s="4"/>
      <c r="D209" s="4" t="s">
        <v>122</v>
      </c>
      <c r="E209" s="4" t="s">
        <v>123</v>
      </c>
      <c r="F209" s="4"/>
      <c r="G209" s="4"/>
      <c r="H209" s="4"/>
      <c r="I209" s="4"/>
      <c r="J209" s="4"/>
    </row>
    <row r="210" spans="1:12" x14ac:dyDescent="0.3">
      <c r="A210" s="4" t="s">
        <v>32</v>
      </c>
      <c r="B210" s="4">
        <f>MEDIAN(A195:J204)</f>
        <v>35</v>
      </c>
      <c r="C210" s="4"/>
      <c r="D210" s="4" t="s">
        <v>38</v>
      </c>
      <c r="E210" s="4">
        <v>25</v>
      </c>
      <c r="F210" s="4"/>
      <c r="G210" s="8" t="s">
        <v>35</v>
      </c>
      <c r="H210" s="8" t="s">
        <v>36</v>
      </c>
      <c r="I210" s="4"/>
      <c r="J210" s="4"/>
    </row>
    <row r="211" spans="1:12" x14ac:dyDescent="0.3">
      <c r="A211" s="4" t="s">
        <v>22</v>
      </c>
      <c r="B211" s="4">
        <f>MAX(A195:J204)-MIN(A195:J204)</f>
        <v>24</v>
      </c>
      <c r="C211" s="4"/>
      <c r="D211" s="4" t="s">
        <v>39</v>
      </c>
      <c r="E211" s="4">
        <v>30</v>
      </c>
      <c r="F211" s="4"/>
      <c r="G211">
        <v>25</v>
      </c>
      <c r="H211">
        <v>1</v>
      </c>
      <c r="I211" s="4"/>
      <c r="J211" s="4"/>
    </row>
    <row r="212" spans="1:12" ht="15" thickBot="1" x14ac:dyDescent="0.35">
      <c r="A212" s="4"/>
      <c r="B212" s="4"/>
      <c r="C212" s="4"/>
      <c r="D212" s="4" t="s">
        <v>40</v>
      </c>
      <c r="E212" s="4">
        <v>35</v>
      </c>
      <c r="F212" s="4"/>
      <c r="G212">
        <v>30</v>
      </c>
      <c r="H212">
        <v>21</v>
      </c>
      <c r="I212" s="4"/>
      <c r="J212" s="4"/>
    </row>
    <row r="213" spans="1:12" x14ac:dyDescent="0.3">
      <c r="A213" s="4" t="s">
        <v>33</v>
      </c>
      <c r="B213" s="4">
        <f>MAX(A195:J204)</f>
        <v>45</v>
      </c>
      <c r="C213" s="4"/>
      <c r="D213" s="4" t="s">
        <v>41</v>
      </c>
      <c r="E213" s="4">
        <v>40</v>
      </c>
      <c r="F213" s="4"/>
      <c r="G213">
        <v>35</v>
      </c>
      <c r="H213">
        <v>33</v>
      </c>
      <c r="I213" s="9"/>
      <c r="J213" s="4"/>
    </row>
    <row r="214" spans="1:12" ht="15" thickBot="1" x14ac:dyDescent="0.35">
      <c r="A214" s="4" t="s">
        <v>37</v>
      </c>
      <c r="B214" s="4">
        <f>MIN(A195:J204)</f>
        <v>21</v>
      </c>
      <c r="C214" s="4"/>
      <c r="D214" s="4" t="s">
        <v>47</v>
      </c>
      <c r="E214" s="4">
        <v>45</v>
      </c>
      <c r="F214" s="4"/>
      <c r="G214">
        <v>40</v>
      </c>
      <c r="H214">
        <v>31</v>
      </c>
      <c r="I214" s="4"/>
      <c r="J214" s="4"/>
      <c r="K214" s="10"/>
      <c r="L214" s="10"/>
    </row>
    <row r="215" spans="1:12" x14ac:dyDescent="0.3">
      <c r="A215" s="4"/>
      <c r="B215" s="4"/>
      <c r="C215" s="4"/>
      <c r="D215" s="4"/>
      <c r="E215" s="4"/>
      <c r="F215" s="4"/>
      <c r="G215">
        <v>45</v>
      </c>
      <c r="H215">
        <v>14</v>
      </c>
      <c r="I215" s="4"/>
      <c r="J215" s="4"/>
    </row>
    <row r="216" spans="1:12" ht="15" thickBot="1" x14ac:dyDescent="0.35">
      <c r="A216" s="4"/>
      <c r="B216" s="4"/>
      <c r="C216" s="4"/>
      <c r="D216" s="4"/>
      <c r="E216" s="4"/>
      <c r="F216" s="4"/>
      <c r="G216" s="10" t="s">
        <v>42</v>
      </c>
      <c r="H216" s="10">
        <v>0</v>
      </c>
      <c r="I216" s="4"/>
      <c r="J216" s="4"/>
    </row>
    <row r="217" spans="1:12" x14ac:dyDescent="0.3">
      <c r="A217" s="4"/>
      <c r="B217" s="4"/>
      <c r="C217" s="4"/>
      <c r="D217" s="4"/>
      <c r="E217" s="4"/>
      <c r="F217" s="4"/>
      <c r="G217" s="4"/>
      <c r="H217" s="4"/>
      <c r="I217" s="4"/>
      <c r="J217" s="4"/>
    </row>
    <row r="218" spans="1:12" x14ac:dyDescent="0.3">
      <c r="A218" s="4"/>
      <c r="B218" s="4"/>
      <c r="C218" s="4"/>
      <c r="D218" s="4"/>
      <c r="E218" s="4"/>
      <c r="F218" s="4"/>
      <c r="G218" s="4"/>
      <c r="H218" s="4"/>
      <c r="I218" s="4"/>
      <c r="J218" s="4"/>
    </row>
    <row r="219" spans="1:12" ht="15" thickBot="1" x14ac:dyDescent="0.35">
      <c r="A219" s="4"/>
      <c r="B219" s="4"/>
      <c r="C219" s="4"/>
      <c r="D219" s="4"/>
      <c r="E219" s="4"/>
      <c r="F219" s="4"/>
      <c r="G219" s="4"/>
      <c r="H219" s="11"/>
      <c r="I219" s="11"/>
      <c r="J219" s="4"/>
    </row>
    <row r="222" spans="1:12" ht="15.6" x14ac:dyDescent="0.3">
      <c r="A222" s="12" t="s">
        <v>124</v>
      </c>
      <c r="B222" s="12"/>
      <c r="C222" s="12"/>
      <c r="D222" s="12"/>
      <c r="E222" s="12"/>
      <c r="F222" s="12"/>
      <c r="G222" s="12"/>
      <c r="H222" s="12"/>
      <c r="I222" s="12"/>
      <c r="J222" s="12"/>
      <c r="K222" s="12"/>
      <c r="L222" s="12"/>
    </row>
    <row r="224" spans="1:12" x14ac:dyDescent="0.3">
      <c r="B224">
        <v>56</v>
      </c>
      <c r="C224">
        <v>40</v>
      </c>
      <c r="D224">
        <v>28</v>
      </c>
      <c r="E224">
        <v>73</v>
      </c>
      <c r="F224">
        <v>52</v>
      </c>
      <c r="G224">
        <v>61</v>
      </c>
      <c r="H224">
        <v>35</v>
      </c>
      <c r="I224">
        <v>40</v>
      </c>
      <c r="J224">
        <v>47</v>
      </c>
      <c r="K224">
        <v>47</v>
      </c>
    </row>
    <row r="225" spans="1:11" x14ac:dyDescent="0.3">
      <c r="B225">
        <v>52</v>
      </c>
      <c r="C225">
        <v>44</v>
      </c>
      <c r="D225">
        <v>38</v>
      </c>
      <c r="E225">
        <v>60</v>
      </c>
      <c r="F225">
        <v>56</v>
      </c>
      <c r="G225">
        <v>40</v>
      </c>
      <c r="H225">
        <v>36</v>
      </c>
      <c r="I225">
        <v>49</v>
      </c>
      <c r="J225">
        <v>68</v>
      </c>
      <c r="K225">
        <v>57</v>
      </c>
    </row>
    <row r="226" spans="1:11" x14ac:dyDescent="0.3">
      <c r="B226">
        <v>52</v>
      </c>
      <c r="C226">
        <v>63</v>
      </c>
      <c r="D226">
        <v>41</v>
      </c>
      <c r="E226">
        <v>48</v>
      </c>
      <c r="F226">
        <v>55</v>
      </c>
      <c r="G226">
        <v>42</v>
      </c>
      <c r="H226">
        <v>39</v>
      </c>
      <c r="I226">
        <v>58</v>
      </c>
      <c r="J226">
        <v>62</v>
      </c>
      <c r="K226">
        <v>49</v>
      </c>
    </row>
    <row r="227" spans="1:11" x14ac:dyDescent="0.3">
      <c r="B227">
        <v>59</v>
      </c>
      <c r="C227">
        <v>45</v>
      </c>
      <c r="D227">
        <v>47</v>
      </c>
      <c r="E227">
        <v>51</v>
      </c>
      <c r="F227">
        <v>65</v>
      </c>
      <c r="G227">
        <v>41</v>
      </c>
      <c r="H227">
        <v>48</v>
      </c>
      <c r="I227">
        <v>55</v>
      </c>
      <c r="J227">
        <v>42</v>
      </c>
      <c r="K227">
        <v>39</v>
      </c>
    </row>
    <row r="228" spans="1:11" x14ac:dyDescent="0.3">
      <c r="B228">
        <v>58</v>
      </c>
      <c r="C228">
        <v>62</v>
      </c>
      <c r="D228">
        <v>49</v>
      </c>
      <c r="E228">
        <v>59</v>
      </c>
      <c r="F228">
        <v>45</v>
      </c>
      <c r="G228">
        <v>47</v>
      </c>
      <c r="H228">
        <v>51</v>
      </c>
      <c r="I228">
        <v>65</v>
      </c>
      <c r="J228">
        <v>43</v>
      </c>
      <c r="K228">
        <v>58</v>
      </c>
    </row>
    <row r="230" spans="1:11" x14ac:dyDescent="0.3">
      <c r="A230" s="4" t="s">
        <v>21</v>
      </c>
      <c r="B230" s="4"/>
      <c r="C230" s="4"/>
      <c r="D230" s="4"/>
      <c r="E230" s="4"/>
      <c r="F230" s="4"/>
      <c r="G230" s="4"/>
      <c r="H230" s="4"/>
      <c r="I230" s="4"/>
      <c r="J230" s="4"/>
    </row>
    <row r="231" spans="1:11" x14ac:dyDescent="0.3">
      <c r="A231" s="4"/>
      <c r="B231" s="4"/>
      <c r="C231" s="4"/>
      <c r="D231" s="4"/>
      <c r="E231" s="4"/>
      <c r="F231" s="4"/>
      <c r="G231" s="4"/>
      <c r="H231" s="4"/>
      <c r="I231" s="4"/>
      <c r="J231" s="4"/>
    </row>
    <row r="232" spans="1:11" x14ac:dyDescent="0.3">
      <c r="A232" s="4"/>
      <c r="B232" s="4" t="s">
        <v>43</v>
      </c>
      <c r="C232" s="4"/>
      <c r="D232" s="4"/>
      <c r="E232" s="4"/>
      <c r="F232" s="4"/>
      <c r="G232" s="4"/>
      <c r="H232" s="4"/>
      <c r="I232" s="4"/>
      <c r="J232" s="4"/>
    </row>
    <row r="233" spans="1:11" ht="15" thickBot="1" x14ac:dyDescent="0.35">
      <c r="A233" s="4"/>
      <c r="B233" s="4"/>
      <c r="C233" s="4"/>
      <c r="D233" s="4"/>
      <c r="E233" s="4"/>
      <c r="F233" s="4"/>
      <c r="G233" s="4"/>
      <c r="H233" s="4"/>
      <c r="I233" s="4"/>
      <c r="J233" s="4"/>
    </row>
    <row r="234" spans="1:11" x14ac:dyDescent="0.3">
      <c r="A234" s="4" t="s">
        <v>33</v>
      </c>
      <c r="B234" s="4">
        <f>MAX(B224:K228)</f>
        <v>73</v>
      </c>
      <c r="C234" s="4"/>
      <c r="D234" s="4" t="s">
        <v>44</v>
      </c>
      <c r="E234" s="4" t="s">
        <v>34</v>
      </c>
      <c r="F234" s="4"/>
      <c r="G234" s="4"/>
      <c r="H234" s="9" t="s">
        <v>35</v>
      </c>
      <c r="I234" s="9" t="s">
        <v>36</v>
      </c>
      <c r="J234" s="4"/>
    </row>
    <row r="235" spans="1:11" x14ac:dyDescent="0.3">
      <c r="A235" s="4" t="s">
        <v>37</v>
      </c>
      <c r="B235" s="4">
        <f>MIN(B224:K228)</f>
        <v>28</v>
      </c>
      <c r="C235" s="4"/>
      <c r="D235" s="4" t="s">
        <v>45</v>
      </c>
      <c r="E235" s="4">
        <v>33</v>
      </c>
      <c r="F235" s="4"/>
      <c r="G235" s="4"/>
      <c r="H235" s="4">
        <v>33</v>
      </c>
      <c r="I235" s="4">
        <v>1</v>
      </c>
      <c r="J235" s="4"/>
    </row>
    <row r="236" spans="1:11" x14ac:dyDescent="0.3">
      <c r="A236" s="4"/>
      <c r="B236" s="4"/>
      <c r="C236" s="4"/>
      <c r="D236" s="4" t="s">
        <v>46</v>
      </c>
      <c r="E236" s="4">
        <v>39</v>
      </c>
      <c r="F236" s="4"/>
      <c r="G236" s="4"/>
      <c r="H236" s="4">
        <v>39</v>
      </c>
      <c r="I236" s="4">
        <v>5</v>
      </c>
      <c r="J236" s="4"/>
    </row>
    <row r="237" spans="1:11" x14ac:dyDescent="0.3">
      <c r="A237" s="4"/>
      <c r="B237" s="4"/>
      <c r="C237" s="4"/>
      <c r="D237" s="4" t="s">
        <v>47</v>
      </c>
      <c r="E237" s="4">
        <v>45</v>
      </c>
      <c r="F237" s="4"/>
      <c r="G237" s="4"/>
      <c r="H237" s="4">
        <v>45</v>
      </c>
      <c r="I237" s="4">
        <v>11</v>
      </c>
      <c r="J237" s="4"/>
    </row>
    <row r="238" spans="1:11" x14ac:dyDescent="0.3">
      <c r="A238" s="4"/>
      <c r="B238" s="4"/>
      <c r="C238" s="4"/>
      <c r="D238" s="4" t="s">
        <v>48</v>
      </c>
      <c r="E238" s="4">
        <v>51</v>
      </c>
      <c r="F238" s="4"/>
      <c r="G238" s="4"/>
      <c r="H238" s="4">
        <v>51</v>
      </c>
      <c r="I238" s="4">
        <v>11</v>
      </c>
      <c r="J238" s="4"/>
    </row>
    <row r="239" spans="1:11" x14ac:dyDescent="0.3">
      <c r="A239" s="4"/>
      <c r="B239" s="4"/>
      <c r="C239" s="4"/>
      <c r="D239" s="4" t="s">
        <v>49</v>
      </c>
      <c r="E239" s="4">
        <v>57</v>
      </c>
      <c r="F239" s="4"/>
      <c r="G239" s="4"/>
      <c r="H239" s="4">
        <v>57</v>
      </c>
      <c r="I239" s="4">
        <v>8</v>
      </c>
      <c r="J239" s="4"/>
    </row>
    <row r="240" spans="1:11" x14ac:dyDescent="0.3">
      <c r="A240" s="4"/>
      <c r="B240" s="4"/>
      <c r="C240" s="4"/>
      <c r="D240" s="4" t="s">
        <v>50</v>
      </c>
      <c r="E240" s="4">
        <v>63</v>
      </c>
      <c r="F240" s="4"/>
      <c r="G240" s="4"/>
      <c r="H240" s="4">
        <v>63</v>
      </c>
      <c r="I240" s="4">
        <v>10</v>
      </c>
      <c r="J240" s="4"/>
    </row>
    <row r="241" spans="1:14" x14ac:dyDescent="0.3">
      <c r="A241" s="4"/>
      <c r="B241" s="4"/>
      <c r="C241" s="4"/>
      <c r="D241" s="4" t="s">
        <v>51</v>
      </c>
      <c r="E241" s="4">
        <v>69</v>
      </c>
      <c r="F241" s="4"/>
      <c r="G241" s="4"/>
      <c r="H241" s="4">
        <v>69</v>
      </c>
      <c r="I241" s="4">
        <v>3</v>
      </c>
      <c r="J241" s="4"/>
    </row>
    <row r="242" spans="1:14" x14ac:dyDescent="0.3">
      <c r="A242" s="4"/>
      <c r="B242" s="4"/>
      <c r="C242" s="4"/>
      <c r="D242" s="4" t="s">
        <v>52</v>
      </c>
      <c r="E242" s="4">
        <v>73</v>
      </c>
      <c r="F242" s="4"/>
      <c r="G242" s="4"/>
      <c r="H242" s="4">
        <v>73</v>
      </c>
      <c r="I242" s="4">
        <v>1</v>
      </c>
      <c r="J242" s="4"/>
    </row>
    <row r="243" spans="1:14" ht="15" thickBot="1" x14ac:dyDescent="0.35">
      <c r="A243" s="4"/>
      <c r="B243" s="4"/>
      <c r="C243" s="4"/>
      <c r="D243" s="4"/>
      <c r="E243" s="4"/>
      <c r="F243" s="4"/>
      <c r="G243" s="4"/>
      <c r="H243" s="11" t="s">
        <v>42</v>
      </c>
      <c r="I243" s="11">
        <v>0</v>
      </c>
      <c r="J243" s="4"/>
    </row>
    <row r="244" spans="1:14" x14ac:dyDescent="0.3">
      <c r="A244" s="4"/>
      <c r="B244" s="4"/>
      <c r="C244" s="4"/>
      <c r="D244" s="4"/>
      <c r="E244" s="4"/>
      <c r="F244" s="4"/>
      <c r="G244" s="4"/>
      <c r="H244" s="4"/>
      <c r="I244" s="4"/>
      <c r="J244" s="4"/>
    </row>
    <row r="245" spans="1:14" x14ac:dyDescent="0.3">
      <c r="A245" s="4" t="s">
        <v>31</v>
      </c>
      <c r="B245" s="4">
        <f>MODE(B224:K228)</f>
        <v>47</v>
      </c>
      <c r="C245" s="4"/>
      <c r="D245" s="4"/>
      <c r="E245" s="4"/>
      <c r="F245" s="4"/>
      <c r="G245" s="4"/>
      <c r="H245" s="4"/>
      <c r="I245" s="4"/>
      <c r="J245" s="4"/>
    </row>
    <row r="246" spans="1:14" x14ac:dyDescent="0.3">
      <c r="A246" s="4" t="s">
        <v>32</v>
      </c>
      <c r="B246" s="4">
        <f>MEDIAN(B224:K228)</f>
        <v>49</v>
      </c>
      <c r="C246" s="4"/>
      <c r="D246" s="4"/>
      <c r="E246" s="4"/>
      <c r="F246" s="4"/>
      <c r="G246" s="4"/>
      <c r="H246" s="4"/>
      <c r="I246" s="4"/>
      <c r="J246" s="4"/>
    </row>
    <row r="247" spans="1:14" x14ac:dyDescent="0.3">
      <c r="A247" s="4"/>
      <c r="B247" s="4"/>
      <c r="C247" s="4"/>
      <c r="D247" s="4"/>
      <c r="E247" s="4"/>
      <c r="F247" s="4"/>
      <c r="G247" s="4"/>
      <c r="H247" s="4"/>
      <c r="I247" s="4"/>
      <c r="J247" s="4"/>
    </row>
    <row r="248" spans="1:14" x14ac:dyDescent="0.3">
      <c r="A248" s="4" t="s">
        <v>53</v>
      </c>
      <c r="B248" s="4">
        <f>QUARTILE(B224:K228,1)</f>
        <v>42.25</v>
      </c>
      <c r="C248" s="4"/>
      <c r="D248" s="4"/>
      <c r="E248" s="4"/>
      <c r="F248" s="4"/>
      <c r="G248" s="4"/>
      <c r="H248" s="4"/>
      <c r="I248" s="4"/>
      <c r="J248" s="4"/>
    </row>
    <row r="249" spans="1:14" x14ac:dyDescent="0.3">
      <c r="A249" s="4" t="s">
        <v>54</v>
      </c>
      <c r="B249" s="4">
        <f>QUARTILE(B224:K228,3)</f>
        <v>58</v>
      </c>
      <c r="C249" s="4"/>
      <c r="D249" s="4"/>
      <c r="E249" s="4"/>
      <c r="F249" s="4"/>
      <c r="G249" s="4"/>
      <c r="H249" s="4"/>
      <c r="I249" s="4"/>
      <c r="J249" s="4"/>
    </row>
    <row r="250" spans="1:14" x14ac:dyDescent="0.3">
      <c r="A250" s="4" t="s">
        <v>55</v>
      </c>
      <c r="B250" s="4">
        <f>B249-B248</f>
        <v>15.75</v>
      </c>
      <c r="C250" s="4"/>
      <c r="D250" s="4"/>
      <c r="E250" s="4"/>
      <c r="F250" s="4"/>
      <c r="G250" s="4"/>
      <c r="H250" s="4"/>
      <c r="I250" s="4"/>
      <c r="J250" s="4"/>
    </row>
    <row r="252" spans="1:14" ht="15.6" x14ac:dyDescent="0.3">
      <c r="A252" s="12" t="s">
        <v>125</v>
      </c>
      <c r="B252" s="12"/>
      <c r="C252" s="12"/>
      <c r="D252" s="12"/>
      <c r="E252" s="12"/>
      <c r="F252" s="12"/>
      <c r="G252" s="12"/>
      <c r="H252" s="12"/>
      <c r="I252" s="12"/>
      <c r="J252" s="12"/>
      <c r="K252" s="12"/>
      <c r="L252" s="12"/>
      <c r="M252" s="12"/>
      <c r="N252" s="12"/>
    </row>
    <row r="253" spans="1:14" x14ac:dyDescent="0.3">
      <c r="A253" s="4"/>
    </row>
    <row r="255" spans="1:14" x14ac:dyDescent="0.3">
      <c r="B255" t="s">
        <v>56</v>
      </c>
      <c r="C255" t="s">
        <v>57</v>
      </c>
    </row>
    <row r="256" spans="1:14" x14ac:dyDescent="0.3">
      <c r="B256" t="s">
        <v>58</v>
      </c>
      <c r="C256">
        <v>30</v>
      </c>
    </row>
    <row r="257" spans="1:7" x14ac:dyDescent="0.3">
      <c r="B257" t="s">
        <v>59</v>
      </c>
      <c r="C257">
        <v>40</v>
      </c>
    </row>
    <row r="258" spans="1:7" x14ac:dyDescent="0.3">
      <c r="B258" t="s">
        <v>60</v>
      </c>
      <c r="C258">
        <v>20</v>
      </c>
    </row>
    <row r="259" spans="1:7" x14ac:dyDescent="0.3">
      <c r="B259" t="s">
        <v>61</v>
      </c>
      <c r="C259">
        <v>10</v>
      </c>
    </row>
    <row r="260" spans="1:7" x14ac:dyDescent="0.3">
      <c r="B260" t="s">
        <v>62</v>
      </c>
      <c r="C260">
        <v>45</v>
      </c>
    </row>
    <row r="261" spans="1:7" x14ac:dyDescent="0.3">
      <c r="B261" t="s">
        <v>63</v>
      </c>
      <c r="C261">
        <v>25</v>
      </c>
    </row>
    <row r="262" spans="1:7" x14ac:dyDescent="0.3">
      <c r="B262" t="s">
        <v>64</v>
      </c>
      <c r="C262">
        <v>30</v>
      </c>
    </row>
    <row r="265" spans="1:7" x14ac:dyDescent="0.3">
      <c r="A265" s="4" t="s">
        <v>21</v>
      </c>
      <c r="B265" s="4"/>
      <c r="C265" s="4"/>
      <c r="D265" s="4"/>
      <c r="E265" s="4"/>
      <c r="F265" s="4"/>
      <c r="G265" s="4"/>
    </row>
    <row r="266" spans="1:7" x14ac:dyDescent="0.3">
      <c r="A266" s="4"/>
      <c r="B266" s="4"/>
      <c r="C266" s="4"/>
      <c r="D266" s="4"/>
      <c r="E266" s="4"/>
      <c r="F266" s="4"/>
      <c r="G266" s="4"/>
    </row>
    <row r="267" spans="1:7" x14ac:dyDescent="0.3">
      <c r="A267" s="4" t="s">
        <v>65</v>
      </c>
      <c r="B267" s="4"/>
      <c r="C267" s="4"/>
      <c r="D267" s="4"/>
      <c r="E267" s="4"/>
      <c r="F267" s="4"/>
      <c r="G267" s="4"/>
    </row>
    <row r="285" spans="1:6" x14ac:dyDescent="0.3">
      <c r="A285" s="4" t="s">
        <v>66</v>
      </c>
      <c r="B285" s="4"/>
      <c r="C285" s="4"/>
      <c r="D285" s="4"/>
      <c r="E285" s="4"/>
      <c r="F285" s="4"/>
    </row>
    <row r="286" spans="1:6" x14ac:dyDescent="0.3">
      <c r="A286" s="4"/>
      <c r="B286" s="4"/>
      <c r="C286" s="4"/>
      <c r="D286" s="4"/>
      <c r="E286" s="4"/>
      <c r="F286" s="4"/>
    </row>
    <row r="287" spans="1:6" x14ac:dyDescent="0.3">
      <c r="A287" s="4" t="s">
        <v>67</v>
      </c>
      <c r="B287" s="4" t="s">
        <v>62</v>
      </c>
      <c r="C287" s="4"/>
      <c r="D287" s="4"/>
      <c r="E287" s="4"/>
      <c r="F287" s="4"/>
    </row>
    <row r="288" spans="1:6" x14ac:dyDescent="0.3">
      <c r="A288" s="4"/>
      <c r="B288" s="4"/>
      <c r="C288" s="4"/>
      <c r="D288" s="4"/>
      <c r="E288" s="4"/>
      <c r="F288" s="4"/>
    </row>
    <row r="289" spans="1:6" x14ac:dyDescent="0.3">
      <c r="A289" s="4" t="s">
        <v>68</v>
      </c>
      <c r="B289" s="4"/>
      <c r="C289" s="4"/>
      <c r="D289" s="4"/>
      <c r="E289" s="4"/>
      <c r="F289" s="4"/>
    </row>
    <row r="308" spans="1:14" ht="15.6" x14ac:dyDescent="0.3">
      <c r="A308" s="12" t="s">
        <v>126</v>
      </c>
      <c r="B308" s="12"/>
      <c r="C308" s="12"/>
      <c r="D308" s="12"/>
      <c r="E308" s="12"/>
      <c r="F308" s="12"/>
      <c r="G308" s="12"/>
      <c r="H308" s="12"/>
      <c r="I308" s="12"/>
      <c r="J308" s="12"/>
      <c r="K308" s="12"/>
      <c r="L308" s="12"/>
      <c r="M308" s="12"/>
      <c r="N308" s="12"/>
    </row>
    <row r="310" spans="1:14" x14ac:dyDescent="0.3">
      <c r="A310" t="s">
        <v>69</v>
      </c>
      <c r="B310">
        <v>4</v>
      </c>
      <c r="C310">
        <v>5</v>
      </c>
      <c r="D310">
        <v>3</v>
      </c>
      <c r="E310">
        <v>4</v>
      </c>
      <c r="F310">
        <v>4</v>
      </c>
      <c r="G310">
        <v>3</v>
      </c>
      <c r="H310">
        <v>2</v>
      </c>
      <c r="I310">
        <v>5</v>
      </c>
      <c r="J310">
        <v>4</v>
      </c>
      <c r="K310">
        <v>3</v>
      </c>
    </row>
    <row r="311" spans="1:14" x14ac:dyDescent="0.3">
      <c r="B311">
        <v>5</v>
      </c>
      <c r="C311">
        <v>4</v>
      </c>
      <c r="D311">
        <v>2</v>
      </c>
      <c r="E311">
        <v>3</v>
      </c>
      <c r="F311">
        <v>4</v>
      </c>
      <c r="G311">
        <v>5</v>
      </c>
      <c r="H311">
        <v>3</v>
      </c>
      <c r="I311">
        <v>4</v>
      </c>
      <c r="J311">
        <v>5</v>
      </c>
      <c r="K311">
        <v>3</v>
      </c>
    </row>
    <row r="312" spans="1:14" x14ac:dyDescent="0.3">
      <c r="B312">
        <v>4</v>
      </c>
      <c r="C312">
        <v>3</v>
      </c>
      <c r="D312">
        <v>2</v>
      </c>
      <c r="E312">
        <v>4</v>
      </c>
      <c r="F312">
        <v>5</v>
      </c>
      <c r="G312">
        <v>3</v>
      </c>
      <c r="H312">
        <v>4</v>
      </c>
      <c r="I312">
        <v>5</v>
      </c>
      <c r="J312">
        <v>4</v>
      </c>
      <c r="K312">
        <v>3</v>
      </c>
    </row>
    <row r="313" spans="1:14" x14ac:dyDescent="0.3">
      <c r="B313">
        <v>3</v>
      </c>
      <c r="C313">
        <v>4</v>
      </c>
      <c r="D313">
        <v>5</v>
      </c>
      <c r="E313">
        <v>2</v>
      </c>
      <c r="F313">
        <v>3</v>
      </c>
      <c r="G313">
        <v>4</v>
      </c>
      <c r="H313">
        <v>4</v>
      </c>
      <c r="I313">
        <v>3</v>
      </c>
      <c r="J313">
        <v>5</v>
      </c>
      <c r="K313">
        <v>4</v>
      </c>
    </row>
    <row r="314" spans="1:14" x14ac:dyDescent="0.3">
      <c r="B314">
        <v>3</v>
      </c>
      <c r="C314">
        <v>4</v>
      </c>
      <c r="D314">
        <v>5</v>
      </c>
      <c r="E314">
        <v>4</v>
      </c>
      <c r="F314">
        <v>2</v>
      </c>
      <c r="G314">
        <v>3</v>
      </c>
      <c r="H314">
        <v>4</v>
      </c>
      <c r="I314">
        <v>5</v>
      </c>
      <c r="J314">
        <v>3</v>
      </c>
      <c r="K314">
        <v>4</v>
      </c>
    </row>
    <row r="315" spans="1:14" x14ac:dyDescent="0.3">
      <c r="B315">
        <v>5</v>
      </c>
      <c r="C315">
        <v>4</v>
      </c>
      <c r="D315">
        <v>3</v>
      </c>
      <c r="E315">
        <v>4</v>
      </c>
      <c r="F315">
        <v>5</v>
      </c>
      <c r="G315">
        <v>3</v>
      </c>
      <c r="H315">
        <v>4</v>
      </c>
      <c r="I315">
        <v>5</v>
      </c>
      <c r="J315">
        <v>4</v>
      </c>
      <c r="K315">
        <v>3</v>
      </c>
    </row>
    <row r="316" spans="1:14" x14ac:dyDescent="0.3">
      <c r="B316">
        <v>3</v>
      </c>
      <c r="C316">
        <v>4</v>
      </c>
      <c r="D316">
        <v>5</v>
      </c>
      <c r="E316">
        <v>2</v>
      </c>
      <c r="F316">
        <v>3</v>
      </c>
      <c r="G316">
        <v>4</v>
      </c>
      <c r="H316">
        <v>4</v>
      </c>
      <c r="I316">
        <v>3</v>
      </c>
      <c r="J316">
        <v>5</v>
      </c>
      <c r="K316">
        <v>4</v>
      </c>
    </row>
    <row r="317" spans="1:14" x14ac:dyDescent="0.3">
      <c r="B317">
        <v>3</v>
      </c>
      <c r="C317">
        <v>4</v>
      </c>
      <c r="D317">
        <v>5</v>
      </c>
      <c r="E317">
        <v>4</v>
      </c>
      <c r="F317">
        <v>2</v>
      </c>
      <c r="G317">
        <v>3</v>
      </c>
      <c r="H317">
        <v>4</v>
      </c>
      <c r="I317">
        <v>5</v>
      </c>
      <c r="J317">
        <v>3</v>
      </c>
      <c r="K317">
        <v>4</v>
      </c>
    </row>
    <row r="318" spans="1:14" x14ac:dyDescent="0.3">
      <c r="B318">
        <v>5</v>
      </c>
      <c r="C318">
        <v>4</v>
      </c>
      <c r="D318">
        <v>3</v>
      </c>
      <c r="E318">
        <v>4</v>
      </c>
      <c r="F318">
        <v>5</v>
      </c>
      <c r="G318">
        <v>3</v>
      </c>
      <c r="H318">
        <v>4</v>
      </c>
      <c r="I318">
        <v>5</v>
      </c>
      <c r="J318">
        <v>4</v>
      </c>
      <c r="K318">
        <v>3</v>
      </c>
    </row>
    <row r="319" spans="1:14" x14ac:dyDescent="0.3">
      <c r="B319">
        <v>3</v>
      </c>
      <c r="C319">
        <v>4</v>
      </c>
      <c r="D319">
        <v>5</v>
      </c>
      <c r="E319">
        <v>2</v>
      </c>
      <c r="F319">
        <v>3</v>
      </c>
      <c r="G319">
        <v>4</v>
      </c>
      <c r="H319">
        <v>4</v>
      </c>
      <c r="I319">
        <v>3</v>
      </c>
      <c r="J319">
        <v>5</v>
      </c>
      <c r="K319">
        <v>4</v>
      </c>
    </row>
    <row r="321" spans="1:8" x14ac:dyDescent="0.3">
      <c r="A321" s="4" t="s">
        <v>21</v>
      </c>
      <c r="B321" s="4"/>
      <c r="C321" s="4"/>
      <c r="D321" s="4"/>
      <c r="E321" s="4"/>
      <c r="F321" s="4"/>
      <c r="G321" s="4"/>
      <c r="H321" s="4"/>
    </row>
    <row r="322" spans="1:8" x14ac:dyDescent="0.3">
      <c r="A322" s="4"/>
      <c r="B322" s="4"/>
      <c r="C322" s="4"/>
      <c r="D322" s="4"/>
      <c r="E322" s="4"/>
      <c r="F322" s="4"/>
      <c r="G322" s="4"/>
      <c r="H322" s="4"/>
    </row>
    <row r="323" spans="1:8" x14ac:dyDescent="0.3">
      <c r="A323" s="4" t="s">
        <v>70</v>
      </c>
      <c r="B323" s="4"/>
      <c r="C323" s="4"/>
      <c r="D323" s="4"/>
      <c r="E323" s="4"/>
      <c r="F323" s="4"/>
      <c r="G323" s="4"/>
      <c r="H323" s="4"/>
    </row>
    <row r="339" spans="1:8" x14ac:dyDescent="0.3">
      <c r="A339" s="4" t="s">
        <v>71</v>
      </c>
      <c r="B339" s="4"/>
      <c r="C339" s="4"/>
      <c r="D339" s="4"/>
      <c r="E339" s="4"/>
      <c r="F339" s="4"/>
      <c r="G339" s="4"/>
      <c r="H339" s="4"/>
    </row>
    <row r="340" spans="1:8" x14ac:dyDescent="0.3">
      <c r="A340" s="4"/>
      <c r="B340" s="4"/>
      <c r="C340" s="4"/>
      <c r="D340" s="4"/>
      <c r="E340" s="4"/>
      <c r="F340" s="4"/>
      <c r="G340" s="4"/>
      <c r="H340" s="4"/>
    </row>
    <row r="341" spans="1:8" x14ac:dyDescent="0.3">
      <c r="A341" s="4" t="s">
        <v>31</v>
      </c>
      <c r="B341" s="4">
        <f>MODE(B310:K319)</f>
        <v>4</v>
      </c>
      <c r="C341" s="4"/>
      <c r="D341" s="4"/>
      <c r="E341" s="4"/>
      <c r="F341" s="4"/>
      <c r="G341" s="4"/>
      <c r="H341" s="4"/>
    </row>
    <row r="342" spans="1:8" x14ac:dyDescent="0.3">
      <c r="A342" s="4"/>
      <c r="B342" s="4"/>
      <c r="C342" s="4"/>
      <c r="D342" s="4"/>
      <c r="E342" s="4"/>
      <c r="F342" s="4"/>
      <c r="G342" s="4"/>
      <c r="H342" s="4"/>
    </row>
    <row r="343" spans="1:8" x14ac:dyDescent="0.3">
      <c r="A343" s="4"/>
      <c r="B343" s="4"/>
      <c r="C343" s="4"/>
      <c r="D343" s="4"/>
      <c r="E343" s="4"/>
      <c r="F343" s="4"/>
      <c r="G343" s="4"/>
      <c r="H343" s="4"/>
    </row>
    <row r="344" spans="1:8" x14ac:dyDescent="0.3">
      <c r="A344" s="4" t="s">
        <v>72</v>
      </c>
      <c r="B344" s="4"/>
      <c r="C344" s="4"/>
      <c r="D344" s="4"/>
      <c r="E344" s="4"/>
      <c r="F344" s="4"/>
      <c r="G344" s="4"/>
      <c r="H344" s="4"/>
    </row>
    <row r="345" spans="1:8" x14ac:dyDescent="0.3">
      <c r="A345" s="4"/>
      <c r="B345" s="4"/>
      <c r="C345" s="4"/>
      <c r="D345" s="4"/>
      <c r="E345" s="4"/>
      <c r="F345" s="4"/>
      <c r="G345" s="4"/>
      <c r="H345" s="4"/>
    </row>
    <row r="346" spans="1:8" ht="15" thickBot="1" x14ac:dyDescent="0.35">
      <c r="A346" s="4"/>
      <c r="B346" s="4" t="s">
        <v>34</v>
      </c>
      <c r="C346" s="4"/>
      <c r="D346" s="4"/>
      <c r="E346" s="4"/>
      <c r="F346" s="4"/>
      <c r="G346" s="4"/>
      <c r="H346" s="4"/>
    </row>
    <row r="347" spans="1:8" x14ac:dyDescent="0.3">
      <c r="A347" s="4"/>
      <c r="B347" s="4">
        <v>2</v>
      </c>
      <c r="C347" s="4"/>
      <c r="D347" s="4"/>
      <c r="E347" s="9" t="s">
        <v>35</v>
      </c>
      <c r="F347" s="9" t="s">
        <v>36</v>
      </c>
      <c r="G347" s="4"/>
      <c r="H347" s="4"/>
    </row>
    <row r="348" spans="1:8" x14ac:dyDescent="0.3">
      <c r="A348" s="4"/>
      <c r="B348" s="4">
        <v>3</v>
      </c>
      <c r="C348" s="4"/>
      <c r="D348" s="4"/>
      <c r="E348" s="4">
        <v>2</v>
      </c>
      <c r="F348" s="4">
        <v>8</v>
      </c>
      <c r="G348" s="4"/>
      <c r="H348" s="4"/>
    </row>
    <row r="349" spans="1:8" x14ac:dyDescent="0.3">
      <c r="A349" s="4"/>
      <c r="B349" s="4">
        <v>4</v>
      </c>
      <c r="C349" s="4"/>
      <c r="D349" s="4"/>
      <c r="E349" s="4">
        <v>3</v>
      </c>
      <c r="F349" s="4">
        <v>30</v>
      </c>
      <c r="G349" s="4"/>
      <c r="H349" s="4"/>
    </row>
    <row r="350" spans="1:8" x14ac:dyDescent="0.3">
      <c r="A350" s="4"/>
      <c r="B350" s="4">
        <v>5</v>
      </c>
      <c r="C350" s="4"/>
      <c r="D350" s="4"/>
      <c r="E350" s="4">
        <v>4</v>
      </c>
      <c r="F350" s="4">
        <v>39</v>
      </c>
      <c r="G350" s="4"/>
      <c r="H350" s="4"/>
    </row>
    <row r="351" spans="1:8" x14ac:dyDescent="0.3">
      <c r="A351" s="4"/>
      <c r="B351" s="4"/>
      <c r="C351" s="4"/>
      <c r="D351" s="4"/>
      <c r="E351" s="4">
        <v>5</v>
      </c>
      <c r="F351" s="4">
        <v>23</v>
      </c>
      <c r="G351" s="4"/>
      <c r="H351" s="4"/>
    </row>
    <row r="352" spans="1:8" ht="15" thickBot="1" x14ac:dyDescent="0.35">
      <c r="A352" s="4"/>
      <c r="B352" s="4"/>
      <c r="C352" s="4"/>
      <c r="D352" s="4"/>
      <c r="E352" s="11" t="s">
        <v>42</v>
      </c>
      <c r="F352" s="11">
        <v>0</v>
      </c>
      <c r="G352" s="4"/>
      <c r="H352" s="4"/>
    </row>
    <row r="353" spans="1:15" x14ac:dyDescent="0.3">
      <c r="A353" s="4"/>
      <c r="B353" s="4"/>
      <c r="C353" s="4"/>
      <c r="D353" s="4"/>
      <c r="E353" s="4"/>
      <c r="F353" s="4"/>
      <c r="G353" s="4"/>
      <c r="H353" s="4"/>
    </row>
    <row r="356" spans="1:15" ht="15.6" x14ac:dyDescent="0.3">
      <c r="A356" s="12" t="s">
        <v>127</v>
      </c>
      <c r="B356" s="12"/>
      <c r="C356" s="12"/>
      <c r="D356" s="12"/>
      <c r="E356" s="12"/>
      <c r="F356" s="12"/>
      <c r="G356" s="12"/>
      <c r="H356" s="12"/>
      <c r="I356" s="12"/>
      <c r="J356" s="12"/>
      <c r="K356" s="12"/>
      <c r="L356" s="12"/>
      <c r="M356" s="12"/>
      <c r="N356" s="12"/>
      <c r="O356" s="12"/>
    </row>
    <row r="358" spans="1:15" x14ac:dyDescent="0.3">
      <c r="A358" t="s">
        <v>73</v>
      </c>
      <c r="B358">
        <v>35</v>
      </c>
      <c r="C358">
        <v>28</v>
      </c>
      <c r="D358">
        <v>32</v>
      </c>
      <c r="E358">
        <v>45</v>
      </c>
      <c r="F358">
        <v>38</v>
      </c>
      <c r="G358">
        <v>29</v>
      </c>
      <c r="H358">
        <v>42</v>
      </c>
      <c r="I358">
        <v>30</v>
      </c>
      <c r="J358">
        <v>36</v>
      </c>
      <c r="K358">
        <v>41</v>
      </c>
    </row>
    <row r="359" spans="1:15" x14ac:dyDescent="0.3">
      <c r="B359">
        <v>47</v>
      </c>
      <c r="C359">
        <v>31</v>
      </c>
      <c r="D359">
        <v>39</v>
      </c>
      <c r="E359">
        <v>43</v>
      </c>
      <c r="F359">
        <v>37</v>
      </c>
      <c r="G359">
        <v>30</v>
      </c>
      <c r="H359">
        <v>34</v>
      </c>
      <c r="I359">
        <v>39</v>
      </c>
      <c r="J359">
        <v>28</v>
      </c>
      <c r="K359">
        <v>33</v>
      </c>
    </row>
    <row r="360" spans="1:15" x14ac:dyDescent="0.3">
      <c r="B360">
        <v>36</v>
      </c>
      <c r="C360">
        <v>40</v>
      </c>
      <c r="D360">
        <v>42</v>
      </c>
      <c r="E360">
        <v>29</v>
      </c>
      <c r="F360">
        <v>31</v>
      </c>
      <c r="G360">
        <v>45</v>
      </c>
      <c r="H360">
        <v>38</v>
      </c>
      <c r="I360">
        <v>33</v>
      </c>
      <c r="J360">
        <v>41</v>
      </c>
      <c r="K360">
        <v>35</v>
      </c>
    </row>
    <row r="361" spans="1:15" x14ac:dyDescent="0.3">
      <c r="B361">
        <v>37</v>
      </c>
      <c r="C361">
        <v>34</v>
      </c>
      <c r="D361">
        <v>46</v>
      </c>
      <c r="E361">
        <v>30</v>
      </c>
      <c r="F361">
        <v>39</v>
      </c>
      <c r="G361">
        <v>43</v>
      </c>
      <c r="H361">
        <v>28</v>
      </c>
      <c r="I361">
        <v>32</v>
      </c>
      <c r="J361">
        <v>36</v>
      </c>
      <c r="K361">
        <v>29</v>
      </c>
    </row>
    <row r="362" spans="1:15" x14ac:dyDescent="0.3">
      <c r="B362">
        <v>31</v>
      </c>
      <c r="C362">
        <v>37</v>
      </c>
      <c r="D362">
        <v>40</v>
      </c>
      <c r="E362">
        <v>42</v>
      </c>
      <c r="F362">
        <v>33</v>
      </c>
      <c r="G362">
        <v>39</v>
      </c>
      <c r="H362">
        <v>28</v>
      </c>
      <c r="I362">
        <v>35</v>
      </c>
      <c r="J362">
        <v>38</v>
      </c>
      <c r="K362">
        <v>43</v>
      </c>
    </row>
    <row r="364" spans="1:15" x14ac:dyDescent="0.3">
      <c r="A364" s="4" t="s">
        <v>21</v>
      </c>
      <c r="B364" s="4"/>
      <c r="C364" s="4"/>
      <c r="D364" s="4"/>
      <c r="E364" s="4"/>
      <c r="F364" s="4"/>
      <c r="G364" s="4"/>
      <c r="H364" s="4"/>
      <c r="I364" s="4"/>
    </row>
    <row r="365" spans="1:15" x14ac:dyDescent="0.3">
      <c r="A365" s="4"/>
      <c r="B365" s="4"/>
      <c r="C365" s="4"/>
      <c r="D365" s="4"/>
      <c r="E365" s="4"/>
      <c r="F365" s="4"/>
      <c r="G365" s="4"/>
      <c r="H365" s="4"/>
      <c r="I365" s="4"/>
    </row>
    <row r="366" spans="1:15" x14ac:dyDescent="0.3">
      <c r="A366" s="4" t="s">
        <v>74</v>
      </c>
      <c r="B366" s="4"/>
      <c r="C366" s="4"/>
      <c r="D366" s="4"/>
      <c r="E366" s="4"/>
      <c r="F366" s="4"/>
      <c r="G366" s="4"/>
      <c r="H366" s="4"/>
      <c r="I366" s="4"/>
    </row>
    <row r="367" spans="1:15" ht="15" thickBot="1" x14ac:dyDescent="0.35">
      <c r="A367" s="4"/>
      <c r="B367" s="4"/>
      <c r="C367" s="4"/>
      <c r="D367" s="4"/>
      <c r="E367" s="4"/>
      <c r="F367" s="4"/>
      <c r="G367" s="4"/>
      <c r="H367" s="4"/>
      <c r="I367" s="4"/>
    </row>
    <row r="368" spans="1:15" x14ac:dyDescent="0.3">
      <c r="A368" s="4" t="s">
        <v>37</v>
      </c>
      <c r="B368" s="4">
        <f>MIN(B358:K362)</f>
        <v>28</v>
      </c>
      <c r="C368" s="4"/>
      <c r="D368" s="4" t="s">
        <v>75</v>
      </c>
      <c r="E368" s="4" t="s">
        <v>34</v>
      </c>
      <c r="F368" s="4"/>
      <c r="G368" s="9" t="s">
        <v>35</v>
      </c>
      <c r="H368" s="9" t="s">
        <v>36</v>
      </c>
      <c r="I368" s="4"/>
    </row>
    <row r="369" spans="1:9" x14ac:dyDescent="0.3">
      <c r="A369" s="4" t="s">
        <v>33</v>
      </c>
      <c r="B369" s="4">
        <f>MAX(B358:K362)</f>
        <v>47</v>
      </c>
      <c r="C369" s="4"/>
      <c r="D369" s="4" t="s">
        <v>76</v>
      </c>
      <c r="E369" s="4">
        <v>31</v>
      </c>
      <c r="F369" s="4"/>
      <c r="G369" s="4">
        <v>31</v>
      </c>
      <c r="H369" s="4">
        <v>13</v>
      </c>
      <c r="I369" s="4"/>
    </row>
    <row r="370" spans="1:9" x14ac:dyDescent="0.3">
      <c r="A370" s="4"/>
      <c r="B370" s="4"/>
      <c r="C370" s="4"/>
      <c r="D370" s="4" t="s">
        <v>77</v>
      </c>
      <c r="E370" s="4">
        <v>35</v>
      </c>
      <c r="F370" s="4"/>
      <c r="G370" s="4">
        <v>35</v>
      </c>
      <c r="H370" s="4">
        <v>10</v>
      </c>
      <c r="I370" s="4"/>
    </row>
    <row r="371" spans="1:9" x14ac:dyDescent="0.3">
      <c r="A371" s="4"/>
      <c r="B371" s="4"/>
      <c r="C371" s="4"/>
      <c r="D371" s="4" t="s">
        <v>78</v>
      </c>
      <c r="E371" s="4">
        <v>38</v>
      </c>
      <c r="F371" s="4"/>
      <c r="G371" s="4">
        <v>38</v>
      </c>
      <c r="H371" s="4">
        <v>9</v>
      </c>
      <c r="I371" s="4"/>
    </row>
    <row r="372" spans="1:9" x14ac:dyDescent="0.3">
      <c r="A372" s="4"/>
      <c r="B372" s="4"/>
      <c r="C372" s="4"/>
      <c r="D372" s="4" t="s">
        <v>79</v>
      </c>
      <c r="E372" s="4">
        <v>42</v>
      </c>
      <c r="F372" s="4"/>
      <c r="G372" s="4">
        <v>42</v>
      </c>
      <c r="H372" s="4">
        <v>11</v>
      </c>
      <c r="I372" s="4"/>
    </row>
    <row r="373" spans="1:9" x14ac:dyDescent="0.3">
      <c r="A373" s="4"/>
      <c r="B373" s="4"/>
      <c r="C373" s="4"/>
      <c r="D373" s="4" t="s">
        <v>80</v>
      </c>
      <c r="E373" s="4">
        <v>47</v>
      </c>
      <c r="F373" s="4"/>
      <c r="G373" s="4">
        <v>47</v>
      </c>
      <c r="H373" s="4">
        <v>7</v>
      </c>
      <c r="I373" s="4"/>
    </row>
    <row r="374" spans="1:9" ht="15" thickBot="1" x14ac:dyDescent="0.35">
      <c r="A374" s="4"/>
      <c r="B374" s="4"/>
      <c r="C374" s="4"/>
      <c r="D374" s="4"/>
      <c r="E374" s="4"/>
      <c r="F374" s="4"/>
      <c r="G374" s="11" t="s">
        <v>42</v>
      </c>
      <c r="H374" s="11">
        <v>0</v>
      </c>
      <c r="I374" s="4"/>
    </row>
    <row r="375" spans="1:9" x14ac:dyDescent="0.3">
      <c r="A375" s="4"/>
      <c r="B375" s="4"/>
      <c r="C375" s="4"/>
      <c r="D375" s="4"/>
      <c r="E375" s="4"/>
      <c r="F375" s="4"/>
      <c r="G375" s="4"/>
      <c r="H375" s="4"/>
      <c r="I375" s="4"/>
    </row>
    <row r="376" spans="1:9" x14ac:dyDescent="0.3">
      <c r="A376" s="4"/>
      <c r="B376" s="4"/>
      <c r="C376" s="4"/>
      <c r="D376" s="4"/>
      <c r="E376" s="4"/>
      <c r="F376" s="4"/>
      <c r="G376" s="4"/>
      <c r="H376" s="4"/>
      <c r="I376" s="4"/>
    </row>
    <row r="377" spans="1:9" x14ac:dyDescent="0.3">
      <c r="A377" s="4"/>
      <c r="B377" s="4"/>
      <c r="C377" s="4"/>
      <c r="D377" s="4"/>
      <c r="E377" s="4"/>
      <c r="F377" s="4"/>
      <c r="G377" s="4"/>
      <c r="H377" s="4"/>
      <c r="I377" s="4"/>
    </row>
    <row r="378" spans="1:9" x14ac:dyDescent="0.3">
      <c r="A378" s="4"/>
      <c r="B378" s="4"/>
      <c r="C378" s="4"/>
      <c r="D378" s="4"/>
      <c r="E378" s="4"/>
      <c r="F378" s="4"/>
      <c r="G378" s="4"/>
      <c r="H378" s="4"/>
      <c r="I378" s="4"/>
    </row>
    <row r="379" spans="1:9" x14ac:dyDescent="0.3">
      <c r="A379" s="4" t="s">
        <v>81</v>
      </c>
      <c r="B379" s="4"/>
      <c r="C379" s="4"/>
      <c r="D379" s="4"/>
      <c r="E379" s="4"/>
      <c r="F379" s="4"/>
      <c r="G379" s="4"/>
      <c r="H379" s="4"/>
      <c r="I379" s="4"/>
    </row>
    <row r="380" spans="1:9" x14ac:dyDescent="0.3">
      <c r="A380" s="4" t="s">
        <v>31</v>
      </c>
      <c r="B380" s="4">
        <f>MODE(B358:K362)</f>
        <v>28</v>
      </c>
      <c r="C380" s="4"/>
      <c r="D380" s="4"/>
      <c r="E380" s="4"/>
      <c r="F380" s="4"/>
      <c r="G380" s="4"/>
      <c r="H380" s="4"/>
      <c r="I380" s="4"/>
    </row>
    <row r="381" spans="1:9" x14ac:dyDescent="0.3">
      <c r="A381" s="4"/>
      <c r="B381" s="4"/>
      <c r="C381" s="4"/>
      <c r="D381" s="4"/>
      <c r="E381" s="4"/>
      <c r="F381" s="4"/>
      <c r="G381" s="4"/>
      <c r="H381" s="4"/>
      <c r="I381" s="4"/>
    </row>
    <row r="382" spans="1:9" x14ac:dyDescent="0.3">
      <c r="A382" s="4" t="s">
        <v>82</v>
      </c>
      <c r="B382" s="4"/>
      <c r="C382" s="4"/>
      <c r="D382" s="4"/>
      <c r="E382" s="4"/>
      <c r="F382" s="4"/>
      <c r="G382" s="4"/>
      <c r="H382" s="4"/>
      <c r="I382" s="4"/>
    </row>
    <row r="395" spans="1:12" ht="15.6" x14ac:dyDescent="0.3">
      <c r="A395" s="12" t="s">
        <v>128</v>
      </c>
      <c r="B395" s="12"/>
      <c r="C395" s="12"/>
      <c r="D395" s="12"/>
      <c r="E395" s="12"/>
      <c r="F395" s="12"/>
      <c r="G395" s="12"/>
      <c r="H395" s="12"/>
      <c r="I395" s="12"/>
      <c r="J395" s="12"/>
    </row>
    <row r="396" spans="1:12" x14ac:dyDescent="0.3">
      <c r="A396" t="s">
        <v>83</v>
      </c>
    </row>
    <row r="397" spans="1:12" x14ac:dyDescent="0.3">
      <c r="C397">
        <v>125</v>
      </c>
      <c r="D397">
        <v>148</v>
      </c>
      <c r="E397">
        <v>137</v>
      </c>
      <c r="F397">
        <v>120</v>
      </c>
      <c r="G397">
        <v>135</v>
      </c>
      <c r="H397">
        <v>132</v>
      </c>
      <c r="I397">
        <v>145</v>
      </c>
      <c r="J397">
        <v>122</v>
      </c>
      <c r="K397">
        <v>130</v>
      </c>
      <c r="L397">
        <v>141</v>
      </c>
    </row>
    <row r="398" spans="1:12" x14ac:dyDescent="0.3">
      <c r="C398">
        <v>118</v>
      </c>
      <c r="D398">
        <v>125</v>
      </c>
      <c r="E398">
        <v>132</v>
      </c>
      <c r="F398">
        <v>136</v>
      </c>
      <c r="G398">
        <v>128</v>
      </c>
      <c r="H398">
        <v>123</v>
      </c>
      <c r="I398">
        <v>132</v>
      </c>
      <c r="J398">
        <v>138</v>
      </c>
      <c r="K398">
        <v>126</v>
      </c>
      <c r="L398">
        <v>129</v>
      </c>
    </row>
    <row r="399" spans="1:12" x14ac:dyDescent="0.3">
      <c r="C399">
        <v>136</v>
      </c>
      <c r="D399">
        <v>127</v>
      </c>
      <c r="E399">
        <v>130</v>
      </c>
      <c r="F399">
        <v>122</v>
      </c>
      <c r="G399">
        <v>125</v>
      </c>
      <c r="H399">
        <v>133</v>
      </c>
      <c r="I399">
        <v>140</v>
      </c>
      <c r="J399">
        <v>126</v>
      </c>
      <c r="K399">
        <v>133</v>
      </c>
      <c r="L399">
        <v>135</v>
      </c>
    </row>
    <row r="400" spans="1:12" x14ac:dyDescent="0.3">
      <c r="C400">
        <v>130</v>
      </c>
      <c r="D400">
        <v>134</v>
      </c>
      <c r="E400">
        <v>141</v>
      </c>
      <c r="F400">
        <v>119</v>
      </c>
      <c r="G400">
        <v>125</v>
      </c>
      <c r="H400">
        <v>131</v>
      </c>
      <c r="I400">
        <v>136</v>
      </c>
      <c r="J400">
        <v>128</v>
      </c>
      <c r="K400">
        <v>124</v>
      </c>
      <c r="L400">
        <v>132</v>
      </c>
    </row>
    <row r="401" spans="1:12" x14ac:dyDescent="0.3">
      <c r="C401">
        <v>136</v>
      </c>
      <c r="D401">
        <v>127</v>
      </c>
      <c r="E401">
        <v>130</v>
      </c>
      <c r="F401">
        <v>122</v>
      </c>
      <c r="G401">
        <v>125</v>
      </c>
      <c r="H401">
        <v>133</v>
      </c>
      <c r="I401">
        <v>140</v>
      </c>
      <c r="J401">
        <v>126</v>
      </c>
      <c r="K401">
        <v>133</v>
      </c>
      <c r="L401">
        <v>135</v>
      </c>
    </row>
    <row r="402" spans="1:12" x14ac:dyDescent="0.3">
      <c r="C402">
        <v>130</v>
      </c>
      <c r="D402">
        <v>134</v>
      </c>
      <c r="E402">
        <v>141</v>
      </c>
      <c r="F402">
        <v>119</v>
      </c>
      <c r="G402">
        <v>125</v>
      </c>
      <c r="H402">
        <v>131</v>
      </c>
      <c r="I402">
        <v>136</v>
      </c>
      <c r="J402">
        <v>128</v>
      </c>
      <c r="K402">
        <v>124</v>
      </c>
      <c r="L402">
        <v>132</v>
      </c>
    </row>
    <row r="403" spans="1:12" x14ac:dyDescent="0.3">
      <c r="C403">
        <v>136</v>
      </c>
      <c r="D403">
        <v>127</v>
      </c>
      <c r="E403">
        <v>130</v>
      </c>
      <c r="F403">
        <v>122</v>
      </c>
      <c r="G403">
        <v>125</v>
      </c>
      <c r="H403">
        <v>133</v>
      </c>
      <c r="I403">
        <v>140</v>
      </c>
      <c r="J403">
        <v>126</v>
      </c>
      <c r="K403">
        <v>133</v>
      </c>
      <c r="L403">
        <v>135</v>
      </c>
    </row>
    <row r="404" spans="1:12" x14ac:dyDescent="0.3">
      <c r="C404">
        <v>130</v>
      </c>
      <c r="D404">
        <v>134</v>
      </c>
      <c r="E404">
        <v>141</v>
      </c>
      <c r="F404">
        <v>119</v>
      </c>
      <c r="G404">
        <v>125</v>
      </c>
      <c r="H404">
        <v>131</v>
      </c>
      <c r="I404">
        <v>136</v>
      </c>
      <c r="J404">
        <v>128</v>
      </c>
      <c r="K404">
        <v>124</v>
      </c>
      <c r="L404">
        <v>132</v>
      </c>
    </row>
    <row r="405" spans="1:12" x14ac:dyDescent="0.3">
      <c r="C405">
        <v>136</v>
      </c>
      <c r="D405">
        <v>127</v>
      </c>
      <c r="E405">
        <v>130</v>
      </c>
      <c r="F405">
        <v>122</v>
      </c>
      <c r="G405">
        <v>125</v>
      </c>
      <c r="H405">
        <v>133</v>
      </c>
      <c r="I405">
        <v>140</v>
      </c>
      <c r="J405">
        <v>126</v>
      </c>
      <c r="K405">
        <v>133</v>
      </c>
      <c r="L405">
        <v>135</v>
      </c>
    </row>
    <row r="406" spans="1:12" x14ac:dyDescent="0.3">
      <c r="C406">
        <v>130</v>
      </c>
      <c r="D406">
        <v>134</v>
      </c>
      <c r="E406">
        <v>141</v>
      </c>
      <c r="F406">
        <v>119</v>
      </c>
      <c r="G406">
        <v>125</v>
      </c>
      <c r="H406">
        <v>131</v>
      </c>
      <c r="I406">
        <v>136</v>
      </c>
      <c r="J406">
        <v>128</v>
      </c>
      <c r="K406">
        <v>124</v>
      </c>
      <c r="L406">
        <v>132</v>
      </c>
    </row>
    <row r="408" spans="1:12" x14ac:dyDescent="0.3">
      <c r="A408" t="s">
        <v>84</v>
      </c>
    </row>
    <row r="409" spans="1:12" ht="15" thickBot="1" x14ac:dyDescent="0.35"/>
    <row r="410" spans="1:12" x14ac:dyDescent="0.3">
      <c r="A410" t="s">
        <v>37</v>
      </c>
      <c r="B410">
        <f>MIN(C397:L406)</f>
        <v>118</v>
      </c>
      <c r="D410" t="s">
        <v>34</v>
      </c>
      <c r="G410" s="8" t="s">
        <v>35</v>
      </c>
      <c r="H410" s="8" t="s">
        <v>36</v>
      </c>
    </row>
    <row r="411" spans="1:12" x14ac:dyDescent="0.3">
      <c r="A411" t="s">
        <v>33</v>
      </c>
      <c r="B411">
        <f>MAX(C397:L406)</f>
        <v>148</v>
      </c>
      <c r="D411">
        <v>118</v>
      </c>
      <c r="G411">
        <v>118</v>
      </c>
      <c r="H411">
        <v>1</v>
      </c>
    </row>
    <row r="412" spans="1:12" x14ac:dyDescent="0.3">
      <c r="D412">
        <v>128</v>
      </c>
      <c r="G412">
        <v>128</v>
      </c>
      <c r="H412">
        <v>39</v>
      </c>
    </row>
    <row r="413" spans="1:12" x14ac:dyDescent="0.3">
      <c r="D413">
        <v>138</v>
      </c>
      <c r="G413">
        <v>138</v>
      </c>
      <c r="H413">
        <v>49</v>
      </c>
    </row>
    <row r="414" spans="1:12" x14ac:dyDescent="0.3">
      <c r="D414">
        <v>148</v>
      </c>
      <c r="G414">
        <v>148</v>
      </c>
      <c r="H414">
        <v>11</v>
      </c>
    </row>
    <row r="415" spans="1:12" ht="15" thickBot="1" x14ac:dyDescent="0.35">
      <c r="G415" s="10" t="s">
        <v>42</v>
      </c>
      <c r="H415" s="10">
        <v>0</v>
      </c>
    </row>
    <row r="417" spans="1:2" x14ac:dyDescent="0.3">
      <c r="A417" t="s">
        <v>85</v>
      </c>
    </row>
    <row r="419" spans="1:2" x14ac:dyDescent="0.3">
      <c r="A419" t="s">
        <v>32</v>
      </c>
      <c r="B419">
        <f>MEDIAN(C397:L406)</f>
        <v>130.5</v>
      </c>
    </row>
    <row r="421" spans="1:2" x14ac:dyDescent="0.3">
      <c r="A421" t="s">
        <v>86</v>
      </c>
    </row>
    <row r="440" spans="1:13" ht="15.6" x14ac:dyDescent="0.3">
      <c r="A440" s="12" t="s">
        <v>129</v>
      </c>
      <c r="B440" s="12"/>
      <c r="C440" s="12"/>
      <c r="D440" s="12"/>
      <c r="E440" s="12"/>
      <c r="F440" s="12"/>
      <c r="G440" s="12"/>
      <c r="H440" s="12"/>
      <c r="I440" s="12"/>
      <c r="J440" s="12"/>
    </row>
    <row r="441" spans="1:13" x14ac:dyDescent="0.3">
      <c r="M441" t="s">
        <v>133</v>
      </c>
    </row>
    <row r="443" spans="1:13" x14ac:dyDescent="0.3">
      <c r="A443" t="s">
        <v>87</v>
      </c>
    </row>
    <row r="445" spans="1:13" x14ac:dyDescent="0.3">
      <c r="B445" t="s">
        <v>130</v>
      </c>
      <c r="C445">
        <v>45</v>
      </c>
      <c r="D445">
        <v>35</v>
      </c>
      <c r="E445">
        <v>40</v>
      </c>
      <c r="F445">
        <v>38</v>
      </c>
      <c r="G445">
        <v>42</v>
      </c>
      <c r="H445">
        <v>37</v>
      </c>
      <c r="I445">
        <v>39</v>
      </c>
      <c r="J445">
        <v>43</v>
      </c>
      <c r="K445">
        <v>44</v>
      </c>
      <c r="L445">
        <v>41</v>
      </c>
    </row>
    <row r="446" spans="1:13" x14ac:dyDescent="0.3">
      <c r="B446" t="s">
        <v>131</v>
      </c>
      <c r="C446">
        <v>32</v>
      </c>
      <c r="D446">
        <v>28</v>
      </c>
      <c r="E446">
        <v>30</v>
      </c>
      <c r="F446">
        <v>34</v>
      </c>
      <c r="G446">
        <v>33</v>
      </c>
      <c r="H446">
        <v>35</v>
      </c>
      <c r="I446">
        <v>31</v>
      </c>
      <c r="J446">
        <v>29</v>
      </c>
      <c r="K446">
        <v>36</v>
      </c>
      <c r="L446">
        <v>37</v>
      </c>
    </row>
    <row r="447" spans="1:13" x14ac:dyDescent="0.3">
      <c r="B447" t="s">
        <v>132</v>
      </c>
      <c r="C447">
        <v>40</v>
      </c>
      <c r="D447">
        <v>39</v>
      </c>
      <c r="E447">
        <v>42</v>
      </c>
      <c r="F447">
        <v>41</v>
      </c>
      <c r="G447">
        <v>38</v>
      </c>
      <c r="H447">
        <v>43</v>
      </c>
      <c r="I447">
        <v>45</v>
      </c>
      <c r="J447">
        <v>44</v>
      </c>
      <c r="K447">
        <v>41</v>
      </c>
      <c r="L447">
        <v>37</v>
      </c>
    </row>
    <row r="449" spans="1:20" x14ac:dyDescent="0.3">
      <c r="D449" t="s">
        <v>136</v>
      </c>
      <c r="E449">
        <f>AVERAGE(C445:L445)</f>
        <v>40.4</v>
      </c>
    </row>
    <row r="450" spans="1:20" x14ac:dyDescent="0.3">
      <c r="D450" t="s">
        <v>137</v>
      </c>
      <c r="E450">
        <f>AVERAGE(C446:L446)</f>
        <v>32.5</v>
      </c>
    </row>
    <row r="451" spans="1:20" x14ac:dyDescent="0.3">
      <c r="A451" s="4"/>
      <c r="B451" s="4"/>
      <c r="C451" s="4"/>
      <c r="D451" s="4" t="s">
        <v>138</v>
      </c>
      <c r="E451" s="4">
        <f>AVERAGE(C447:L448)</f>
        <v>41</v>
      </c>
      <c r="F451" s="4"/>
      <c r="G451" s="4"/>
      <c r="H451" s="4"/>
      <c r="I451" s="4"/>
      <c r="J451" s="4"/>
      <c r="K451" s="4"/>
      <c r="L451" s="4"/>
      <c r="M451" s="4"/>
      <c r="N451" s="4"/>
      <c r="O451" s="4"/>
      <c r="P451" s="4"/>
      <c r="Q451" s="4"/>
      <c r="R451" s="4"/>
      <c r="S451" s="4"/>
      <c r="T451" s="4"/>
    </row>
    <row r="452" spans="1:20" x14ac:dyDescent="0.3">
      <c r="A452" s="4"/>
      <c r="B452" s="4"/>
      <c r="C452" s="4"/>
      <c r="D452" s="4"/>
      <c r="E452" s="4"/>
      <c r="F452" s="4"/>
      <c r="G452" s="4"/>
      <c r="H452" s="4"/>
      <c r="I452" s="4"/>
      <c r="J452" s="4"/>
      <c r="K452" s="4"/>
      <c r="L452" s="4"/>
      <c r="M452" s="4"/>
      <c r="N452" s="4"/>
      <c r="O452" s="4"/>
      <c r="P452" s="4"/>
      <c r="Q452" s="4"/>
      <c r="R452" s="4"/>
      <c r="S452" s="4"/>
      <c r="T452" s="4"/>
    </row>
    <row r="453" spans="1:20" x14ac:dyDescent="0.3">
      <c r="A453" s="4"/>
      <c r="B453" s="4"/>
      <c r="C453" s="4" t="s">
        <v>134</v>
      </c>
      <c r="D453" s="4" t="s">
        <v>139</v>
      </c>
      <c r="E453" s="4">
        <f>MAX(C445:L445)-MIN(C445:L445)</f>
        <v>10</v>
      </c>
      <c r="F453" s="4"/>
      <c r="G453" s="4"/>
      <c r="H453" s="4"/>
      <c r="I453" s="4"/>
      <c r="J453" s="4"/>
      <c r="K453" s="4"/>
      <c r="L453" s="4"/>
      <c r="M453" s="4"/>
      <c r="N453" s="4"/>
      <c r="O453" s="4"/>
      <c r="P453" s="4"/>
      <c r="Q453" s="4"/>
      <c r="R453" s="4"/>
      <c r="S453" s="4"/>
      <c r="T453" s="4"/>
    </row>
    <row r="454" spans="1:20" x14ac:dyDescent="0.3">
      <c r="A454" s="4"/>
      <c r="B454" s="4"/>
      <c r="C454" s="4"/>
      <c r="D454" s="4" t="s">
        <v>137</v>
      </c>
      <c r="E454" s="4">
        <f>MAX(C446:L446)-MIN(C446:L446)</f>
        <v>9</v>
      </c>
      <c r="F454" s="4"/>
      <c r="G454" s="4"/>
      <c r="H454" s="4"/>
      <c r="I454" s="4"/>
      <c r="J454" s="4"/>
      <c r="K454" s="4"/>
      <c r="L454" s="4"/>
      <c r="M454" s="4"/>
      <c r="N454" s="4"/>
      <c r="O454" s="4"/>
      <c r="P454" s="4"/>
      <c r="Q454" s="4"/>
      <c r="R454" s="4"/>
      <c r="S454" s="4"/>
      <c r="T454" s="4"/>
    </row>
    <row r="455" spans="1:20" x14ac:dyDescent="0.3">
      <c r="A455" s="4"/>
      <c r="B455" s="4"/>
      <c r="C455" s="4"/>
      <c r="D455" s="4" t="s">
        <v>138</v>
      </c>
      <c r="E455" s="4">
        <f>MAX(C447:L447)-MIN(C447:L447)</f>
        <v>8</v>
      </c>
      <c r="F455" s="4"/>
      <c r="G455" s="4"/>
      <c r="H455" s="4"/>
      <c r="I455" s="4"/>
      <c r="J455" s="4"/>
      <c r="K455" s="4"/>
      <c r="L455" s="4"/>
      <c r="M455" s="4"/>
      <c r="N455" s="4"/>
      <c r="O455" s="4"/>
      <c r="P455" s="4"/>
      <c r="Q455" s="4"/>
      <c r="R455" s="4"/>
      <c r="S455" s="4"/>
      <c r="T455" s="4"/>
    </row>
    <row r="457" spans="1:20" ht="28.8" x14ac:dyDescent="0.55000000000000004">
      <c r="A457" s="13" t="s">
        <v>90</v>
      </c>
      <c r="B457" s="14"/>
      <c r="C457" s="14"/>
      <c r="D457" s="14"/>
    </row>
    <row r="458" spans="1:20" ht="15.6" x14ac:dyDescent="0.3">
      <c r="A458" s="12" t="s">
        <v>135</v>
      </c>
      <c r="B458" s="12"/>
      <c r="C458" s="12"/>
      <c r="D458" s="12"/>
      <c r="E458" s="12"/>
      <c r="F458" s="12"/>
      <c r="G458" s="12"/>
      <c r="H458" s="12"/>
      <c r="I458" s="12"/>
      <c r="J458" s="12"/>
      <c r="K458" s="12"/>
      <c r="L458" s="12"/>
      <c r="M458" s="12"/>
      <c r="N458" s="12"/>
      <c r="O458" s="12"/>
    </row>
    <row r="460" spans="1:20" x14ac:dyDescent="0.3">
      <c r="B460">
        <v>-2.5</v>
      </c>
      <c r="C460">
        <v>1.3</v>
      </c>
      <c r="D460">
        <v>-0.8</v>
      </c>
      <c r="E460">
        <v>-1.9</v>
      </c>
      <c r="F460">
        <v>2.1</v>
      </c>
      <c r="G460">
        <v>0.5</v>
      </c>
      <c r="H460">
        <v>-1.2</v>
      </c>
      <c r="I460">
        <v>1.8</v>
      </c>
      <c r="J460">
        <v>-0.5</v>
      </c>
      <c r="K460">
        <v>2.2999999999999998</v>
      </c>
    </row>
    <row r="461" spans="1:20" x14ac:dyDescent="0.3">
      <c r="B461">
        <v>-0.7</v>
      </c>
      <c r="C461">
        <v>1.2</v>
      </c>
      <c r="D461">
        <v>-1.5</v>
      </c>
      <c r="E461">
        <v>-0.3</v>
      </c>
      <c r="F461">
        <v>2.6</v>
      </c>
      <c r="G461">
        <v>1.1000000000000001</v>
      </c>
      <c r="H461">
        <v>-1.7</v>
      </c>
      <c r="I461">
        <v>0.9</v>
      </c>
      <c r="J461">
        <v>-1.4</v>
      </c>
      <c r="K461">
        <v>0.3</v>
      </c>
    </row>
    <row r="462" spans="1:20" x14ac:dyDescent="0.3">
      <c r="B462">
        <v>1.9</v>
      </c>
      <c r="C462">
        <v>-1.1000000000000001</v>
      </c>
      <c r="D462">
        <v>-0.4</v>
      </c>
      <c r="E462">
        <v>2.2000000000000002</v>
      </c>
      <c r="F462">
        <v>-0.9</v>
      </c>
      <c r="G462">
        <v>1.6</v>
      </c>
      <c r="H462">
        <v>-0.6</v>
      </c>
      <c r="I462">
        <v>-1.3</v>
      </c>
      <c r="J462">
        <v>2.4</v>
      </c>
      <c r="K462">
        <v>0.7</v>
      </c>
    </row>
    <row r="463" spans="1:20" x14ac:dyDescent="0.3">
      <c r="B463">
        <v>-1.8</v>
      </c>
      <c r="C463">
        <v>1.5</v>
      </c>
      <c r="D463">
        <v>-0.2</v>
      </c>
      <c r="E463">
        <v>-2.1</v>
      </c>
      <c r="F463">
        <v>2.8</v>
      </c>
      <c r="G463">
        <v>0.8</v>
      </c>
      <c r="H463">
        <v>-1.6</v>
      </c>
      <c r="I463">
        <v>1.4</v>
      </c>
      <c r="J463">
        <v>-0.1</v>
      </c>
      <c r="K463">
        <v>2.5</v>
      </c>
    </row>
    <row r="464" spans="1:20" x14ac:dyDescent="0.3">
      <c r="B464">
        <v>-1</v>
      </c>
      <c r="C464">
        <v>1.7</v>
      </c>
      <c r="D464">
        <v>-0.9</v>
      </c>
      <c r="E464">
        <v>-2</v>
      </c>
      <c r="F464">
        <v>2.7</v>
      </c>
      <c r="G464">
        <v>0.6</v>
      </c>
      <c r="H464">
        <v>-1.4</v>
      </c>
      <c r="I464">
        <v>1.1000000000000001</v>
      </c>
      <c r="J464">
        <v>-0.3</v>
      </c>
      <c r="K464">
        <v>2</v>
      </c>
    </row>
    <row r="466" spans="1:13" x14ac:dyDescent="0.3">
      <c r="A466" s="4" t="s">
        <v>21</v>
      </c>
      <c r="B466" s="4"/>
      <c r="C466" s="4"/>
      <c r="D466" s="4"/>
      <c r="E466" s="4"/>
      <c r="F466" s="4"/>
      <c r="G466" s="4"/>
      <c r="H466" s="4"/>
      <c r="I466" s="4"/>
      <c r="J466" s="4"/>
      <c r="K466" s="4"/>
      <c r="L466" s="4"/>
      <c r="M466" s="4"/>
    </row>
    <row r="467" spans="1:13" x14ac:dyDescent="0.3">
      <c r="A467" s="4"/>
      <c r="B467" s="4"/>
      <c r="C467" s="4"/>
      <c r="D467" s="4"/>
      <c r="E467" s="4"/>
      <c r="F467" s="4"/>
      <c r="G467" s="4"/>
      <c r="H467" s="4"/>
      <c r="I467" s="4"/>
      <c r="J467" s="4"/>
      <c r="K467" s="4"/>
      <c r="L467" s="4"/>
      <c r="M467" s="4"/>
    </row>
    <row r="468" spans="1:13" x14ac:dyDescent="0.3">
      <c r="A468" s="4" t="s">
        <v>88</v>
      </c>
      <c r="B468" s="4"/>
      <c r="C468" s="4">
        <f>SKEW(B460:K464)</f>
        <v>5.4546017084340551E-2</v>
      </c>
      <c r="D468" s="4"/>
      <c r="E468" s="4"/>
      <c r="F468" s="4"/>
      <c r="G468" s="4"/>
      <c r="H468" s="4"/>
      <c r="I468" s="4"/>
      <c r="J468" s="4"/>
      <c r="K468" s="4"/>
      <c r="L468" s="4"/>
      <c r="M468" s="4"/>
    </row>
    <row r="469" spans="1:13" x14ac:dyDescent="0.3">
      <c r="A469" s="4" t="s">
        <v>89</v>
      </c>
      <c r="B469" s="4"/>
      <c r="C469" s="4">
        <f>KURT(B460:K464)</f>
        <v>-1.3042496425917365</v>
      </c>
      <c r="D469" s="4"/>
      <c r="E469" s="4"/>
      <c r="F469" s="4"/>
      <c r="G469" s="4"/>
      <c r="H469" s="4"/>
      <c r="I469" s="4"/>
      <c r="J469" s="4"/>
      <c r="K469" s="4"/>
      <c r="L469" s="4"/>
      <c r="M469" s="4"/>
    </row>
    <row r="470" spans="1:13" x14ac:dyDescent="0.3">
      <c r="A470" s="4" t="s">
        <v>91</v>
      </c>
      <c r="B470" s="4"/>
      <c r="C470" s="4"/>
      <c r="D470" s="4"/>
      <c r="E470" s="4"/>
      <c r="F470" s="4"/>
      <c r="G470" s="4"/>
      <c r="H470" s="4"/>
      <c r="I470" s="4"/>
      <c r="J470" s="4"/>
      <c r="K470" s="4"/>
      <c r="L470" s="4"/>
      <c r="M470" s="4"/>
    </row>
    <row r="472" spans="1:13" ht="15.6" x14ac:dyDescent="0.3">
      <c r="A472" s="12" t="s">
        <v>140</v>
      </c>
      <c r="B472" s="12"/>
      <c r="C472" s="12"/>
      <c r="D472" s="12"/>
      <c r="E472" s="12"/>
      <c r="F472" s="12"/>
      <c r="G472" s="12"/>
      <c r="H472" s="12"/>
      <c r="I472" s="12"/>
      <c r="J472" s="12"/>
      <c r="K472" s="12"/>
      <c r="L472" s="12"/>
      <c r="M472" s="12"/>
    </row>
    <row r="473" spans="1:13" x14ac:dyDescent="0.3">
      <c r="B473">
        <v>2.5</v>
      </c>
      <c r="C473">
        <v>4.8</v>
      </c>
      <c r="D473">
        <v>3.2</v>
      </c>
      <c r="E473">
        <v>2.1</v>
      </c>
      <c r="F473">
        <v>4.5</v>
      </c>
      <c r="G473">
        <v>2.9</v>
      </c>
      <c r="H473">
        <v>2.2999999999999998</v>
      </c>
      <c r="I473">
        <v>3.1</v>
      </c>
      <c r="J473">
        <v>4.2</v>
      </c>
      <c r="K473">
        <v>3.9</v>
      </c>
    </row>
    <row r="474" spans="1:13" x14ac:dyDescent="0.3">
      <c r="B474">
        <v>2.8</v>
      </c>
      <c r="C474">
        <v>4.0999999999999996</v>
      </c>
      <c r="D474">
        <v>2.6</v>
      </c>
      <c r="E474">
        <v>2.4</v>
      </c>
      <c r="F474">
        <v>4.7</v>
      </c>
      <c r="G474">
        <v>3.3</v>
      </c>
      <c r="H474">
        <v>2.7</v>
      </c>
      <c r="I474">
        <v>3</v>
      </c>
      <c r="J474">
        <v>4.3</v>
      </c>
      <c r="K474">
        <v>3.7</v>
      </c>
    </row>
    <row r="475" spans="1:13" x14ac:dyDescent="0.3">
      <c r="B475">
        <v>2.2000000000000002</v>
      </c>
      <c r="C475">
        <v>3.6</v>
      </c>
      <c r="D475">
        <v>4</v>
      </c>
      <c r="E475">
        <v>2.7</v>
      </c>
      <c r="F475">
        <v>3.8</v>
      </c>
      <c r="G475">
        <v>3.5</v>
      </c>
      <c r="H475">
        <v>3.2</v>
      </c>
      <c r="I475">
        <v>4.4000000000000004</v>
      </c>
      <c r="J475">
        <v>2</v>
      </c>
      <c r="K475">
        <v>3.4</v>
      </c>
    </row>
    <row r="476" spans="1:13" x14ac:dyDescent="0.3">
      <c r="B476">
        <v>3.1</v>
      </c>
      <c r="C476">
        <v>2.9</v>
      </c>
      <c r="D476">
        <v>4.5999999999999996</v>
      </c>
      <c r="E476">
        <v>3.3</v>
      </c>
      <c r="F476">
        <v>2.5</v>
      </c>
      <c r="G476">
        <v>4.9000000000000004</v>
      </c>
      <c r="H476">
        <v>2.8</v>
      </c>
      <c r="I476">
        <v>3</v>
      </c>
      <c r="J476">
        <v>4.2</v>
      </c>
      <c r="K476">
        <v>3.9</v>
      </c>
    </row>
    <row r="477" spans="1:13" x14ac:dyDescent="0.3">
      <c r="B477">
        <v>2.8</v>
      </c>
      <c r="C477">
        <v>4.0999999999999996</v>
      </c>
      <c r="D477">
        <v>2.6</v>
      </c>
      <c r="E477">
        <v>2.4</v>
      </c>
      <c r="F477">
        <v>4.7</v>
      </c>
      <c r="G477">
        <v>3.3</v>
      </c>
      <c r="H477">
        <v>2.7</v>
      </c>
      <c r="I477">
        <v>3</v>
      </c>
      <c r="J477">
        <v>4.3</v>
      </c>
      <c r="K477">
        <v>3.7</v>
      </c>
    </row>
    <row r="478" spans="1:13" x14ac:dyDescent="0.3">
      <c r="B478">
        <v>2.2000000000000002</v>
      </c>
      <c r="C478">
        <v>3.6</v>
      </c>
      <c r="D478">
        <v>4</v>
      </c>
      <c r="E478">
        <v>2.7</v>
      </c>
      <c r="F478">
        <v>3.8</v>
      </c>
      <c r="G478">
        <v>3.5</v>
      </c>
      <c r="H478">
        <v>3.2</v>
      </c>
      <c r="I478">
        <v>4.4000000000000004</v>
      </c>
      <c r="J478">
        <v>2</v>
      </c>
      <c r="K478">
        <v>3.4</v>
      </c>
    </row>
    <row r="479" spans="1:13" x14ac:dyDescent="0.3">
      <c r="B479">
        <v>3.1</v>
      </c>
      <c r="C479">
        <v>2.9</v>
      </c>
      <c r="D479">
        <v>4.5999999999999996</v>
      </c>
      <c r="E479">
        <v>3.3</v>
      </c>
      <c r="F479">
        <v>2.5</v>
      </c>
      <c r="G479">
        <v>4.9000000000000004</v>
      </c>
      <c r="H479">
        <v>2.8</v>
      </c>
      <c r="I479">
        <v>3</v>
      </c>
      <c r="J479">
        <v>4.2</v>
      </c>
      <c r="K479">
        <v>3.9</v>
      </c>
    </row>
    <row r="480" spans="1:13" x14ac:dyDescent="0.3">
      <c r="B480">
        <v>2.8</v>
      </c>
      <c r="C480">
        <v>4.0999999999999996</v>
      </c>
      <c r="D480">
        <v>2.6</v>
      </c>
      <c r="E480">
        <v>2.4</v>
      </c>
      <c r="F480">
        <v>4.7</v>
      </c>
      <c r="G480">
        <v>3.3</v>
      </c>
      <c r="H480">
        <v>2.7</v>
      </c>
      <c r="I480">
        <v>3</v>
      </c>
      <c r="J480">
        <v>4.3</v>
      </c>
      <c r="K480">
        <v>3.7</v>
      </c>
    </row>
    <row r="481" spans="1:13" x14ac:dyDescent="0.3">
      <c r="B481">
        <v>2.2000000000000002</v>
      </c>
      <c r="C481">
        <v>3.6</v>
      </c>
      <c r="D481">
        <v>4</v>
      </c>
      <c r="E481">
        <v>2.7</v>
      </c>
      <c r="F481">
        <v>3.8</v>
      </c>
      <c r="G481">
        <v>3.5</v>
      </c>
      <c r="H481">
        <v>3.2</v>
      </c>
      <c r="I481">
        <v>4.4000000000000004</v>
      </c>
      <c r="J481">
        <v>2</v>
      </c>
      <c r="K481">
        <v>3.4</v>
      </c>
    </row>
    <row r="482" spans="1:13" x14ac:dyDescent="0.3">
      <c r="B482">
        <v>3.1</v>
      </c>
      <c r="C482">
        <v>2.9</v>
      </c>
      <c r="D482">
        <v>4.5999999999999996</v>
      </c>
      <c r="E482">
        <v>3.3</v>
      </c>
      <c r="F482">
        <v>2.5</v>
      </c>
      <c r="G482">
        <v>4.9000000000000004</v>
      </c>
    </row>
    <row r="484" spans="1:13" x14ac:dyDescent="0.3">
      <c r="A484" s="4" t="s">
        <v>21</v>
      </c>
      <c r="B484" s="4"/>
      <c r="C484" s="4"/>
      <c r="D484" s="4"/>
      <c r="E484" s="4"/>
      <c r="F484" s="4"/>
      <c r="G484" s="4"/>
      <c r="H484" s="4"/>
      <c r="I484" s="4"/>
      <c r="J484" s="4"/>
      <c r="K484" s="4"/>
      <c r="L484" s="4"/>
      <c r="M484" s="4"/>
    </row>
    <row r="485" spans="1:13" x14ac:dyDescent="0.3">
      <c r="A485" s="4"/>
      <c r="B485" s="4"/>
      <c r="C485" s="4"/>
      <c r="D485" s="4"/>
      <c r="E485" s="4"/>
      <c r="F485" s="4"/>
      <c r="G485" s="4"/>
      <c r="H485" s="4"/>
      <c r="I485" s="4"/>
      <c r="J485" s="4"/>
      <c r="K485" s="4"/>
      <c r="L485" s="4"/>
      <c r="M485" s="4"/>
    </row>
    <row r="486" spans="1:13" x14ac:dyDescent="0.3">
      <c r="A486" s="4" t="s">
        <v>88</v>
      </c>
      <c r="B486" s="4"/>
      <c r="C486" s="4">
        <f>SKEW(B473:K482)</f>
        <v>0.22402536454542335</v>
      </c>
      <c r="D486" s="4"/>
      <c r="E486" s="4"/>
      <c r="F486" s="4"/>
      <c r="G486" s="4"/>
      <c r="H486" s="4"/>
      <c r="I486" s="4"/>
      <c r="J486" s="4"/>
      <c r="K486" s="4"/>
      <c r="L486" s="4"/>
      <c r="M486" s="4"/>
    </row>
    <row r="487" spans="1:13" x14ac:dyDescent="0.3">
      <c r="A487" s="4" t="s">
        <v>89</v>
      </c>
      <c r="B487" s="4"/>
      <c r="C487" s="4">
        <f>KURT(B473:K482)</f>
        <v>-0.93120912452529181</v>
      </c>
      <c r="D487" s="4"/>
      <c r="E487" s="4"/>
      <c r="F487" s="4"/>
      <c r="G487" s="4"/>
      <c r="H487" s="4"/>
      <c r="I487" s="4"/>
      <c r="J487" s="4"/>
      <c r="K487" s="4"/>
      <c r="L487" s="4"/>
      <c r="M487" s="4"/>
    </row>
    <row r="488" spans="1:13" x14ac:dyDescent="0.3">
      <c r="A488" s="4" t="s">
        <v>92</v>
      </c>
      <c r="B488" s="4"/>
      <c r="C488" s="4"/>
      <c r="D488" s="4"/>
      <c r="E488" s="4"/>
      <c r="F488" s="4"/>
      <c r="G488" s="4"/>
      <c r="H488" s="4"/>
      <c r="I488" s="4"/>
      <c r="J488" s="4"/>
      <c r="K488" s="4"/>
      <c r="L488" s="4"/>
      <c r="M488" s="4"/>
    </row>
    <row r="490" spans="1:13" ht="15.6" x14ac:dyDescent="0.3">
      <c r="A490" s="12" t="s">
        <v>141</v>
      </c>
      <c r="B490" s="12"/>
      <c r="C490" s="12"/>
      <c r="D490" s="12"/>
      <c r="E490" s="12"/>
      <c r="F490" s="12"/>
      <c r="G490" s="12"/>
      <c r="H490" s="12"/>
      <c r="I490" s="12"/>
      <c r="J490" s="12"/>
      <c r="K490" s="12"/>
      <c r="L490" s="12"/>
    </row>
    <row r="491" spans="1:13" x14ac:dyDescent="0.3">
      <c r="A491" s="4"/>
    </row>
    <row r="492" spans="1:13" x14ac:dyDescent="0.3">
      <c r="B492">
        <v>4</v>
      </c>
      <c r="C492">
        <v>5</v>
      </c>
      <c r="D492">
        <v>3</v>
      </c>
      <c r="E492">
        <v>4</v>
      </c>
      <c r="F492">
        <v>4</v>
      </c>
      <c r="G492">
        <v>3</v>
      </c>
      <c r="H492">
        <v>2</v>
      </c>
      <c r="I492">
        <v>5</v>
      </c>
      <c r="J492">
        <v>4</v>
      </c>
      <c r="K492">
        <v>3</v>
      </c>
    </row>
    <row r="493" spans="1:13" x14ac:dyDescent="0.3">
      <c r="B493">
        <v>5</v>
      </c>
      <c r="C493">
        <v>4</v>
      </c>
      <c r="D493">
        <v>2</v>
      </c>
      <c r="E493">
        <v>3</v>
      </c>
      <c r="F493">
        <v>4</v>
      </c>
      <c r="G493">
        <v>5</v>
      </c>
      <c r="H493">
        <v>3</v>
      </c>
      <c r="I493">
        <v>4</v>
      </c>
      <c r="J493">
        <v>5</v>
      </c>
      <c r="K493">
        <v>3</v>
      </c>
    </row>
    <row r="494" spans="1:13" x14ac:dyDescent="0.3">
      <c r="B494">
        <v>4</v>
      </c>
      <c r="C494">
        <v>3</v>
      </c>
      <c r="D494">
        <v>2</v>
      </c>
      <c r="E494">
        <v>4</v>
      </c>
      <c r="F494">
        <v>5</v>
      </c>
      <c r="G494">
        <v>3</v>
      </c>
      <c r="H494">
        <v>4</v>
      </c>
      <c r="I494">
        <v>5</v>
      </c>
      <c r="J494">
        <v>4</v>
      </c>
      <c r="K494">
        <v>3</v>
      </c>
    </row>
    <row r="495" spans="1:13" x14ac:dyDescent="0.3">
      <c r="B495">
        <v>3</v>
      </c>
      <c r="C495">
        <v>4</v>
      </c>
      <c r="D495">
        <v>5</v>
      </c>
      <c r="E495">
        <v>2</v>
      </c>
      <c r="F495">
        <v>3</v>
      </c>
      <c r="G495">
        <v>4</v>
      </c>
      <c r="H495">
        <v>4</v>
      </c>
      <c r="I495">
        <v>3</v>
      </c>
      <c r="J495">
        <v>5</v>
      </c>
      <c r="K495">
        <v>4</v>
      </c>
    </row>
    <row r="496" spans="1:13" x14ac:dyDescent="0.3">
      <c r="B496">
        <v>3</v>
      </c>
      <c r="C496">
        <v>4</v>
      </c>
      <c r="D496">
        <v>5</v>
      </c>
      <c r="E496">
        <v>4</v>
      </c>
      <c r="F496">
        <v>2</v>
      </c>
      <c r="G496">
        <v>3</v>
      </c>
      <c r="H496">
        <v>4</v>
      </c>
      <c r="I496">
        <v>5</v>
      </c>
      <c r="J496">
        <v>3</v>
      </c>
      <c r="K496">
        <v>4</v>
      </c>
    </row>
    <row r="497" spans="1:12" x14ac:dyDescent="0.3">
      <c r="B497">
        <v>5</v>
      </c>
      <c r="C497">
        <v>4</v>
      </c>
      <c r="D497">
        <v>3</v>
      </c>
      <c r="E497">
        <v>4</v>
      </c>
      <c r="F497">
        <v>5</v>
      </c>
      <c r="G497">
        <v>3</v>
      </c>
      <c r="H497">
        <v>4</v>
      </c>
      <c r="I497">
        <v>5</v>
      </c>
      <c r="J497">
        <v>4</v>
      </c>
      <c r="K497">
        <v>3</v>
      </c>
    </row>
    <row r="498" spans="1:12" x14ac:dyDescent="0.3">
      <c r="B498">
        <v>3</v>
      </c>
      <c r="C498">
        <v>4</v>
      </c>
      <c r="D498">
        <v>5</v>
      </c>
      <c r="E498">
        <v>2</v>
      </c>
      <c r="F498">
        <v>3</v>
      </c>
      <c r="G498">
        <v>4</v>
      </c>
      <c r="H498">
        <v>4</v>
      </c>
      <c r="I498">
        <v>3</v>
      </c>
      <c r="J498">
        <v>5</v>
      </c>
      <c r="K498">
        <v>4</v>
      </c>
    </row>
    <row r="499" spans="1:12" x14ac:dyDescent="0.3">
      <c r="B499">
        <v>3</v>
      </c>
      <c r="C499">
        <v>4</v>
      </c>
      <c r="D499">
        <v>5</v>
      </c>
      <c r="E499">
        <v>4</v>
      </c>
      <c r="F499">
        <v>2</v>
      </c>
      <c r="G499">
        <v>3</v>
      </c>
      <c r="H499">
        <v>4</v>
      </c>
      <c r="I499">
        <v>5</v>
      </c>
      <c r="J499">
        <v>3</v>
      </c>
      <c r="K499">
        <v>4</v>
      </c>
    </row>
    <row r="500" spans="1:12" x14ac:dyDescent="0.3">
      <c r="B500">
        <v>3</v>
      </c>
      <c r="C500">
        <v>4</v>
      </c>
      <c r="D500">
        <v>3</v>
      </c>
      <c r="E500">
        <v>4</v>
      </c>
      <c r="F500">
        <v>5</v>
      </c>
      <c r="G500">
        <v>3</v>
      </c>
      <c r="H500">
        <v>4</v>
      </c>
      <c r="I500">
        <v>5</v>
      </c>
      <c r="J500">
        <v>4</v>
      </c>
      <c r="K500">
        <v>3</v>
      </c>
    </row>
    <row r="501" spans="1:12" x14ac:dyDescent="0.3">
      <c r="B501">
        <v>3</v>
      </c>
      <c r="C501">
        <v>4</v>
      </c>
      <c r="D501">
        <v>5</v>
      </c>
      <c r="E501">
        <v>2</v>
      </c>
      <c r="F501">
        <v>3</v>
      </c>
      <c r="G501">
        <v>4</v>
      </c>
      <c r="H501">
        <v>4</v>
      </c>
      <c r="I501">
        <v>3</v>
      </c>
      <c r="J501">
        <v>5</v>
      </c>
      <c r="K501">
        <v>4</v>
      </c>
    </row>
    <row r="503" spans="1:12" x14ac:dyDescent="0.3">
      <c r="A503" s="4" t="s">
        <v>21</v>
      </c>
      <c r="B503" s="4"/>
      <c r="C503" s="4"/>
      <c r="D503" s="4"/>
      <c r="E503" s="4"/>
      <c r="F503" s="4"/>
      <c r="G503" s="4"/>
      <c r="H503" s="4"/>
      <c r="I503" s="4"/>
      <c r="J503" s="4"/>
      <c r="K503" s="4"/>
      <c r="L503" s="4"/>
    </row>
    <row r="504" spans="1:12" x14ac:dyDescent="0.3">
      <c r="A504" s="4"/>
      <c r="B504" s="4"/>
      <c r="C504" s="4"/>
      <c r="D504" s="4"/>
      <c r="E504" s="4"/>
      <c r="F504" s="4"/>
      <c r="G504" s="4"/>
      <c r="H504" s="4"/>
      <c r="I504" s="4"/>
      <c r="J504" s="4"/>
      <c r="K504" s="4"/>
      <c r="L504" s="4"/>
    </row>
    <row r="505" spans="1:12" x14ac:dyDescent="0.3">
      <c r="A505" s="4" t="s">
        <v>88</v>
      </c>
      <c r="B505" s="4"/>
      <c r="C505" s="4">
        <f>SKEW(B492:K501)</f>
        <v>-0.17978807627974527</v>
      </c>
      <c r="D505" s="4"/>
      <c r="E505" s="4"/>
      <c r="F505" s="4"/>
      <c r="G505" s="4"/>
      <c r="H505" s="4"/>
      <c r="I505" s="4"/>
      <c r="J505" s="4"/>
      <c r="K505" s="4"/>
      <c r="L505" s="4"/>
    </row>
    <row r="506" spans="1:12" x14ac:dyDescent="0.3">
      <c r="A506" s="4" t="s">
        <v>89</v>
      </c>
      <c r="B506" s="4"/>
      <c r="C506" s="4">
        <f>KURT(B492:K501)</f>
        <v>-0.74052191884538265</v>
      </c>
      <c r="D506" s="4"/>
      <c r="E506" s="4"/>
      <c r="F506" s="4"/>
      <c r="G506" s="4"/>
      <c r="H506" s="4"/>
      <c r="I506" s="4"/>
      <c r="J506" s="4"/>
      <c r="K506" s="4"/>
      <c r="L506" s="4"/>
    </row>
    <row r="507" spans="1:12" x14ac:dyDescent="0.3">
      <c r="A507" s="4" t="s">
        <v>93</v>
      </c>
      <c r="B507" s="4"/>
      <c r="C507" s="4"/>
      <c r="D507" s="4"/>
      <c r="E507" s="4"/>
      <c r="F507" s="4"/>
      <c r="G507" s="4"/>
      <c r="H507" s="4"/>
      <c r="I507" s="4"/>
      <c r="J507" s="4"/>
      <c r="K507" s="4"/>
      <c r="L507" s="4"/>
    </row>
    <row r="509" spans="1:12" ht="15.6" x14ac:dyDescent="0.3">
      <c r="A509" s="12" t="s">
        <v>142</v>
      </c>
      <c r="B509" s="12"/>
      <c r="C509" s="12"/>
      <c r="D509" s="12"/>
      <c r="E509" s="12"/>
      <c r="F509" s="12"/>
      <c r="G509" s="12"/>
      <c r="H509" s="12"/>
      <c r="I509" s="12"/>
      <c r="J509" s="12"/>
      <c r="K509" s="12"/>
      <c r="L509" s="12"/>
    </row>
    <row r="510" spans="1:12" x14ac:dyDescent="0.3">
      <c r="A510" s="4"/>
    </row>
    <row r="512" spans="1:12" x14ac:dyDescent="0.3">
      <c r="B512">
        <v>280</v>
      </c>
      <c r="C512">
        <v>350</v>
      </c>
      <c r="D512">
        <v>310</v>
      </c>
      <c r="E512">
        <v>270</v>
      </c>
      <c r="F512">
        <v>390</v>
      </c>
      <c r="G512">
        <v>320</v>
      </c>
      <c r="H512">
        <v>290</v>
      </c>
      <c r="I512">
        <v>340</v>
      </c>
      <c r="J512">
        <v>310</v>
      </c>
      <c r="K512">
        <v>380</v>
      </c>
    </row>
    <row r="513" spans="1:11" x14ac:dyDescent="0.3">
      <c r="B513">
        <v>270</v>
      </c>
      <c r="C513">
        <v>350</v>
      </c>
      <c r="D513">
        <v>300</v>
      </c>
      <c r="E513">
        <v>330</v>
      </c>
      <c r="F513">
        <v>370</v>
      </c>
      <c r="G513">
        <v>310</v>
      </c>
      <c r="H513">
        <v>280</v>
      </c>
      <c r="I513">
        <v>320</v>
      </c>
      <c r="J513">
        <v>350</v>
      </c>
      <c r="K513">
        <v>290</v>
      </c>
    </row>
    <row r="514" spans="1:11" x14ac:dyDescent="0.3">
      <c r="B514">
        <v>270</v>
      </c>
      <c r="C514">
        <v>350</v>
      </c>
      <c r="D514">
        <v>300</v>
      </c>
      <c r="E514">
        <v>330</v>
      </c>
      <c r="F514">
        <v>370</v>
      </c>
      <c r="G514">
        <v>310</v>
      </c>
      <c r="H514">
        <v>280</v>
      </c>
      <c r="I514">
        <v>320</v>
      </c>
      <c r="J514">
        <v>350</v>
      </c>
      <c r="K514">
        <v>290</v>
      </c>
    </row>
    <row r="515" spans="1:11" x14ac:dyDescent="0.3">
      <c r="B515">
        <v>270</v>
      </c>
      <c r="C515">
        <v>350</v>
      </c>
      <c r="D515">
        <v>300</v>
      </c>
      <c r="E515">
        <v>330</v>
      </c>
      <c r="F515">
        <v>370</v>
      </c>
      <c r="G515">
        <v>310</v>
      </c>
      <c r="H515">
        <v>280</v>
      </c>
      <c r="I515">
        <v>320</v>
      </c>
      <c r="J515">
        <v>350</v>
      </c>
      <c r="K515">
        <v>290</v>
      </c>
    </row>
    <row r="516" spans="1:11" x14ac:dyDescent="0.3">
      <c r="B516">
        <v>270</v>
      </c>
      <c r="C516">
        <v>350</v>
      </c>
      <c r="D516">
        <v>300</v>
      </c>
      <c r="E516">
        <v>330</v>
      </c>
      <c r="F516">
        <v>370</v>
      </c>
      <c r="G516">
        <v>310</v>
      </c>
      <c r="H516">
        <v>280</v>
      </c>
      <c r="I516">
        <v>320</v>
      </c>
      <c r="J516">
        <v>350</v>
      </c>
      <c r="K516">
        <v>290</v>
      </c>
    </row>
    <row r="517" spans="1:11" x14ac:dyDescent="0.3">
      <c r="B517">
        <v>270</v>
      </c>
      <c r="C517">
        <v>350</v>
      </c>
      <c r="D517">
        <v>300</v>
      </c>
      <c r="E517">
        <v>330</v>
      </c>
      <c r="F517">
        <v>370</v>
      </c>
      <c r="G517">
        <v>310</v>
      </c>
      <c r="H517">
        <v>280</v>
      </c>
      <c r="I517">
        <v>320</v>
      </c>
      <c r="J517">
        <v>350</v>
      </c>
      <c r="K517">
        <v>290</v>
      </c>
    </row>
    <row r="518" spans="1:11" x14ac:dyDescent="0.3">
      <c r="B518">
        <v>270</v>
      </c>
      <c r="C518">
        <v>350</v>
      </c>
      <c r="D518">
        <v>300</v>
      </c>
      <c r="E518">
        <v>330</v>
      </c>
      <c r="F518">
        <v>370</v>
      </c>
      <c r="G518">
        <v>310</v>
      </c>
      <c r="H518">
        <v>280</v>
      </c>
      <c r="I518">
        <v>320</v>
      </c>
      <c r="J518">
        <v>350</v>
      </c>
      <c r="K518">
        <v>290</v>
      </c>
    </row>
    <row r="519" spans="1:11" x14ac:dyDescent="0.3">
      <c r="B519">
        <v>270</v>
      </c>
      <c r="C519">
        <v>350</v>
      </c>
      <c r="D519">
        <v>300</v>
      </c>
      <c r="E519">
        <v>330</v>
      </c>
      <c r="F519">
        <v>370</v>
      </c>
      <c r="G519">
        <v>310</v>
      </c>
      <c r="H519">
        <v>280</v>
      </c>
      <c r="I519">
        <v>320</v>
      </c>
      <c r="J519">
        <v>350</v>
      </c>
      <c r="K519">
        <v>290</v>
      </c>
    </row>
    <row r="520" spans="1:11" x14ac:dyDescent="0.3">
      <c r="B520">
        <v>270</v>
      </c>
      <c r="C520">
        <v>350</v>
      </c>
      <c r="D520">
        <v>300</v>
      </c>
      <c r="E520">
        <v>330</v>
      </c>
      <c r="F520">
        <v>370</v>
      </c>
      <c r="G520">
        <v>310</v>
      </c>
      <c r="H520">
        <v>280</v>
      </c>
      <c r="I520">
        <v>320</v>
      </c>
      <c r="J520">
        <v>350</v>
      </c>
      <c r="K520">
        <v>290</v>
      </c>
    </row>
    <row r="521" spans="1:11" x14ac:dyDescent="0.3">
      <c r="B521">
        <v>270</v>
      </c>
      <c r="C521">
        <v>350</v>
      </c>
      <c r="D521">
        <v>300</v>
      </c>
      <c r="E521">
        <v>330</v>
      </c>
      <c r="F521">
        <v>370</v>
      </c>
      <c r="G521">
        <v>310</v>
      </c>
      <c r="H521">
        <v>280</v>
      </c>
      <c r="I521">
        <v>320</v>
      </c>
      <c r="J521">
        <v>350</v>
      </c>
      <c r="K521">
        <v>290</v>
      </c>
    </row>
    <row r="523" spans="1:11" x14ac:dyDescent="0.3">
      <c r="A523" s="4" t="s">
        <v>21</v>
      </c>
      <c r="B523" s="4"/>
      <c r="C523" s="4"/>
      <c r="D523" s="4"/>
      <c r="E523" s="4"/>
      <c r="F523" s="4"/>
      <c r="G523" s="4"/>
      <c r="H523" s="4"/>
      <c r="I523" s="4"/>
      <c r="J523" s="4"/>
      <c r="K523" s="4"/>
    </row>
    <row r="524" spans="1:11" x14ac:dyDescent="0.3">
      <c r="A524" s="4"/>
      <c r="B524" s="4"/>
      <c r="C524" s="4"/>
      <c r="D524" s="4"/>
      <c r="E524" s="4"/>
      <c r="F524" s="4"/>
      <c r="G524" s="4"/>
      <c r="H524" s="4"/>
      <c r="I524" s="4"/>
      <c r="J524" s="4"/>
      <c r="K524" s="4"/>
    </row>
    <row r="525" spans="1:11" x14ac:dyDescent="0.3">
      <c r="A525" s="4" t="s">
        <v>88</v>
      </c>
      <c r="B525" s="4"/>
      <c r="C525" s="4">
        <f>SKEW(B512:K521)</f>
        <v>0.2092186247974063</v>
      </c>
      <c r="D525" s="4"/>
      <c r="E525" s="4"/>
      <c r="F525" s="4"/>
      <c r="G525" s="4"/>
      <c r="H525" s="4"/>
      <c r="I525" s="4"/>
      <c r="J525" s="4"/>
      <c r="K525" s="4"/>
    </row>
    <row r="526" spans="1:11" x14ac:dyDescent="0.3">
      <c r="A526" s="4" t="s">
        <v>89</v>
      </c>
      <c r="B526" s="4"/>
      <c r="C526" s="4">
        <f>KURT(B512:K521)</f>
        <v>-1.0374244845101974</v>
      </c>
      <c r="D526" s="4"/>
      <c r="E526" s="4"/>
      <c r="F526" s="4"/>
      <c r="G526" s="4"/>
      <c r="H526" s="4"/>
      <c r="I526" s="4"/>
      <c r="J526" s="4"/>
      <c r="K526" s="4"/>
    </row>
    <row r="527" spans="1:11" x14ac:dyDescent="0.3">
      <c r="A527" s="4" t="s">
        <v>94</v>
      </c>
      <c r="B527" s="4"/>
      <c r="C527" s="4"/>
      <c r="D527" s="4"/>
      <c r="E527" s="4"/>
      <c r="F527" s="4"/>
      <c r="G527" s="4"/>
      <c r="H527" s="4"/>
      <c r="I527" s="4"/>
      <c r="J527" s="4"/>
      <c r="K527" s="4"/>
    </row>
    <row r="529" spans="1:13" ht="15.6" x14ac:dyDescent="0.3">
      <c r="A529" s="12" t="s">
        <v>143</v>
      </c>
      <c r="B529" s="12"/>
      <c r="C529" s="12"/>
      <c r="D529" s="12"/>
      <c r="E529" s="12"/>
      <c r="F529" s="12"/>
      <c r="G529" s="12"/>
      <c r="H529" s="12"/>
      <c r="I529" s="12"/>
      <c r="J529" s="12"/>
      <c r="K529" s="12"/>
      <c r="L529" s="12"/>
    </row>
    <row r="530" spans="1:13" x14ac:dyDescent="0.3">
      <c r="A530" s="4"/>
    </row>
    <row r="532" spans="1:13" x14ac:dyDescent="0.3">
      <c r="B532">
        <v>12</v>
      </c>
      <c r="C532">
        <v>18</v>
      </c>
      <c r="D532">
        <v>15</v>
      </c>
      <c r="E532">
        <v>22</v>
      </c>
      <c r="F532">
        <v>20</v>
      </c>
      <c r="G532">
        <v>14</v>
      </c>
      <c r="H532">
        <v>16</v>
      </c>
      <c r="I532">
        <v>21</v>
      </c>
      <c r="J532">
        <v>19</v>
      </c>
      <c r="K532">
        <v>17</v>
      </c>
    </row>
    <row r="533" spans="1:13" x14ac:dyDescent="0.3">
      <c r="B533">
        <v>22</v>
      </c>
      <c r="C533">
        <v>19</v>
      </c>
      <c r="D533">
        <v>13</v>
      </c>
      <c r="E533">
        <v>16</v>
      </c>
      <c r="F533">
        <v>21</v>
      </c>
      <c r="G533">
        <v>22</v>
      </c>
      <c r="H533">
        <v>17</v>
      </c>
      <c r="I533">
        <v>19</v>
      </c>
      <c r="J533">
        <v>22</v>
      </c>
      <c r="K533">
        <v>18</v>
      </c>
    </row>
    <row r="534" spans="1:13" x14ac:dyDescent="0.3">
      <c r="B534">
        <v>14</v>
      </c>
      <c r="C534">
        <v>20</v>
      </c>
      <c r="D534">
        <v>19</v>
      </c>
      <c r="E534">
        <v>17</v>
      </c>
      <c r="F534">
        <v>22</v>
      </c>
      <c r="G534">
        <v>18</v>
      </c>
      <c r="H534">
        <v>15</v>
      </c>
      <c r="I534">
        <v>21</v>
      </c>
      <c r="J534">
        <v>20</v>
      </c>
      <c r="K534">
        <v>16</v>
      </c>
    </row>
    <row r="535" spans="1:13" x14ac:dyDescent="0.3">
      <c r="B535">
        <v>12</v>
      </c>
      <c r="C535">
        <v>18</v>
      </c>
      <c r="D535">
        <v>15</v>
      </c>
      <c r="E535">
        <v>22</v>
      </c>
      <c r="F535">
        <v>20</v>
      </c>
      <c r="G535">
        <v>14</v>
      </c>
      <c r="H535">
        <v>16</v>
      </c>
      <c r="I535">
        <v>21</v>
      </c>
      <c r="J535">
        <v>19</v>
      </c>
      <c r="K535">
        <v>17</v>
      </c>
    </row>
    <row r="536" spans="1:13" x14ac:dyDescent="0.3">
      <c r="B536">
        <v>22</v>
      </c>
      <c r="C536">
        <v>19</v>
      </c>
      <c r="D536">
        <v>13</v>
      </c>
      <c r="E536">
        <v>16</v>
      </c>
      <c r="F536">
        <v>21</v>
      </c>
      <c r="G536">
        <v>22</v>
      </c>
      <c r="H536">
        <v>17</v>
      </c>
      <c r="I536">
        <v>19</v>
      </c>
      <c r="J536">
        <v>22</v>
      </c>
      <c r="K536">
        <v>18</v>
      </c>
    </row>
    <row r="537" spans="1:13" x14ac:dyDescent="0.3">
      <c r="B537">
        <v>14</v>
      </c>
      <c r="C537">
        <v>20</v>
      </c>
      <c r="D537">
        <v>19</v>
      </c>
      <c r="E537">
        <v>17</v>
      </c>
      <c r="F537">
        <v>22</v>
      </c>
      <c r="G537">
        <v>18</v>
      </c>
      <c r="H537">
        <v>15</v>
      </c>
      <c r="I537">
        <v>21</v>
      </c>
      <c r="J537">
        <v>20</v>
      </c>
      <c r="K537">
        <v>16</v>
      </c>
    </row>
    <row r="538" spans="1:13" x14ac:dyDescent="0.3">
      <c r="B538">
        <v>12</v>
      </c>
      <c r="C538">
        <v>18</v>
      </c>
      <c r="D538">
        <v>15</v>
      </c>
      <c r="E538">
        <v>22</v>
      </c>
      <c r="F538">
        <v>20</v>
      </c>
      <c r="G538">
        <v>14</v>
      </c>
      <c r="H538">
        <v>16</v>
      </c>
      <c r="I538">
        <v>21</v>
      </c>
      <c r="J538">
        <v>19</v>
      </c>
      <c r="K538">
        <v>17</v>
      </c>
    </row>
    <row r="539" spans="1:13" x14ac:dyDescent="0.3">
      <c r="B539">
        <v>22</v>
      </c>
      <c r="C539">
        <v>19</v>
      </c>
      <c r="D539">
        <v>13</v>
      </c>
      <c r="E539">
        <v>16</v>
      </c>
      <c r="F539">
        <v>21</v>
      </c>
      <c r="G539">
        <v>22</v>
      </c>
      <c r="H539">
        <v>17</v>
      </c>
      <c r="I539">
        <v>19</v>
      </c>
      <c r="J539">
        <v>22</v>
      </c>
      <c r="K539">
        <v>18</v>
      </c>
    </row>
    <row r="540" spans="1:13" x14ac:dyDescent="0.3">
      <c r="B540">
        <v>14</v>
      </c>
      <c r="C540">
        <v>20</v>
      </c>
      <c r="D540">
        <v>19</v>
      </c>
      <c r="E540">
        <v>17</v>
      </c>
      <c r="F540">
        <v>22</v>
      </c>
      <c r="G540">
        <v>18</v>
      </c>
      <c r="H540">
        <v>15</v>
      </c>
      <c r="I540">
        <v>21</v>
      </c>
      <c r="J540">
        <v>20</v>
      </c>
      <c r="K540">
        <v>16</v>
      </c>
    </row>
    <row r="541" spans="1:13" x14ac:dyDescent="0.3">
      <c r="B541">
        <v>12</v>
      </c>
      <c r="C541">
        <v>18</v>
      </c>
      <c r="D541">
        <v>15</v>
      </c>
      <c r="E541">
        <v>22</v>
      </c>
      <c r="F541">
        <v>20</v>
      </c>
      <c r="G541">
        <v>14</v>
      </c>
      <c r="H541">
        <v>16</v>
      </c>
      <c r="I541">
        <v>21</v>
      </c>
      <c r="J541">
        <v>19</v>
      </c>
      <c r="K541">
        <v>17</v>
      </c>
    </row>
    <row r="543" spans="1:13" x14ac:dyDescent="0.3">
      <c r="A543" s="4" t="s">
        <v>21</v>
      </c>
      <c r="B543" s="4"/>
      <c r="C543" s="4"/>
      <c r="D543" s="4"/>
      <c r="E543" s="4"/>
      <c r="F543" s="4"/>
      <c r="G543" s="4"/>
      <c r="H543" s="4"/>
      <c r="I543" s="4"/>
      <c r="J543" s="4"/>
      <c r="K543" s="4"/>
      <c r="L543" s="4"/>
      <c r="M543" s="4"/>
    </row>
    <row r="544" spans="1:13" x14ac:dyDescent="0.3">
      <c r="A544" s="4"/>
      <c r="B544" s="4"/>
      <c r="C544" s="4"/>
      <c r="D544" s="4"/>
      <c r="E544" s="4"/>
      <c r="F544" s="4"/>
      <c r="G544" s="4"/>
      <c r="H544" s="4"/>
      <c r="I544" s="4"/>
      <c r="J544" s="4"/>
      <c r="K544" s="4"/>
      <c r="L544" s="4"/>
      <c r="M544" s="4"/>
    </row>
    <row r="545" spans="1:14" x14ac:dyDescent="0.3">
      <c r="A545" s="4" t="s">
        <v>88</v>
      </c>
      <c r="B545" s="4"/>
      <c r="C545" s="4">
        <f>SKEW(B532:K541)</f>
        <v>-0.3350128722188207</v>
      </c>
      <c r="D545" s="4"/>
      <c r="E545" s="4"/>
      <c r="F545" s="4"/>
      <c r="G545" s="4"/>
      <c r="H545" s="4"/>
      <c r="I545" s="4"/>
      <c r="J545" s="4"/>
      <c r="K545" s="4"/>
      <c r="L545" s="4"/>
      <c r="M545" s="4"/>
    </row>
    <row r="546" spans="1:14" x14ac:dyDescent="0.3">
      <c r="A546" s="4" t="s">
        <v>89</v>
      </c>
      <c r="B546" s="4"/>
      <c r="C546" s="4">
        <f>KURT(B532:K541)</f>
        <v>-0.88101144669010489</v>
      </c>
      <c r="D546" s="4"/>
      <c r="E546" s="4"/>
      <c r="F546" s="4"/>
      <c r="G546" s="4"/>
      <c r="H546" s="4"/>
      <c r="I546" s="4"/>
      <c r="J546" s="4"/>
      <c r="K546" s="4"/>
      <c r="L546" s="4"/>
      <c r="M546" s="4"/>
    </row>
    <row r="547" spans="1:14" x14ac:dyDescent="0.3">
      <c r="A547" s="4" t="s">
        <v>95</v>
      </c>
      <c r="B547" s="4"/>
      <c r="C547" s="4"/>
      <c r="D547" s="4"/>
      <c r="E547" s="4"/>
      <c r="F547" s="4"/>
      <c r="G547" s="4"/>
      <c r="H547" s="4"/>
      <c r="I547" s="4"/>
      <c r="J547" s="4"/>
      <c r="K547" s="4"/>
      <c r="L547" s="4"/>
      <c r="M547" s="4"/>
    </row>
    <row r="550" spans="1:14" ht="23.4" x14ac:dyDescent="0.45">
      <c r="A550" s="15" t="s">
        <v>96</v>
      </c>
      <c r="B550" s="16"/>
      <c r="C550" s="16"/>
      <c r="D550" s="16"/>
      <c r="E550" s="16"/>
    </row>
    <row r="552" spans="1:14" ht="15.6" x14ac:dyDescent="0.3">
      <c r="A552" s="12" t="s">
        <v>144</v>
      </c>
      <c r="B552" s="12"/>
      <c r="C552" s="12"/>
      <c r="D552" s="12"/>
      <c r="E552" s="12"/>
      <c r="F552" s="12"/>
      <c r="G552" s="12"/>
      <c r="H552" s="12"/>
      <c r="I552" s="12"/>
      <c r="J552" s="12"/>
      <c r="K552" s="12"/>
      <c r="L552" s="12"/>
      <c r="M552" s="12"/>
      <c r="N552" s="12"/>
    </row>
    <row r="553" spans="1:14" x14ac:dyDescent="0.3">
      <c r="B553">
        <v>40</v>
      </c>
      <c r="C553">
        <v>45</v>
      </c>
      <c r="D553">
        <v>50</v>
      </c>
      <c r="E553">
        <v>55</v>
      </c>
      <c r="F553">
        <v>60</v>
      </c>
      <c r="G553">
        <v>62</v>
      </c>
      <c r="H553">
        <v>65</v>
      </c>
      <c r="I553">
        <v>68</v>
      </c>
      <c r="J553">
        <v>70</v>
      </c>
      <c r="K553">
        <v>72</v>
      </c>
    </row>
    <row r="554" spans="1:14" x14ac:dyDescent="0.3">
      <c r="B554">
        <v>75</v>
      </c>
      <c r="C554">
        <v>78</v>
      </c>
      <c r="D554">
        <v>80</v>
      </c>
      <c r="E554">
        <v>82</v>
      </c>
      <c r="F554">
        <v>85</v>
      </c>
      <c r="G554">
        <v>88</v>
      </c>
      <c r="H554">
        <v>90</v>
      </c>
      <c r="I554">
        <v>92</v>
      </c>
      <c r="J554">
        <v>95</v>
      </c>
      <c r="K554">
        <v>100</v>
      </c>
    </row>
    <row r="555" spans="1:14" x14ac:dyDescent="0.3">
      <c r="B555">
        <v>105</v>
      </c>
      <c r="C555">
        <v>110</v>
      </c>
      <c r="D555">
        <v>115</v>
      </c>
      <c r="E555">
        <v>120</v>
      </c>
      <c r="F555">
        <v>125</v>
      </c>
      <c r="G555">
        <v>130</v>
      </c>
      <c r="H555">
        <v>135</v>
      </c>
      <c r="I555">
        <v>140</v>
      </c>
      <c r="J555">
        <v>145</v>
      </c>
      <c r="K555">
        <v>150</v>
      </c>
    </row>
    <row r="556" spans="1:14" x14ac:dyDescent="0.3">
      <c r="B556">
        <v>155</v>
      </c>
      <c r="C556">
        <v>160</v>
      </c>
      <c r="D556">
        <v>165</v>
      </c>
      <c r="E556">
        <v>170</v>
      </c>
      <c r="F556">
        <v>175</v>
      </c>
      <c r="G556">
        <v>180</v>
      </c>
      <c r="H556">
        <v>185</v>
      </c>
      <c r="I556">
        <v>190</v>
      </c>
      <c r="J556">
        <v>195</v>
      </c>
      <c r="K556">
        <v>200</v>
      </c>
    </row>
    <row r="557" spans="1:14" x14ac:dyDescent="0.3">
      <c r="B557">
        <v>205</v>
      </c>
      <c r="C557">
        <v>210</v>
      </c>
      <c r="D557">
        <v>215</v>
      </c>
      <c r="E557">
        <v>220</v>
      </c>
      <c r="F557">
        <v>225</v>
      </c>
      <c r="G557">
        <v>230</v>
      </c>
      <c r="H557">
        <v>235</v>
      </c>
      <c r="I557">
        <v>240</v>
      </c>
      <c r="J557">
        <v>245</v>
      </c>
      <c r="K557">
        <v>250</v>
      </c>
    </row>
    <row r="558" spans="1:14" x14ac:dyDescent="0.3">
      <c r="B558">
        <v>255</v>
      </c>
      <c r="C558">
        <v>260</v>
      </c>
      <c r="D558">
        <v>265</v>
      </c>
      <c r="E558">
        <v>270</v>
      </c>
      <c r="F558">
        <v>275</v>
      </c>
      <c r="G558">
        <v>280</v>
      </c>
      <c r="H558">
        <v>285</v>
      </c>
      <c r="I558">
        <v>290</v>
      </c>
      <c r="J558">
        <v>295</v>
      </c>
      <c r="K558">
        <v>300</v>
      </c>
    </row>
    <row r="559" spans="1:14" x14ac:dyDescent="0.3">
      <c r="B559">
        <v>305</v>
      </c>
      <c r="C559">
        <v>310</v>
      </c>
      <c r="D559">
        <v>315</v>
      </c>
      <c r="E559">
        <v>320</v>
      </c>
      <c r="F559">
        <v>325</v>
      </c>
      <c r="G559">
        <v>330</v>
      </c>
      <c r="H559">
        <v>335</v>
      </c>
      <c r="I559">
        <v>340</v>
      </c>
      <c r="J559">
        <v>345</v>
      </c>
      <c r="K559">
        <v>350</v>
      </c>
    </row>
    <row r="560" spans="1:14" x14ac:dyDescent="0.3">
      <c r="B560">
        <v>355</v>
      </c>
      <c r="C560">
        <v>360</v>
      </c>
      <c r="D560">
        <v>365</v>
      </c>
      <c r="E560">
        <v>370</v>
      </c>
      <c r="F560">
        <v>375</v>
      </c>
      <c r="G560">
        <v>380</v>
      </c>
      <c r="H560">
        <v>385</v>
      </c>
      <c r="I560">
        <v>390</v>
      </c>
      <c r="J560">
        <v>395</v>
      </c>
      <c r="K560">
        <v>400</v>
      </c>
    </row>
    <row r="561" spans="1:14" x14ac:dyDescent="0.3">
      <c r="B561">
        <v>405</v>
      </c>
      <c r="C561">
        <v>410</v>
      </c>
      <c r="D561">
        <v>415</v>
      </c>
      <c r="E561">
        <v>420</v>
      </c>
      <c r="F561">
        <v>425</v>
      </c>
      <c r="G561">
        <v>430</v>
      </c>
      <c r="H561">
        <v>435</v>
      </c>
      <c r="I561">
        <v>440</v>
      </c>
      <c r="J561">
        <v>445</v>
      </c>
      <c r="K561">
        <v>450</v>
      </c>
    </row>
    <row r="562" spans="1:14" x14ac:dyDescent="0.3">
      <c r="B562">
        <v>455</v>
      </c>
      <c r="C562">
        <v>460</v>
      </c>
      <c r="D562">
        <v>465</v>
      </c>
      <c r="E562">
        <v>470</v>
      </c>
      <c r="F562">
        <v>475</v>
      </c>
      <c r="G562">
        <v>480</v>
      </c>
      <c r="H562">
        <v>485</v>
      </c>
      <c r="I562">
        <v>490</v>
      </c>
      <c r="J562">
        <v>495</v>
      </c>
      <c r="K562">
        <v>500</v>
      </c>
    </row>
    <row r="564" spans="1:14" x14ac:dyDescent="0.3">
      <c r="A564" s="4" t="s">
        <v>21</v>
      </c>
      <c r="B564" s="4"/>
      <c r="C564" s="4"/>
      <c r="D564" s="4"/>
    </row>
    <row r="565" spans="1:14" x14ac:dyDescent="0.3">
      <c r="A565" s="4"/>
      <c r="B565" s="4"/>
      <c r="C565" s="4"/>
      <c r="D565" s="4"/>
    </row>
    <row r="566" spans="1:14" x14ac:dyDescent="0.3">
      <c r="A566" s="4" t="s">
        <v>97</v>
      </c>
      <c r="B566" s="4" t="s">
        <v>53</v>
      </c>
      <c r="C566" s="4">
        <f>QUARTILE(B553:K562,1)</f>
        <v>128.75</v>
      </c>
      <c r="D566" s="4"/>
    </row>
    <row r="567" spans="1:14" x14ac:dyDescent="0.3">
      <c r="A567" s="4"/>
      <c r="B567" s="4" t="s">
        <v>98</v>
      </c>
      <c r="C567" s="4">
        <f>MEDIAN(B553:K562)</f>
        <v>252.5</v>
      </c>
      <c r="D567" s="4"/>
    </row>
    <row r="568" spans="1:14" x14ac:dyDescent="0.3">
      <c r="A568" s="4"/>
      <c r="B568" s="4" t="s">
        <v>54</v>
      </c>
      <c r="C568" s="4">
        <f>QUARTILE(B553:J557,3)</f>
        <v>185</v>
      </c>
      <c r="D568" s="4"/>
    </row>
    <row r="569" spans="1:14" x14ac:dyDescent="0.3">
      <c r="A569" s="4"/>
      <c r="B569" s="4"/>
      <c r="C569" s="4"/>
      <c r="D569" s="4"/>
    </row>
    <row r="570" spans="1:14" x14ac:dyDescent="0.3">
      <c r="A570" s="4" t="s">
        <v>99</v>
      </c>
      <c r="B570" s="4" t="s">
        <v>100</v>
      </c>
      <c r="C570" s="4">
        <f>PERCENTILE(B553:K562,0.1)</f>
        <v>74.7</v>
      </c>
      <c r="D570" s="4"/>
    </row>
    <row r="571" spans="1:14" x14ac:dyDescent="0.3">
      <c r="A571" s="4"/>
      <c r="B571" s="4" t="s">
        <v>101</v>
      </c>
      <c r="C571" s="4">
        <f>PERCENTILE(B553:K562,0.25)</f>
        <v>128.75</v>
      </c>
      <c r="D571" s="4"/>
    </row>
    <row r="572" spans="1:14" x14ac:dyDescent="0.3">
      <c r="A572" s="4"/>
      <c r="B572" s="4" t="s">
        <v>102</v>
      </c>
      <c r="C572" s="4">
        <f>PERCENTILE(B553:K562,0.75)</f>
        <v>376.25</v>
      </c>
      <c r="D572" s="4"/>
    </row>
    <row r="573" spans="1:14" x14ac:dyDescent="0.3">
      <c r="A573" s="4"/>
      <c r="B573" s="4" t="s">
        <v>103</v>
      </c>
      <c r="C573" s="4">
        <f>PERCENTILE(B553:K562,0.9)</f>
        <v>450.50000000000006</v>
      </c>
      <c r="D573" s="4"/>
    </row>
    <row r="575" spans="1:14" ht="15.6" x14ac:dyDescent="0.3">
      <c r="A575" s="12" t="s">
        <v>145</v>
      </c>
      <c r="B575" s="12"/>
      <c r="C575" s="12"/>
      <c r="D575" s="12"/>
      <c r="E575" s="12"/>
      <c r="F575" s="12"/>
      <c r="G575" s="12"/>
      <c r="H575" s="12"/>
      <c r="I575" s="12"/>
      <c r="J575" s="12"/>
      <c r="K575" s="12"/>
      <c r="L575" s="12"/>
      <c r="M575" s="12"/>
      <c r="N575" s="12"/>
    </row>
    <row r="577" spans="1:11" x14ac:dyDescent="0.3">
      <c r="B577">
        <v>50</v>
      </c>
      <c r="C577">
        <v>60</v>
      </c>
      <c r="D577">
        <v>62</v>
      </c>
      <c r="E577">
        <v>65</v>
      </c>
      <c r="F577">
        <v>68</v>
      </c>
      <c r="G577">
        <v>70</v>
      </c>
      <c r="H577">
        <v>72</v>
      </c>
      <c r="I577">
        <v>75</v>
      </c>
      <c r="J577">
        <v>78</v>
      </c>
      <c r="K577">
        <v>80</v>
      </c>
    </row>
    <row r="578" spans="1:11" x14ac:dyDescent="0.3">
      <c r="B578">
        <v>82</v>
      </c>
      <c r="C578">
        <v>85</v>
      </c>
      <c r="D578">
        <v>88</v>
      </c>
      <c r="E578">
        <v>90</v>
      </c>
      <c r="F578">
        <v>92</v>
      </c>
      <c r="G578">
        <v>95</v>
      </c>
      <c r="H578">
        <v>100</v>
      </c>
      <c r="I578">
        <v>105</v>
      </c>
      <c r="J578">
        <v>110</v>
      </c>
      <c r="K578">
        <v>115</v>
      </c>
    </row>
    <row r="579" spans="1:11" x14ac:dyDescent="0.3">
      <c r="B579">
        <v>120</v>
      </c>
      <c r="C579">
        <v>125</v>
      </c>
      <c r="D579">
        <v>130</v>
      </c>
      <c r="E579">
        <v>135</v>
      </c>
      <c r="F579">
        <v>140</v>
      </c>
      <c r="G579">
        <v>145</v>
      </c>
      <c r="H579">
        <v>150</v>
      </c>
      <c r="I579">
        <v>155</v>
      </c>
      <c r="J579">
        <v>160</v>
      </c>
      <c r="K579">
        <v>165</v>
      </c>
    </row>
    <row r="580" spans="1:11" x14ac:dyDescent="0.3">
      <c r="B580">
        <v>170</v>
      </c>
      <c r="C580">
        <v>175</v>
      </c>
      <c r="D580">
        <v>180</v>
      </c>
      <c r="E580">
        <v>185</v>
      </c>
      <c r="F580">
        <v>190</v>
      </c>
      <c r="G580">
        <v>195</v>
      </c>
      <c r="H580">
        <v>200</v>
      </c>
      <c r="I580">
        <v>205</v>
      </c>
      <c r="J580">
        <v>210</v>
      </c>
      <c r="K580">
        <v>215</v>
      </c>
    </row>
    <row r="581" spans="1:11" x14ac:dyDescent="0.3">
      <c r="B581">
        <v>220</v>
      </c>
      <c r="C581">
        <v>225</v>
      </c>
      <c r="D581">
        <v>230</v>
      </c>
      <c r="E581">
        <v>235</v>
      </c>
      <c r="F581">
        <v>240</v>
      </c>
      <c r="G581">
        <v>245</v>
      </c>
      <c r="H581">
        <v>250</v>
      </c>
      <c r="I581">
        <v>255</v>
      </c>
      <c r="J581">
        <v>260</v>
      </c>
      <c r="K581">
        <v>265</v>
      </c>
    </row>
    <row r="582" spans="1:11" x14ac:dyDescent="0.3">
      <c r="B582">
        <v>270</v>
      </c>
      <c r="C582">
        <v>275</v>
      </c>
      <c r="D582">
        <v>280</v>
      </c>
      <c r="E582">
        <v>285</v>
      </c>
      <c r="F582">
        <v>290</v>
      </c>
      <c r="G582">
        <v>295</v>
      </c>
      <c r="H582">
        <v>300</v>
      </c>
      <c r="I582">
        <v>305</v>
      </c>
      <c r="J582">
        <v>310</v>
      </c>
      <c r="K582">
        <v>315</v>
      </c>
    </row>
    <row r="583" spans="1:11" x14ac:dyDescent="0.3">
      <c r="B583">
        <v>320</v>
      </c>
      <c r="C583">
        <v>325</v>
      </c>
      <c r="D583">
        <v>330</v>
      </c>
      <c r="E583">
        <v>335</v>
      </c>
      <c r="F583">
        <v>340</v>
      </c>
      <c r="G583">
        <v>345</v>
      </c>
      <c r="H583">
        <v>350</v>
      </c>
      <c r="I583">
        <v>355</v>
      </c>
      <c r="J583">
        <v>360</v>
      </c>
      <c r="K583">
        <v>365</v>
      </c>
    </row>
    <row r="584" spans="1:11" x14ac:dyDescent="0.3">
      <c r="B584">
        <v>370</v>
      </c>
      <c r="C584">
        <v>375</v>
      </c>
      <c r="D584">
        <v>380</v>
      </c>
      <c r="E584">
        <v>385</v>
      </c>
      <c r="F584">
        <v>390</v>
      </c>
      <c r="G584">
        <v>395</v>
      </c>
      <c r="H584">
        <v>400</v>
      </c>
      <c r="I584">
        <v>405</v>
      </c>
      <c r="J584">
        <v>410</v>
      </c>
      <c r="K584">
        <v>415</v>
      </c>
    </row>
    <row r="585" spans="1:11" x14ac:dyDescent="0.3">
      <c r="B585">
        <v>420</v>
      </c>
      <c r="C585">
        <v>425</v>
      </c>
      <c r="D585">
        <v>430</v>
      </c>
      <c r="E585">
        <v>435</v>
      </c>
      <c r="F585">
        <v>440</v>
      </c>
      <c r="G585">
        <v>445</v>
      </c>
      <c r="H585">
        <v>450</v>
      </c>
      <c r="I585">
        <v>455</v>
      </c>
      <c r="J585">
        <v>460</v>
      </c>
      <c r="K585">
        <v>465</v>
      </c>
    </row>
    <row r="586" spans="1:11" x14ac:dyDescent="0.3">
      <c r="B586">
        <v>470</v>
      </c>
      <c r="C586">
        <v>475</v>
      </c>
      <c r="D586">
        <v>480</v>
      </c>
      <c r="E586">
        <v>485</v>
      </c>
      <c r="F586">
        <v>490</v>
      </c>
      <c r="G586">
        <v>495</v>
      </c>
      <c r="H586">
        <v>500</v>
      </c>
      <c r="I586">
        <v>505</v>
      </c>
      <c r="J586">
        <v>510</v>
      </c>
      <c r="K586">
        <v>515</v>
      </c>
    </row>
    <row r="588" spans="1:11" x14ac:dyDescent="0.3">
      <c r="A588" s="4" t="s">
        <v>21</v>
      </c>
      <c r="B588" s="4"/>
      <c r="C588" s="4"/>
      <c r="D588" s="4"/>
    </row>
    <row r="589" spans="1:11" x14ac:dyDescent="0.3">
      <c r="A589" s="4"/>
      <c r="B589" s="4"/>
      <c r="C589" s="4"/>
      <c r="D589" s="4"/>
    </row>
    <row r="590" spans="1:11" x14ac:dyDescent="0.3">
      <c r="A590" s="4" t="s">
        <v>97</v>
      </c>
      <c r="B590" s="4" t="s">
        <v>53</v>
      </c>
      <c r="C590" s="4">
        <f>QUARTILE(B577:K586,1)</f>
        <v>143.75</v>
      </c>
      <c r="D590" s="4"/>
    </row>
    <row r="591" spans="1:11" x14ac:dyDescent="0.3">
      <c r="A591" s="4"/>
      <c r="B591" s="4" t="s">
        <v>98</v>
      </c>
      <c r="C591" s="4">
        <f>MEDIAN(B577:K586)</f>
        <v>267.5</v>
      </c>
      <c r="D591" s="4"/>
    </row>
    <row r="592" spans="1:11" x14ac:dyDescent="0.3">
      <c r="A592" s="4"/>
      <c r="B592" s="4" t="s">
        <v>54</v>
      </c>
      <c r="C592" s="4">
        <f>QUARTILE(B577:K586,3)</f>
        <v>391.25</v>
      </c>
      <c r="D592" s="4"/>
    </row>
    <row r="593" spans="1:12" x14ac:dyDescent="0.3">
      <c r="A593" s="4"/>
      <c r="B593" s="4"/>
      <c r="C593" s="4"/>
      <c r="D593" s="4"/>
    </row>
    <row r="594" spans="1:12" x14ac:dyDescent="0.3">
      <c r="A594" s="4" t="s">
        <v>104</v>
      </c>
      <c r="B594" s="4" t="s">
        <v>105</v>
      </c>
      <c r="C594" s="4">
        <f>PERCENTILE(B577:K586,0.15)</f>
        <v>94.55</v>
      </c>
      <c r="D594" s="4"/>
    </row>
    <row r="595" spans="1:12" x14ac:dyDescent="0.3">
      <c r="A595" s="4"/>
      <c r="B595" s="4" t="s">
        <v>106</v>
      </c>
      <c r="C595" s="4">
        <f>PERCENTILE(B577:K586,0.5)</f>
        <v>267.5</v>
      </c>
      <c r="D595" s="4"/>
    </row>
    <row r="596" spans="1:12" x14ac:dyDescent="0.3">
      <c r="A596" s="4"/>
      <c r="B596" s="4" t="s">
        <v>107</v>
      </c>
      <c r="C596" s="4">
        <f>PERCENTILE(B577:K586,0.85)</f>
        <v>440.74999999999994</v>
      </c>
      <c r="D596" s="4"/>
    </row>
    <row r="599" spans="1:12" ht="15.6" x14ac:dyDescent="0.3">
      <c r="A599" s="12" t="s">
        <v>146</v>
      </c>
      <c r="B599" s="12"/>
      <c r="C599" s="12"/>
      <c r="D599" s="12"/>
      <c r="E599" s="12"/>
      <c r="F599" s="12"/>
      <c r="G599" s="12"/>
      <c r="H599" s="12"/>
      <c r="I599" s="12"/>
      <c r="J599" s="12"/>
      <c r="K599" s="12"/>
      <c r="L599" s="12"/>
    </row>
    <row r="601" spans="1:12" x14ac:dyDescent="0.3">
      <c r="B601">
        <v>20</v>
      </c>
      <c r="C601">
        <v>25</v>
      </c>
      <c r="D601">
        <v>30</v>
      </c>
      <c r="E601">
        <v>35</v>
      </c>
      <c r="F601">
        <v>40</v>
      </c>
      <c r="G601">
        <v>45</v>
      </c>
      <c r="H601">
        <v>50</v>
      </c>
      <c r="I601">
        <v>55</v>
      </c>
      <c r="J601">
        <v>60</v>
      </c>
      <c r="K601">
        <v>65</v>
      </c>
      <c r="L601">
        <v>70</v>
      </c>
    </row>
    <row r="602" spans="1:12" x14ac:dyDescent="0.3">
      <c r="B602">
        <v>75</v>
      </c>
      <c r="C602">
        <v>80</v>
      </c>
      <c r="D602">
        <v>85</v>
      </c>
      <c r="E602">
        <v>90</v>
      </c>
      <c r="F602">
        <v>95</v>
      </c>
      <c r="G602">
        <v>100</v>
      </c>
      <c r="H602">
        <v>105</v>
      </c>
      <c r="I602">
        <v>110</v>
      </c>
      <c r="J602">
        <v>115</v>
      </c>
      <c r="K602">
        <v>120</v>
      </c>
      <c r="L602">
        <v>125</v>
      </c>
    </row>
    <row r="603" spans="1:12" x14ac:dyDescent="0.3">
      <c r="B603">
        <v>130</v>
      </c>
      <c r="C603">
        <v>135</v>
      </c>
      <c r="D603">
        <v>140</v>
      </c>
      <c r="E603">
        <v>145</v>
      </c>
      <c r="F603">
        <v>150</v>
      </c>
      <c r="G603">
        <v>155</v>
      </c>
      <c r="H603">
        <v>160</v>
      </c>
      <c r="I603">
        <v>165</v>
      </c>
      <c r="J603">
        <v>170</v>
      </c>
      <c r="K603">
        <v>175</v>
      </c>
      <c r="L603">
        <v>180</v>
      </c>
    </row>
    <row r="604" spans="1:12" x14ac:dyDescent="0.3">
      <c r="B604">
        <v>185</v>
      </c>
      <c r="C604">
        <v>190</v>
      </c>
      <c r="D604">
        <v>195</v>
      </c>
      <c r="E604">
        <v>200</v>
      </c>
      <c r="F604">
        <v>205</v>
      </c>
      <c r="G604">
        <v>210</v>
      </c>
      <c r="H604">
        <v>215</v>
      </c>
      <c r="I604">
        <v>220</v>
      </c>
      <c r="J604">
        <v>225</v>
      </c>
      <c r="K604">
        <v>230</v>
      </c>
      <c r="L604">
        <v>235</v>
      </c>
    </row>
    <row r="605" spans="1:12" x14ac:dyDescent="0.3">
      <c r="B605">
        <v>240</v>
      </c>
      <c r="C605">
        <v>245</v>
      </c>
      <c r="D605">
        <v>250</v>
      </c>
      <c r="E605">
        <v>255</v>
      </c>
      <c r="F605">
        <v>260</v>
      </c>
      <c r="G605">
        <v>265</v>
      </c>
      <c r="H605">
        <v>270</v>
      </c>
      <c r="I605">
        <v>275</v>
      </c>
      <c r="J605">
        <v>280</v>
      </c>
      <c r="K605">
        <v>285</v>
      </c>
      <c r="L605">
        <v>290</v>
      </c>
    </row>
    <row r="606" spans="1:12" x14ac:dyDescent="0.3">
      <c r="B606">
        <v>295</v>
      </c>
      <c r="C606">
        <v>300</v>
      </c>
      <c r="D606">
        <v>305</v>
      </c>
      <c r="E606">
        <v>310</v>
      </c>
      <c r="F606">
        <v>315</v>
      </c>
      <c r="G606">
        <v>320</v>
      </c>
      <c r="H606">
        <v>325</v>
      </c>
      <c r="I606">
        <v>330</v>
      </c>
      <c r="J606">
        <v>335</v>
      </c>
      <c r="K606">
        <v>340</v>
      </c>
      <c r="L606">
        <v>345</v>
      </c>
    </row>
    <row r="607" spans="1:12" x14ac:dyDescent="0.3">
      <c r="B607">
        <v>350</v>
      </c>
      <c r="C607">
        <v>355</v>
      </c>
      <c r="D607">
        <v>360</v>
      </c>
      <c r="E607">
        <v>365</v>
      </c>
      <c r="F607">
        <v>370</v>
      </c>
      <c r="G607">
        <v>375</v>
      </c>
      <c r="H607">
        <v>380</v>
      </c>
      <c r="I607">
        <v>385</v>
      </c>
      <c r="J607">
        <v>390</v>
      </c>
      <c r="K607">
        <v>395</v>
      </c>
      <c r="L607">
        <v>400</v>
      </c>
    </row>
    <row r="608" spans="1:12" x14ac:dyDescent="0.3">
      <c r="B608">
        <v>405</v>
      </c>
      <c r="C608">
        <v>410</v>
      </c>
      <c r="D608">
        <v>415</v>
      </c>
      <c r="E608">
        <v>420</v>
      </c>
      <c r="F608">
        <v>425</v>
      </c>
      <c r="G608">
        <v>430</v>
      </c>
      <c r="H608">
        <v>435</v>
      </c>
      <c r="I608">
        <v>440</v>
      </c>
      <c r="J608">
        <v>445</v>
      </c>
      <c r="K608">
        <v>450</v>
      </c>
      <c r="L608">
        <v>455</v>
      </c>
    </row>
    <row r="609" spans="1:14" x14ac:dyDescent="0.3">
      <c r="B609">
        <v>460</v>
      </c>
      <c r="C609">
        <v>465</v>
      </c>
      <c r="D609">
        <v>470</v>
      </c>
      <c r="E609">
        <v>475</v>
      </c>
      <c r="F609">
        <v>480</v>
      </c>
      <c r="G609">
        <v>485</v>
      </c>
      <c r="H609">
        <v>490</v>
      </c>
      <c r="I609">
        <v>495</v>
      </c>
      <c r="J609">
        <v>500</v>
      </c>
      <c r="K609">
        <v>505</v>
      </c>
      <c r="L609">
        <v>510</v>
      </c>
    </row>
    <row r="610" spans="1:14" x14ac:dyDescent="0.3">
      <c r="B610">
        <v>515</v>
      </c>
      <c r="C610">
        <v>520</v>
      </c>
      <c r="D610">
        <v>525</v>
      </c>
      <c r="E610">
        <v>530</v>
      </c>
      <c r="F610">
        <v>535</v>
      </c>
      <c r="G610">
        <v>540</v>
      </c>
      <c r="H610">
        <v>545</v>
      </c>
      <c r="I610">
        <v>550</v>
      </c>
      <c r="J610">
        <v>555</v>
      </c>
      <c r="K610">
        <v>560</v>
      </c>
      <c r="L610">
        <v>565</v>
      </c>
    </row>
    <row r="612" spans="1:14" x14ac:dyDescent="0.3">
      <c r="A612" s="4" t="s">
        <v>21</v>
      </c>
      <c r="B612" s="4"/>
      <c r="C612" s="4"/>
    </row>
    <row r="613" spans="1:14" x14ac:dyDescent="0.3">
      <c r="A613" s="4"/>
      <c r="B613" s="4"/>
      <c r="C613" s="4"/>
    </row>
    <row r="614" spans="1:14" x14ac:dyDescent="0.3">
      <c r="A614" s="4" t="s">
        <v>108</v>
      </c>
      <c r="B614" s="4" t="s">
        <v>53</v>
      </c>
      <c r="C614" s="4">
        <f>QUARTILE(B601:L610,1)</f>
        <v>156.25</v>
      </c>
    </row>
    <row r="615" spans="1:14" x14ac:dyDescent="0.3">
      <c r="A615" s="4"/>
      <c r="B615" s="4" t="s">
        <v>98</v>
      </c>
      <c r="C615" s="4">
        <f>MEDIAN(B601:M610)</f>
        <v>292.5</v>
      </c>
    </row>
    <row r="616" spans="1:14" x14ac:dyDescent="0.3">
      <c r="A616" s="4"/>
      <c r="B616" s="4" t="s">
        <v>54</v>
      </c>
      <c r="C616" s="4">
        <f>QUARTILE(B601:L610,3)</f>
        <v>428.75</v>
      </c>
    </row>
    <row r="617" spans="1:14" x14ac:dyDescent="0.3">
      <c r="A617" s="4"/>
      <c r="B617" s="4"/>
      <c r="C617" s="4"/>
    </row>
    <row r="618" spans="1:14" x14ac:dyDescent="0.3">
      <c r="A618" s="4" t="s">
        <v>104</v>
      </c>
      <c r="B618" s="4" t="s">
        <v>109</v>
      </c>
      <c r="C618" s="4">
        <f>PERCENTILE(B601:L610,0.2)</f>
        <v>129</v>
      </c>
    </row>
    <row r="619" spans="1:14" x14ac:dyDescent="0.3">
      <c r="A619" s="4"/>
      <c r="B619" s="4" t="s">
        <v>110</v>
      </c>
      <c r="C619" s="4">
        <f>PERCENTILE(B601:L610,0.4)</f>
        <v>238</v>
      </c>
    </row>
    <row r="620" spans="1:14" x14ac:dyDescent="0.3">
      <c r="A620" s="4"/>
      <c r="B620" s="4" t="s">
        <v>111</v>
      </c>
      <c r="C620" s="4">
        <f>PERCENTILE(B601:L610,0.8)</f>
        <v>456</v>
      </c>
    </row>
    <row r="622" spans="1:14" ht="15.6" x14ac:dyDescent="0.3">
      <c r="A622" s="12" t="s">
        <v>147</v>
      </c>
      <c r="B622" s="12"/>
      <c r="C622" s="12"/>
      <c r="D622" s="12"/>
      <c r="E622" s="12"/>
      <c r="F622" s="12"/>
      <c r="G622" s="12"/>
      <c r="H622" s="12"/>
      <c r="I622" s="12"/>
      <c r="J622" s="12"/>
      <c r="K622" s="12"/>
      <c r="L622" s="12"/>
      <c r="M622" s="12"/>
      <c r="N622" s="12"/>
    </row>
    <row r="623" spans="1:14" x14ac:dyDescent="0.3">
      <c r="B623">
        <v>15</v>
      </c>
      <c r="C623">
        <v>20</v>
      </c>
      <c r="D623">
        <v>25</v>
      </c>
      <c r="E623">
        <v>30</v>
      </c>
      <c r="F623">
        <v>35</v>
      </c>
      <c r="G623">
        <v>40</v>
      </c>
      <c r="H623">
        <v>45</v>
      </c>
      <c r="I623">
        <v>50</v>
      </c>
      <c r="J623">
        <v>55</v>
      </c>
      <c r="K623">
        <v>60</v>
      </c>
    </row>
    <row r="624" spans="1:14" x14ac:dyDescent="0.3">
      <c r="B624">
        <v>65</v>
      </c>
      <c r="C624">
        <v>70</v>
      </c>
      <c r="D624">
        <v>75</v>
      </c>
      <c r="E624">
        <v>80</v>
      </c>
      <c r="F624">
        <v>85</v>
      </c>
      <c r="G624">
        <v>90</v>
      </c>
      <c r="H624">
        <v>95</v>
      </c>
      <c r="I624">
        <v>100</v>
      </c>
      <c r="J624">
        <v>105</v>
      </c>
      <c r="K624">
        <v>110</v>
      </c>
    </row>
    <row r="625" spans="1:11" x14ac:dyDescent="0.3">
      <c r="B625">
        <v>115</v>
      </c>
      <c r="C625">
        <v>120</v>
      </c>
      <c r="D625">
        <v>125</v>
      </c>
      <c r="E625">
        <v>130</v>
      </c>
      <c r="F625">
        <v>135</v>
      </c>
      <c r="G625">
        <v>140</v>
      </c>
      <c r="H625">
        <v>145</v>
      </c>
      <c r="I625">
        <v>150</v>
      </c>
      <c r="J625">
        <v>155</v>
      </c>
      <c r="K625">
        <v>160</v>
      </c>
    </row>
    <row r="626" spans="1:11" x14ac:dyDescent="0.3">
      <c r="B626">
        <v>165</v>
      </c>
      <c r="C626">
        <v>170</v>
      </c>
      <c r="D626">
        <v>175</v>
      </c>
      <c r="E626">
        <v>180</v>
      </c>
      <c r="F626">
        <v>185</v>
      </c>
      <c r="G626">
        <v>190</v>
      </c>
      <c r="H626">
        <v>195</v>
      </c>
      <c r="I626">
        <v>200</v>
      </c>
      <c r="J626">
        <v>205</v>
      </c>
      <c r="K626">
        <v>210</v>
      </c>
    </row>
    <row r="627" spans="1:11" x14ac:dyDescent="0.3">
      <c r="B627">
        <v>215</v>
      </c>
      <c r="C627">
        <v>220</v>
      </c>
      <c r="D627">
        <v>225</v>
      </c>
      <c r="E627">
        <v>230</v>
      </c>
      <c r="F627">
        <v>235</v>
      </c>
      <c r="G627">
        <v>240</v>
      </c>
      <c r="H627">
        <v>245</v>
      </c>
      <c r="I627">
        <v>250</v>
      </c>
      <c r="J627">
        <v>255</v>
      </c>
      <c r="K627">
        <v>260</v>
      </c>
    </row>
    <row r="628" spans="1:11" x14ac:dyDescent="0.3">
      <c r="B628">
        <v>265</v>
      </c>
      <c r="C628">
        <v>270</v>
      </c>
      <c r="D628">
        <v>275</v>
      </c>
      <c r="E628">
        <v>280</v>
      </c>
      <c r="F628">
        <v>285</v>
      </c>
      <c r="G628">
        <v>290</v>
      </c>
      <c r="H628">
        <v>295</v>
      </c>
      <c r="I628">
        <v>300</v>
      </c>
      <c r="J628">
        <v>305</v>
      </c>
      <c r="K628">
        <v>310</v>
      </c>
    </row>
    <row r="629" spans="1:11" x14ac:dyDescent="0.3">
      <c r="B629">
        <v>315</v>
      </c>
      <c r="C629">
        <v>320</v>
      </c>
      <c r="D629">
        <v>325</v>
      </c>
      <c r="E629">
        <v>330</v>
      </c>
      <c r="F629">
        <v>335</v>
      </c>
      <c r="G629">
        <v>340</v>
      </c>
      <c r="H629">
        <v>345</v>
      </c>
      <c r="I629">
        <v>350</v>
      </c>
      <c r="J629">
        <v>355</v>
      </c>
      <c r="K629">
        <v>360</v>
      </c>
    </row>
    <row r="630" spans="1:11" x14ac:dyDescent="0.3">
      <c r="B630">
        <v>365</v>
      </c>
      <c r="C630">
        <v>370</v>
      </c>
      <c r="D630">
        <v>375</v>
      </c>
      <c r="E630">
        <v>380</v>
      </c>
      <c r="F630">
        <v>385</v>
      </c>
      <c r="G630">
        <v>390</v>
      </c>
      <c r="H630">
        <v>395</v>
      </c>
      <c r="I630">
        <v>400</v>
      </c>
      <c r="J630">
        <v>405</v>
      </c>
      <c r="K630">
        <v>410</v>
      </c>
    </row>
    <row r="631" spans="1:11" x14ac:dyDescent="0.3">
      <c r="B631">
        <v>415</v>
      </c>
      <c r="C631">
        <v>420</v>
      </c>
      <c r="D631">
        <v>425</v>
      </c>
      <c r="E631">
        <v>430</v>
      </c>
      <c r="F631">
        <v>435</v>
      </c>
      <c r="G631">
        <v>440</v>
      </c>
      <c r="H631">
        <v>445</v>
      </c>
      <c r="I631">
        <v>450</v>
      </c>
      <c r="J631">
        <v>455</v>
      </c>
      <c r="K631">
        <v>460</v>
      </c>
    </row>
    <row r="632" spans="1:11" x14ac:dyDescent="0.3">
      <c r="B632">
        <v>465</v>
      </c>
      <c r="C632">
        <v>470</v>
      </c>
      <c r="D632">
        <v>475</v>
      </c>
      <c r="E632">
        <v>485</v>
      </c>
      <c r="F632">
        <v>490</v>
      </c>
      <c r="G632">
        <v>495</v>
      </c>
      <c r="H632">
        <v>500</v>
      </c>
      <c r="I632">
        <v>505</v>
      </c>
      <c r="J632">
        <v>510</v>
      </c>
      <c r="K632">
        <v>515</v>
      </c>
    </row>
    <row r="633" spans="1:11" x14ac:dyDescent="0.3">
      <c r="B633">
        <v>520</v>
      </c>
      <c r="C633">
        <v>525</v>
      </c>
      <c r="D633">
        <v>530</v>
      </c>
      <c r="E633">
        <v>535</v>
      </c>
      <c r="F633">
        <v>540</v>
      </c>
      <c r="G633">
        <v>545</v>
      </c>
      <c r="H633">
        <v>550</v>
      </c>
      <c r="I633">
        <v>555</v>
      </c>
      <c r="J633">
        <v>560</v>
      </c>
      <c r="K633">
        <v>565</v>
      </c>
    </row>
    <row r="634" spans="1:11" x14ac:dyDescent="0.3">
      <c r="B634">
        <v>570</v>
      </c>
      <c r="C634">
        <v>575</v>
      </c>
      <c r="D634">
        <v>580</v>
      </c>
      <c r="E634">
        <v>585</v>
      </c>
      <c r="F634">
        <v>590</v>
      </c>
      <c r="G634">
        <v>595</v>
      </c>
      <c r="H634">
        <v>600</v>
      </c>
      <c r="I634">
        <v>605</v>
      </c>
      <c r="J634">
        <v>610</v>
      </c>
      <c r="K634">
        <v>615</v>
      </c>
    </row>
    <row r="636" spans="1:11" x14ac:dyDescent="0.3">
      <c r="A636" s="4" t="s">
        <v>21</v>
      </c>
      <c r="B636" s="4"/>
      <c r="C636" s="4"/>
      <c r="D636" s="4"/>
    </row>
    <row r="637" spans="1:11" x14ac:dyDescent="0.3">
      <c r="A637" s="4"/>
      <c r="B637" s="4"/>
      <c r="C637" s="4"/>
      <c r="D637" s="4"/>
    </row>
    <row r="638" spans="1:11" x14ac:dyDescent="0.3">
      <c r="A638" s="4" t="s">
        <v>97</v>
      </c>
      <c r="B638" s="4" t="s">
        <v>53</v>
      </c>
      <c r="C638" s="4">
        <f>QUARTILE(B623:K634,1)</f>
        <v>163.75</v>
      </c>
      <c r="D638" s="4"/>
    </row>
    <row r="639" spans="1:11" x14ac:dyDescent="0.3">
      <c r="A639" s="4"/>
      <c r="B639" s="4" t="s">
        <v>98</v>
      </c>
      <c r="C639" s="4">
        <f>MEDIAN(B623:K634)</f>
        <v>312.5</v>
      </c>
      <c r="D639" s="4"/>
    </row>
    <row r="640" spans="1:11" x14ac:dyDescent="0.3">
      <c r="A640" s="4"/>
      <c r="B640" s="4" t="s">
        <v>54</v>
      </c>
      <c r="C640" s="4">
        <f>QUARTILE(B623:K634,3)</f>
        <v>461.25</v>
      </c>
      <c r="D640" s="4"/>
    </row>
    <row r="641" spans="1:12" x14ac:dyDescent="0.3">
      <c r="A641" s="4"/>
      <c r="B641" s="4"/>
      <c r="C641" s="4"/>
      <c r="D641" s="4"/>
    </row>
    <row r="642" spans="1:12" x14ac:dyDescent="0.3">
      <c r="A642" s="4" t="s">
        <v>104</v>
      </c>
      <c r="B642" s="4" t="s">
        <v>112</v>
      </c>
      <c r="C642" s="4">
        <f>PERCENTILE(B623:K634,0.3)</f>
        <v>193.49999999999997</v>
      </c>
      <c r="D642" s="4"/>
    </row>
    <row r="643" spans="1:12" x14ac:dyDescent="0.3">
      <c r="A643" s="4"/>
      <c r="B643" s="4" t="s">
        <v>106</v>
      </c>
      <c r="C643" s="4">
        <f>PERCENTILE(B623:K634,0.5)</f>
        <v>312.5</v>
      </c>
      <c r="D643" s="4"/>
    </row>
    <row r="644" spans="1:12" x14ac:dyDescent="0.3">
      <c r="A644" s="4"/>
      <c r="B644" s="4" t="s">
        <v>113</v>
      </c>
      <c r="C644" s="4">
        <f>PERCENTILE(B623:K634,0.7)</f>
        <v>431.5</v>
      </c>
      <c r="D644" s="4"/>
    </row>
    <row r="646" spans="1:12" ht="15.6" x14ac:dyDescent="0.3">
      <c r="A646" s="12" t="s">
        <v>148</v>
      </c>
      <c r="B646" s="12"/>
      <c r="C646" s="12"/>
      <c r="D646" s="12"/>
      <c r="E646" s="12"/>
      <c r="F646" s="12"/>
      <c r="G646" s="12"/>
      <c r="H646" s="12"/>
      <c r="I646" s="12"/>
      <c r="J646" s="12"/>
      <c r="K646" s="12"/>
      <c r="L646" s="12"/>
    </row>
    <row r="648" spans="1:12" x14ac:dyDescent="0.3">
      <c r="B648">
        <v>0.5</v>
      </c>
      <c r="C648">
        <v>1</v>
      </c>
      <c r="D648">
        <v>0.2</v>
      </c>
      <c r="E648">
        <v>0.7</v>
      </c>
      <c r="F648">
        <v>0.3</v>
      </c>
      <c r="G648">
        <v>0.9</v>
      </c>
      <c r="H648">
        <v>1.2</v>
      </c>
      <c r="I648">
        <v>0.6</v>
      </c>
      <c r="J648">
        <v>0.4</v>
      </c>
      <c r="K648">
        <v>1.1000000000000001</v>
      </c>
    </row>
    <row r="649" spans="1:12" x14ac:dyDescent="0.3">
      <c r="B649">
        <v>0.8</v>
      </c>
      <c r="C649">
        <v>0.5</v>
      </c>
      <c r="D649">
        <v>0.3</v>
      </c>
      <c r="E649">
        <v>0.6</v>
      </c>
      <c r="F649">
        <v>1</v>
      </c>
      <c r="G649">
        <v>0.4</v>
      </c>
      <c r="H649">
        <v>0.5</v>
      </c>
      <c r="I649">
        <v>0.7</v>
      </c>
      <c r="J649">
        <v>0.9</v>
      </c>
      <c r="K649">
        <v>1.3</v>
      </c>
    </row>
    <row r="650" spans="1:12" x14ac:dyDescent="0.3">
      <c r="B650">
        <v>0.8</v>
      </c>
      <c r="C650">
        <v>0.6</v>
      </c>
      <c r="D650">
        <v>0.4</v>
      </c>
      <c r="E650">
        <v>0.7</v>
      </c>
      <c r="F650">
        <v>0.9</v>
      </c>
      <c r="G650">
        <v>0.5</v>
      </c>
      <c r="H650">
        <v>0.2</v>
      </c>
      <c r="I650">
        <v>1</v>
      </c>
      <c r="J650">
        <v>0.8</v>
      </c>
      <c r="K650">
        <v>0.3</v>
      </c>
    </row>
    <row r="651" spans="1:12" x14ac:dyDescent="0.3">
      <c r="B651">
        <v>0.6</v>
      </c>
      <c r="C651">
        <v>0.4</v>
      </c>
      <c r="D651">
        <v>0.7</v>
      </c>
      <c r="E651">
        <v>0.9</v>
      </c>
      <c r="F651">
        <v>1.2</v>
      </c>
      <c r="G651">
        <v>0.8</v>
      </c>
      <c r="H651">
        <v>0.3</v>
      </c>
      <c r="I651">
        <v>0.6</v>
      </c>
      <c r="J651">
        <v>0.5</v>
      </c>
      <c r="K651">
        <v>0.4</v>
      </c>
    </row>
    <row r="652" spans="1:12" x14ac:dyDescent="0.3">
      <c r="B652">
        <v>0.7</v>
      </c>
      <c r="C652">
        <v>0.9</v>
      </c>
      <c r="D652">
        <v>1.1000000000000001</v>
      </c>
      <c r="E652">
        <v>0.3</v>
      </c>
      <c r="F652">
        <v>1.4</v>
      </c>
      <c r="G652">
        <v>0.9</v>
      </c>
      <c r="H652">
        <v>0.6</v>
      </c>
      <c r="I652">
        <v>0.2</v>
      </c>
      <c r="J652">
        <v>1.5</v>
      </c>
      <c r="K652">
        <v>1</v>
      </c>
    </row>
    <row r="653" spans="1:12" x14ac:dyDescent="0.3">
      <c r="B653">
        <v>0.6</v>
      </c>
      <c r="C653">
        <v>0.4</v>
      </c>
      <c r="D653">
        <v>0.7</v>
      </c>
      <c r="E653">
        <v>1</v>
      </c>
      <c r="F653">
        <v>0.8</v>
      </c>
      <c r="G653">
        <v>0.3</v>
      </c>
      <c r="H653">
        <v>0.5</v>
      </c>
      <c r="I653">
        <v>0.8</v>
      </c>
      <c r="J653">
        <v>0.6</v>
      </c>
      <c r="K653">
        <v>0.3</v>
      </c>
    </row>
    <row r="654" spans="1:12" x14ac:dyDescent="0.3">
      <c r="B654">
        <v>0.9</v>
      </c>
      <c r="C654">
        <v>0.4</v>
      </c>
      <c r="D654">
        <v>0.7</v>
      </c>
      <c r="E654">
        <v>0.9</v>
      </c>
      <c r="F654">
        <v>1</v>
      </c>
      <c r="G654">
        <v>0.8</v>
      </c>
      <c r="H654">
        <v>0.3</v>
      </c>
      <c r="I654">
        <v>0.5</v>
      </c>
      <c r="J654">
        <v>0.6</v>
      </c>
      <c r="K654">
        <v>0.4</v>
      </c>
    </row>
    <row r="655" spans="1:12" x14ac:dyDescent="0.3">
      <c r="B655">
        <v>0.9</v>
      </c>
      <c r="C655">
        <v>1.1000000000000001</v>
      </c>
      <c r="D655">
        <v>0.8</v>
      </c>
      <c r="E655">
        <v>0.3</v>
      </c>
      <c r="F655">
        <v>0.5</v>
      </c>
      <c r="G655">
        <v>0.6</v>
      </c>
      <c r="H655">
        <v>0.4</v>
      </c>
      <c r="I655">
        <v>0.7</v>
      </c>
      <c r="J655">
        <v>0.9</v>
      </c>
      <c r="K655">
        <v>1</v>
      </c>
    </row>
    <row r="656" spans="1:12" x14ac:dyDescent="0.3">
      <c r="B656">
        <v>0.8</v>
      </c>
      <c r="C656">
        <v>0.3</v>
      </c>
      <c r="D656">
        <v>0.5</v>
      </c>
      <c r="E656">
        <v>0.6</v>
      </c>
      <c r="F656">
        <v>0.4</v>
      </c>
      <c r="G656">
        <v>0.7</v>
      </c>
      <c r="H656">
        <v>0.9</v>
      </c>
      <c r="I656">
        <v>1.1000000000000001</v>
      </c>
      <c r="J656">
        <v>0.8</v>
      </c>
      <c r="K656">
        <v>0.3</v>
      </c>
    </row>
    <row r="657" spans="1:11" x14ac:dyDescent="0.3">
      <c r="B657">
        <v>0.5</v>
      </c>
      <c r="C657">
        <v>0.6</v>
      </c>
      <c r="D657">
        <v>0.4</v>
      </c>
      <c r="E657">
        <v>0.7</v>
      </c>
      <c r="F657">
        <v>0.9</v>
      </c>
      <c r="G657">
        <v>1</v>
      </c>
      <c r="H657">
        <v>0.8</v>
      </c>
      <c r="I657">
        <v>0.3</v>
      </c>
      <c r="J657">
        <v>0.5</v>
      </c>
      <c r="K657">
        <v>0.6</v>
      </c>
    </row>
    <row r="658" spans="1:11" x14ac:dyDescent="0.3">
      <c r="B658">
        <v>0.4</v>
      </c>
      <c r="C658">
        <v>0.7</v>
      </c>
      <c r="D658">
        <v>0.9</v>
      </c>
      <c r="E658">
        <v>1.1000000000000001</v>
      </c>
      <c r="F658">
        <v>0.8</v>
      </c>
      <c r="G658">
        <v>0.3</v>
      </c>
      <c r="H658">
        <v>0.5</v>
      </c>
      <c r="I658">
        <v>0.6</v>
      </c>
      <c r="J658">
        <v>0.4</v>
      </c>
      <c r="K658">
        <v>0.7</v>
      </c>
    </row>
    <row r="659" spans="1:11" x14ac:dyDescent="0.3">
      <c r="B659">
        <v>0.9</v>
      </c>
      <c r="C659">
        <v>1</v>
      </c>
      <c r="D659">
        <v>0.8</v>
      </c>
      <c r="E659">
        <v>0.3</v>
      </c>
      <c r="F659">
        <v>0.5</v>
      </c>
      <c r="G659">
        <v>0.6</v>
      </c>
      <c r="H659">
        <v>0.4</v>
      </c>
      <c r="I659">
        <v>0.7</v>
      </c>
      <c r="J659">
        <v>0.9</v>
      </c>
      <c r="K659">
        <v>1.1000000000000001</v>
      </c>
    </row>
    <row r="661" spans="1:11" x14ac:dyDescent="0.3">
      <c r="A661" s="4" t="s">
        <v>21</v>
      </c>
      <c r="B661" s="4"/>
      <c r="C661" s="4"/>
    </row>
    <row r="662" spans="1:11" x14ac:dyDescent="0.3">
      <c r="A662" s="4"/>
      <c r="B662" s="4"/>
      <c r="C662" s="4"/>
    </row>
    <row r="663" spans="1:11" x14ac:dyDescent="0.3">
      <c r="A663" s="4" t="s">
        <v>97</v>
      </c>
      <c r="B663" s="4" t="s">
        <v>53</v>
      </c>
      <c r="C663" s="4">
        <f>QUARTILE(B648:K659,1)</f>
        <v>0.4</v>
      </c>
    </row>
    <row r="664" spans="1:11" x14ac:dyDescent="0.3">
      <c r="A664" s="4"/>
      <c r="B664" s="4" t="s">
        <v>98</v>
      </c>
      <c r="C664" s="4">
        <f>MEDIAN(B648:K659)</f>
        <v>0.7</v>
      </c>
    </row>
    <row r="665" spans="1:11" x14ac:dyDescent="0.3">
      <c r="A665" s="4"/>
      <c r="B665" s="4" t="s">
        <v>54</v>
      </c>
      <c r="C665" s="4">
        <f>QUARTILE(B648:K659,3)</f>
        <v>0.9</v>
      </c>
    </row>
    <row r="666" spans="1:11" x14ac:dyDescent="0.3">
      <c r="A666" s="4"/>
      <c r="B666" s="4"/>
      <c r="C666" s="4"/>
    </row>
    <row r="667" spans="1:11" x14ac:dyDescent="0.3">
      <c r="A667" s="4" t="s">
        <v>104</v>
      </c>
      <c r="B667" s="4" t="s">
        <v>101</v>
      </c>
      <c r="C667" s="4">
        <f>PERCENTILE(B648:K659,0.25)</f>
        <v>0.4</v>
      </c>
    </row>
    <row r="668" spans="1:11" x14ac:dyDescent="0.3">
      <c r="A668" s="4"/>
      <c r="B668" s="4" t="s">
        <v>106</v>
      </c>
      <c r="C668" s="4">
        <f>PERCENTILE(B648:K659,0.5)</f>
        <v>0.7</v>
      </c>
    </row>
    <row r="669" spans="1:11" x14ac:dyDescent="0.3">
      <c r="A669" s="4"/>
      <c r="B669" s="4" t="s">
        <v>102</v>
      </c>
      <c r="C669" s="4">
        <f>PERCENTILE(B648:K659,0.75)</f>
        <v>0.9</v>
      </c>
    </row>
    <row r="673" spans="1:22" ht="25.8" x14ac:dyDescent="0.5">
      <c r="E673" s="17" t="s">
        <v>149</v>
      </c>
      <c r="F673" s="17"/>
      <c r="G673" s="17"/>
      <c r="H673" s="17"/>
    </row>
    <row r="675" spans="1:22" ht="15.6" x14ac:dyDescent="0.3">
      <c r="A675" s="12" t="s">
        <v>150</v>
      </c>
      <c r="B675" s="12"/>
      <c r="C675" s="12"/>
      <c r="D675" s="12"/>
      <c r="E675" s="12"/>
      <c r="F675" s="12"/>
      <c r="G675" s="12"/>
      <c r="H675" s="12"/>
      <c r="I675" s="12"/>
      <c r="J675" s="12"/>
      <c r="K675" s="12"/>
      <c r="L675" s="12"/>
      <c r="M675" s="12"/>
      <c r="N675" s="12"/>
      <c r="O675" s="12"/>
      <c r="P675" s="12"/>
      <c r="Q675" s="12"/>
      <c r="R675" s="12"/>
    </row>
    <row r="677" spans="1:22" x14ac:dyDescent="0.3">
      <c r="C677" t="s">
        <v>151</v>
      </c>
      <c r="D677">
        <v>10</v>
      </c>
      <c r="E677">
        <v>12</v>
      </c>
      <c r="F677">
        <v>15</v>
      </c>
      <c r="G677">
        <v>18</v>
      </c>
      <c r="H677">
        <v>20</v>
      </c>
      <c r="I677">
        <v>22</v>
      </c>
      <c r="J677">
        <v>25</v>
      </c>
      <c r="K677">
        <v>28</v>
      </c>
      <c r="L677">
        <v>30</v>
      </c>
      <c r="M677">
        <v>32</v>
      </c>
      <c r="N677">
        <v>35</v>
      </c>
      <c r="O677">
        <v>38</v>
      </c>
    </row>
    <row r="678" spans="1:22" x14ac:dyDescent="0.3">
      <c r="C678" t="s">
        <v>152</v>
      </c>
      <c r="D678">
        <v>50</v>
      </c>
      <c r="E678">
        <v>55</v>
      </c>
      <c r="F678">
        <v>60</v>
      </c>
      <c r="G678">
        <v>65</v>
      </c>
      <c r="H678">
        <v>70</v>
      </c>
      <c r="I678">
        <v>75</v>
      </c>
      <c r="J678">
        <v>80</v>
      </c>
      <c r="K678">
        <v>85</v>
      </c>
      <c r="L678">
        <v>90</v>
      </c>
      <c r="M678">
        <v>95</v>
      </c>
      <c r="N678">
        <v>100</v>
      </c>
      <c r="O678">
        <v>105</v>
      </c>
    </row>
    <row r="680" spans="1:22" x14ac:dyDescent="0.3">
      <c r="B680" t="s">
        <v>153</v>
      </c>
      <c r="C680">
        <f>CORREL(D677:O677,D678:O678)</f>
        <v>0.99921031003664817</v>
      </c>
    </row>
    <row r="681" spans="1:22" x14ac:dyDescent="0.3">
      <c r="B681" t="s">
        <v>154</v>
      </c>
      <c r="C681">
        <f>COVAR(D677:O677,D678:O678)</f>
        <v>150.20833333333334</v>
      </c>
    </row>
    <row r="684" spans="1:22" ht="15.6" x14ac:dyDescent="0.3">
      <c r="A684" s="12" t="s">
        <v>155</v>
      </c>
      <c r="B684" s="12"/>
      <c r="C684" s="12"/>
      <c r="D684" s="12"/>
      <c r="E684" s="12"/>
      <c r="F684" s="12"/>
      <c r="G684" s="12"/>
      <c r="H684" s="12"/>
      <c r="I684" s="12"/>
      <c r="J684" s="12"/>
      <c r="K684" s="12"/>
      <c r="L684" s="12"/>
    </row>
    <row r="686" spans="1:22" x14ac:dyDescent="0.3">
      <c r="B686" t="s">
        <v>156</v>
      </c>
      <c r="C686">
        <v>45</v>
      </c>
      <c r="D686">
        <v>47</v>
      </c>
      <c r="E686">
        <v>48</v>
      </c>
      <c r="F686">
        <v>50</v>
      </c>
      <c r="G686">
        <v>52</v>
      </c>
      <c r="H686">
        <v>53</v>
      </c>
      <c r="I686">
        <v>55</v>
      </c>
      <c r="J686">
        <v>56</v>
      </c>
      <c r="K686">
        <v>58</v>
      </c>
      <c r="L686">
        <v>60</v>
      </c>
      <c r="M686">
        <v>62</v>
      </c>
      <c r="N686">
        <v>64</v>
      </c>
      <c r="O686">
        <v>65</v>
      </c>
      <c r="P686">
        <v>67</v>
      </c>
      <c r="Q686">
        <v>69</v>
      </c>
      <c r="R686">
        <v>70</v>
      </c>
      <c r="S686">
        <v>72</v>
      </c>
      <c r="T686">
        <v>74</v>
      </c>
      <c r="U686">
        <v>76</v>
      </c>
      <c r="V686">
        <v>77</v>
      </c>
    </row>
    <row r="687" spans="1:22" x14ac:dyDescent="0.3">
      <c r="B687" t="s">
        <v>157</v>
      </c>
      <c r="C687">
        <v>52</v>
      </c>
      <c r="D687">
        <v>54</v>
      </c>
      <c r="E687">
        <v>55</v>
      </c>
      <c r="F687">
        <v>57</v>
      </c>
      <c r="G687">
        <v>59</v>
      </c>
      <c r="H687">
        <v>60</v>
      </c>
      <c r="I687">
        <v>61</v>
      </c>
      <c r="J687">
        <v>62</v>
      </c>
      <c r="K687">
        <v>64</v>
      </c>
      <c r="L687">
        <v>66</v>
      </c>
      <c r="M687">
        <v>67</v>
      </c>
      <c r="N687">
        <v>69</v>
      </c>
      <c r="O687">
        <v>71</v>
      </c>
      <c r="P687">
        <v>73</v>
      </c>
      <c r="Q687">
        <v>74</v>
      </c>
      <c r="R687">
        <v>76</v>
      </c>
      <c r="S687">
        <v>78</v>
      </c>
      <c r="T687">
        <v>80</v>
      </c>
      <c r="U687">
        <v>82</v>
      </c>
      <c r="V687">
        <v>83</v>
      </c>
    </row>
    <row r="689" spans="1:31" x14ac:dyDescent="0.3">
      <c r="B689" t="s">
        <v>153</v>
      </c>
      <c r="C689">
        <f>CORREL(C686:V686,C687:V687)</f>
        <v>0.99859572699637911</v>
      </c>
    </row>
    <row r="690" spans="1:31" x14ac:dyDescent="0.3">
      <c r="B690" t="s">
        <v>154</v>
      </c>
      <c r="C690">
        <f>COVAR(C686:V686,C687:V687)</f>
        <v>92.65</v>
      </c>
    </row>
    <row r="692" spans="1:31" ht="15.6" x14ac:dyDescent="0.3">
      <c r="A692" s="12" t="s">
        <v>158</v>
      </c>
      <c r="B692" s="12"/>
      <c r="C692" s="12"/>
      <c r="D692" s="12"/>
      <c r="E692" s="12"/>
      <c r="F692" s="12"/>
      <c r="G692" s="12"/>
      <c r="H692" s="12"/>
      <c r="I692" s="12"/>
      <c r="J692" s="12"/>
      <c r="K692" s="12"/>
    </row>
    <row r="694" spans="1:31" x14ac:dyDescent="0.3">
      <c r="A694" t="s">
        <v>159</v>
      </c>
      <c r="B694">
        <v>10</v>
      </c>
      <c r="C694">
        <v>12</v>
      </c>
      <c r="D694">
        <v>15</v>
      </c>
      <c r="E694">
        <v>18</v>
      </c>
      <c r="F694">
        <v>20</v>
      </c>
      <c r="G694">
        <v>22</v>
      </c>
      <c r="H694">
        <v>25</v>
      </c>
      <c r="I694">
        <v>28</v>
      </c>
      <c r="J694">
        <v>30</v>
      </c>
      <c r="K694">
        <v>32</v>
      </c>
      <c r="L694">
        <v>35</v>
      </c>
      <c r="M694">
        <v>38</v>
      </c>
      <c r="N694">
        <v>40</v>
      </c>
      <c r="O694">
        <v>42</v>
      </c>
      <c r="P694">
        <v>45</v>
      </c>
      <c r="Q694">
        <v>48</v>
      </c>
      <c r="R694">
        <v>50</v>
      </c>
      <c r="S694">
        <v>52</v>
      </c>
      <c r="T694">
        <v>55</v>
      </c>
      <c r="U694">
        <v>58</v>
      </c>
      <c r="V694">
        <v>60</v>
      </c>
      <c r="W694">
        <v>62</v>
      </c>
      <c r="X694">
        <v>65</v>
      </c>
      <c r="Y694">
        <v>68</v>
      </c>
      <c r="Z694">
        <v>70</v>
      </c>
      <c r="AA694">
        <v>72</v>
      </c>
      <c r="AB694">
        <v>75</v>
      </c>
      <c r="AC694">
        <v>78</v>
      </c>
      <c r="AD694">
        <v>80</v>
      </c>
      <c r="AE694">
        <v>82</v>
      </c>
    </row>
    <row r="695" spans="1:31" x14ac:dyDescent="0.3">
      <c r="A695" t="s">
        <v>160</v>
      </c>
      <c r="B695">
        <v>60</v>
      </c>
      <c r="C695">
        <v>65</v>
      </c>
      <c r="D695">
        <v>70</v>
      </c>
      <c r="E695">
        <v>75</v>
      </c>
      <c r="F695">
        <v>80</v>
      </c>
      <c r="G695">
        <v>82</v>
      </c>
      <c r="H695">
        <v>85</v>
      </c>
      <c r="I695">
        <v>88</v>
      </c>
      <c r="J695">
        <v>90</v>
      </c>
      <c r="K695">
        <v>92</v>
      </c>
      <c r="L695">
        <v>93</v>
      </c>
      <c r="M695">
        <v>95</v>
      </c>
      <c r="N695">
        <v>96</v>
      </c>
      <c r="O695">
        <v>97</v>
      </c>
      <c r="P695">
        <v>98</v>
      </c>
      <c r="Q695">
        <v>99</v>
      </c>
      <c r="R695">
        <v>100</v>
      </c>
      <c r="S695">
        <v>102</v>
      </c>
      <c r="T695">
        <v>105</v>
      </c>
      <c r="U695">
        <v>106</v>
      </c>
      <c r="V695">
        <v>107</v>
      </c>
      <c r="W695">
        <v>108</v>
      </c>
      <c r="X695">
        <v>110</v>
      </c>
      <c r="Y695">
        <v>112</v>
      </c>
      <c r="Z695">
        <v>114</v>
      </c>
      <c r="AA695">
        <v>115</v>
      </c>
      <c r="AB695">
        <v>116</v>
      </c>
      <c r="AC695">
        <v>118</v>
      </c>
      <c r="AD695">
        <v>120</v>
      </c>
      <c r="AE695">
        <v>122</v>
      </c>
    </row>
    <row r="697" spans="1:31" x14ac:dyDescent="0.3">
      <c r="B697" t="s">
        <v>153</v>
      </c>
      <c r="C697">
        <f>CORREL(B694:AE694,B695:AE695)</f>
        <v>0.97729508301867352</v>
      </c>
    </row>
    <row r="698" spans="1:31" x14ac:dyDescent="0.3">
      <c r="B698" t="s">
        <v>154</v>
      </c>
      <c r="C698">
        <f>COVAR(B694:AE694,B695:AE695)</f>
        <v>341.12222222222226</v>
      </c>
    </row>
    <row r="701" spans="1:31" ht="25.8" x14ac:dyDescent="0.5">
      <c r="E701" s="17" t="s">
        <v>161</v>
      </c>
      <c r="F701" s="17"/>
      <c r="G701" s="17"/>
      <c r="H701" s="17"/>
      <c r="I701" s="17"/>
    </row>
    <row r="703" spans="1:31" ht="18" x14ac:dyDescent="0.35">
      <c r="A703" s="2" t="s">
        <v>163</v>
      </c>
      <c r="B703" s="2"/>
    </row>
    <row r="705" spans="1:19" ht="15.6" x14ac:dyDescent="0.3">
      <c r="A705" s="12" t="s">
        <v>162</v>
      </c>
      <c r="B705" s="12"/>
      <c r="C705" s="12"/>
      <c r="D705" s="12"/>
      <c r="E705" s="12"/>
      <c r="F705" s="12"/>
      <c r="G705" s="12"/>
      <c r="H705" s="12"/>
    </row>
    <row r="707" spans="1:19" x14ac:dyDescent="0.3">
      <c r="A707" t="s">
        <v>164</v>
      </c>
    </row>
    <row r="709" spans="1:19" x14ac:dyDescent="0.3">
      <c r="A709" t="s">
        <v>165</v>
      </c>
      <c r="B709">
        <v>100</v>
      </c>
      <c r="D709" s="18"/>
    </row>
    <row r="710" spans="1:19" x14ac:dyDescent="0.3">
      <c r="A710" t="s">
        <v>166</v>
      </c>
      <c r="B710">
        <v>5</v>
      </c>
    </row>
    <row r="711" spans="1:19" x14ac:dyDescent="0.3">
      <c r="A711" t="s">
        <v>167</v>
      </c>
      <c r="B711">
        <f>1/6</f>
        <v>0.16666666666666666</v>
      </c>
    </row>
    <row r="712" spans="1:19" x14ac:dyDescent="0.3">
      <c r="B712" t="s">
        <v>168</v>
      </c>
      <c r="C712" s="19">
        <f>BINOMDIST(B710,B709,1/6,FALSE) *10000</f>
        <v>2.9090311057530158</v>
      </c>
    </row>
    <row r="713" spans="1:19" x14ac:dyDescent="0.3">
      <c r="C713" s="19"/>
    </row>
    <row r="714" spans="1:19" ht="15.6" x14ac:dyDescent="0.3">
      <c r="A714" s="12" t="s">
        <v>169</v>
      </c>
      <c r="B714" s="12"/>
      <c r="C714" s="12"/>
      <c r="D714" s="12"/>
      <c r="E714" s="12"/>
      <c r="F714" s="12"/>
      <c r="G714" s="12"/>
      <c r="H714" s="12"/>
      <c r="I714" s="12"/>
      <c r="J714" s="12"/>
      <c r="K714" s="12"/>
      <c r="L714" s="12"/>
      <c r="M714" s="12"/>
      <c r="N714" s="12"/>
      <c r="O714" s="12"/>
      <c r="P714" s="12"/>
      <c r="Q714" s="12"/>
      <c r="R714" s="12"/>
      <c r="S714" s="12"/>
    </row>
    <row r="715" spans="1:19" x14ac:dyDescent="0.3">
      <c r="A715" t="s">
        <v>171</v>
      </c>
      <c r="B715">
        <v>52</v>
      </c>
    </row>
    <row r="716" spans="1:19" x14ac:dyDescent="0.3">
      <c r="A716" t="s">
        <v>172</v>
      </c>
      <c r="B716">
        <v>13</v>
      </c>
    </row>
    <row r="717" spans="1:19" x14ac:dyDescent="0.3">
      <c r="A717" t="s">
        <v>170</v>
      </c>
      <c r="B717">
        <v>5</v>
      </c>
    </row>
    <row r="718" spans="1:19" x14ac:dyDescent="0.3">
      <c r="A718" t="s">
        <v>167</v>
      </c>
      <c r="B718">
        <v>2</v>
      </c>
    </row>
    <row r="719" spans="1:19" x14ac:dyDescent="0.3">
      <c r="C719" t="s">
        <v>168</v>
      </c>
      <c r="D719">
        <f>HYPGEOMDIST(B718,B717,B716,B715)</f>
        <v>0.27427971188475386</v>
      </c>
    </row>
    <row r="722" spans="1:18" x14ac:dyDescent="0.3">
      <c r="A722" s="4" t="s">
        <v>173</v>
      </c>
      <c r="B722" s="4"/>
      <c r="C722" s="4"/>
      <c r="D722" s="4"/>
      <c r="E722" s="4"/>
      <c r="F722" s="4"/>
      <c r="G722" s="4"/>
      <c r="H722" s="4"/>
      <c r="I722" s="4"/>
      <c r="J722" s="4"/>
      <c r="K722" s="4"/>
      <c r="L722" s="4"/>
      <c r="M722" s="4"/>
      <c r="N722" s="4"/>
      <c r="O722" s="4"/>
      <c r="P722" s="4"/>
      <c r="Q722" s="4"/>
      <c r="R722" s="4"/>
    </row>
    <row r="723" spans="1:18" x14ac:dyDescent="0.3">
      <c r="A723" s="4" t="s">
        <v>174</v>
      </c>
      <c r="B723" s="4"/>
      <c r="C723" s="4"/>
      <c r="D723" s="4"/>
      <c r="E723" s="4"/>
      <c r="F723" s="4"/>
      <c r="G723" s="4"/>
      <c r="H723" s="4"/>
      <c r="I723" s="4"/>
      <c r="J723" s="4"/>
      <c r="K723" s="4"/>
      <c r="L723" s="4"/>
      <c r="M723" s="4"/>
      <c r="N723" s="4"/>
      <c r="O723" s="4"/>
      <c r="P723" s="4"/>
      <c r="Q723" s="4"/>
      <c r="R723" s="4"/>
    </row>
    <row r="726" spans="1:18" x14ac:dyDescent="0.3">
      <c r="A726" t="s">
        <v>175</v>
      </c>
      <c r="C726">
        <v>10</v>
      </c>
    </row>
    <row r="727" spans="1:18" x14ac:dyDescent="0.3">
      <c r="A727" t="s">
        <v>176</v>
      </c>
      <c r="C727">
        <v>7</v>
      </c>
    </row>
    <row r="728" spans="1:18" x14ac:dyDescent="0.3">
      <c r="A728" t="s">
        <v>177</v>
      </c>
      <c r="C728">
        <v>0.25</v>
      </c>
    </row>
    <row r="730" spans="1:18" x14ac:dyDescent="0.3">
      <c r="C730" t="s">
        <v>168</v>
      </c>
      <c r="D730">
        <f>BINOMDIST(C727,C726,C728,TRUE)</f>
        <v>0.99958419799804688</v>
      </c>
    </row>
    <row r="732" spans="1:18" x14ac:dyDescent="0.3">
      <c r="A732" s="4" t="s">
        <v>178</v>
      </c>
      <c r="B732" s="4"/>
      <c r="C732" s="4"/>
      <c r="D732" s="4"/>
      <c r="E732" s="4"/>
      <c r="F732" s="4"/>
      <c r="G732" s="4"/>
      <c r="H732" s="4"/>
      <c r="I732" s="4"/>
      <c r="J732" s="4"/>
      <c r="K732" s="4"/>
      <c r="L732" s="4"/>
      <c r="M732" s="4"/>
      <c r="N732" s="4"/>
      <c r="O732" s="4"/>
    </row>
    <row r="733" spans="1:18" x14ac:dyDescent="0.3">
      <c r="A733" s="4" t="s">
        <v>179</v>
      </c>
      <c r="B733" s="4"/>
      <c r="C733" s="4"/>
      <c r="D733" s="4"/>
      <c r="E733" s="4"/>
      <c r="F733" s="4"/>
      <c r="G733" s="4"/>
      <c r="H733" s="4"/>
      <c r="I733" s="4"/>
      <c r="J733" s="4"/>
      <c r="K733" s="4"/>
      <c r="L733" s="4"/>
      <c r="M733" s="4"/>
      <c r="N733" s="4"/>
      <c r="O733" s="4"/>
    </row>
    <row r="734" spans="1:18" x14ac:dyDescent="0.3">
      <c r="A734" t="s">
        <v>183</v>
      </c>
      <c r="B734">
        <v>20</v>
      </c>
    </row>
    <row r="735" spans="1:18" x14ac:dyDescent="0.3">
      <c r="A735" t="s">
        <v>182</v>
      </c>
      <c r="B735">
        <v>20</v>
      </c>
    </row>
    <row r="736" spans="1:18" x14ac:dyDescent="0.3">
      <c r="A736" t="s">
        <v>184</v>
      </c>
      <c r="B736">
        <v>10</v>
      </c>
    </row>
    <row r="737" spans="1:15" x14ac:dyDescent="0.3">
      <c r="A737" t="s">
        <v>181</v>
      </c>
      <c r="B737">
        <v>3</v>
      </c>
    </row>
    <row r="738" spans="1:15" x14ac:dyDescent="0.3">
      <c r="A738" t="s">
        <v>185</v>
      </c>
      <c r="B738">
        <v>60</v>
      </c>
    </row>
    <row r="739" spans="1:15" x14ac:dyDescent="0.3">
      <c r="A739" t="s">
        <v>180</v>
      </c>
      <c r="B739">
        <v>3</v>
      </c>
    </row>
    <row r="741" spans="1:15" x14ac:dyDescent="0.3">
      <c r="C741" t="s">
        <v>168</v>
      </c>
      <c r="D741">
        <f>HYPGEOMDIST(B737,B739,B735,B738)</f>
        <v>3.3313851548801864E-2</v>
      </c>
    </row>
    <row r="743" spans="1:15" x14ac:dyDescent="0.3">
      <c r="A743" s="4" t="s">
        <v>186</v>
      </c>
      <c r="B743" s="4"/>
      <c r="C743" s="4"/>
      <c r="D743" s="4"/>
      <c r="E743" s="4"/>
      <c r="F743" s="4"/>
      <c r="G743" s="4"/>
      <c r="H743" s="4"/>
      <c r="I743" s="4"/>
      <c r="J743" s="4"/>
      <c r="K743" s="4"/>
      <c r="L743" s="4"/>
      <c r="M743" s="4"/>
      <c r="N743" s="4"/>
      <c r="O743" s="4"/>
    </row>
    <row r="744" spans="1:15" x14ac:dyDescent="0.3">
      <c r="A744" s="4" t="s">
        <v>187</v>
      </c>
      <c r="B744" s="4"/>
      <c r="C744" s="4"/>
      <c r="D744" s="4"/>
      <c r="E744" s="4"/>
      <c r="F744" s="4"/>
      <c r="G744" s="4"/>
      <c r="H744" s="4"/>
      <c r="I744" s="4"/>
      <c r="J744" s="4"/>
      <c r="K744" s="4"/>
      <c r="L744" s="4"/>
      <c r="M744" s="4"/>
      <c r="N744" s="4"/>
      <c r="O744" s="4"/>
    </row>
    <row r="746" spans="1:15" x14ac:dyDescent="0.3">
      <c r="A746" t="s">
        <v>188</v>
      </c>
      <c r="B746">
        <v>10</v>
      </c>
    </row>
    <row r="747" spans="1:15" x14ac:dyDescent="0.3">
      <c r="A747" t="s">
        <v>189</v>
      </c>
      <c r="B747">
        <v>0.3</v>
      </c>
    </row>
    <row r="748" spans="1:15" x14ac:dyDescent="0.3">
      <c r="A748" t="s">
        <v>181</v>
      </c>
      <c r="B748">
        <v>3</v>
      </c>
    </row>
    <row r="750" spans="1:15" x14ac:dyDescent="0.3">
      <c r="C750" t="s">
        <v>168</v>
      </c>
      <c r="D750">
        <f>BINOMDIST(B748,B746,B747,FALSE)</f>
        <v>0.26682793200000005</v>
      </c>
    </row>
    <row r="754" spans="1:18" ht="18" x14ac:dyDescent="0.35">
      <c r="A754" s="2" t="s">
        <v>190</v>
      </c>
      <c r="B754" s="2"/>
    </row>
    <row r="756" spans="1:18" x14ac:dyDescent="0.3">
      <c r="A756" s="4" t="s">
        <v>191</v>
      </c>
      <c r="B756" s="4"/>
      <c r="C756" s="4"/>
      <c r="D756" s="4"/>
      <c r="E756" s="4"/>
      <c r="F756" s="4"/>
      <c r="G756" s="4"/>
      <c r="H756" s="4"/>
      <c r="I756" s="4"/>
      <c r="J756" s="4"/>
      <c r="K756" s="4"/>
      <c r="L756" s="4"/>
      <c r="M756" s="4"/>
      <c r="N756" s="4"/>
      <c r="O756" s="4"/>
      <c r="P756" s="4"/>
      <c r="Q756" s="4"/>
      <c r="R756" s="4"/>
    </row>
    <row r="757" spans="1:18" x14ac:dyDescent="0.3">
      <c r="A757" s="4" t="s">
        <v>192</v>
      </c>
      <c r="B757" s="4"/>
      <c r="C757" s="4"/>
      <c r="D757" s="4"/>
      <c r="E757" s="4"/>
      <c r="F757" s="4"/>
      <c r="G757" s="4"/>
      <c r="H757" s="4"/>
      <c r="I757" s="4"/>
      <c r="J757" s="4"/>
      <c r="K757" s="4"/>
      <c r="L757" s="4"/>
      <c r="M757" s="4"/>
      <c r="N757" s="4"/>
      <c r="O757" s="4"/>
      <c r="P757" s="4"/>
      <c r="Q757" s="4"/>
      <c r="R757" s="4"/>
    </row>
    <row r="759" spans="1:18" x14ac:dyDescent="0.3">
      <c r="A759" t="s">
        <v>193</v>
      </c>
      <c r="B759">
        <v>180</v>
      </c>
    </row>
    <row r="760" spans="1:18" x14ac:dyDescent="0.3">
      <c r="A760" t="s">
        <v>194</v>
      </c>
      <c r="B760">
        <v>10</v>
      </c>
    </row>
    <row r="761" spans="1:18" x14ac:dyDescent="0.3">
      <c r="A761" t="s">
        <v>195</v>
      </c>
      <c r="B761">
        <v>165</v>
      </c>
    </row>
    <row r="764" spans="1:18" x14ac:dyDescent="0.3">
      <c r="B764" t="s">
        <v>168</v>
      </c>
      <c r="C764">
        <f>NORMDIST(B759,B761,B760,TRUE)</f>
        <v>0.93319279873114191</v>
      </c>
    </row>
    <row r="766" spans="1:18" x14ac:dyDescent="0.3">
      <c r="A766" s="4" t="s">
        <v>196</v>
      </c>
      <c r="B766" s="4"/>
      <c r="C766" s="4"/>
      <c r="D766" s="4"/>
      <c r="E766" s="4"/>
      <c r="F766" s="4"/>
      <c r="G766" s="4"/>
      <c r="H766" s="4"/>
      <c r="I766" s="4"/>
      <c r="J766" s="4"/>
      <c r="K766" s="4"/>
      <c r="L766" s="4"/>
      <c r="M766" s="4"/>
      <c r="N766" s="4"/>
      <c r="O766" s="4"/>
    </row>
    <row r="767" spans="1:18" x14ac:dyDescent="0.3">
      <c r="A767" s="4" t="s">
        <v>197</v>
      </c>
      <c r="B767" s="4"/>
      <c r="C767" s="4"/>
      <c r="D767" s="4"/>
      <c r="E767" s="4"/>
      <c r="F767" s="4"/>
      <c r="G767" s="4"/>
      <c r="H767" s="4"/>
      <c r="I767" s="4"/>
      <c r="J767" s="4"/>
      <c r="K767" s="4"/>
      <c r="L767" s="4"/>
      <c r="M767" s="4"/>
      <c r="N767" s="4"/>
      <c r="O767" s="4"/>
    </row>
    <row r="769" spans="1:22" x14ac:dyDescent="0.3">
      <c r="A769" t="s">
        <v>198</v>
      </c>
      <c r="B769">
        <v>3</v>
      </c>
    </row>
    <row r="770" spans="1:22" x14ac:dyDescent="0.3">
      <c r="A770" t="s">
        <v>199</v>
      </c>
      <c r="B770">
        <v>5</v>
      </c>
    </row>
    <row r="772" spans="1:22" x14ac:dyDescent="0.3">
      <c r="B772" t="s">
        <v>168</v>
      </c>
      <c r="C772" s="20">
        <f>EXPONDIST(B769,B770,TRUE)</f>
        <v>0.99999969409767953</v>
      </c>
    </row>
    <row r="774" spans="1:22" x14ac:dyDescent="0.3">
      <c r="A774" s="4" t="s">
        <v>200</v>
      </c>
      <c r="B774" s="4"/>
      <c r="C774" s="4"/>
      <c r="D774" s="4"/>
      <c r="E774" s="4"/>
      <c r="F774" s="4"/>
      <c r="G774" s="4"/>
      <c r="H774" s="4"/>
      <c r="I774" s="4"/>
      <c r="J774" s="4"/>
      <c r="K774" s="4"/>
      <c r="L774" s="4"/>
      <c r="M774" s="4"/>
      <c r="N774" s="4"/>
      <c r="O774" s="4"/>
      <c r="P774" s="4"/>
      <c r="Q774" s="4"/>
      <c r="R774" s="4"/>
      <c r="S774" s="4"/>
      <c r="T774" s="4"/>
      <c r="U774" s="4"/>
      <c r="V774" s="4"/>
    </row>
    <row r="775" spans="1:22" x14ac:dyDescent="0.3">
      <c r="A775" s="4" t="s">
        <v>201</v>
      </c>
      <c r="B775" s="4"/>
      <c r="C775" s="4"/>
      <c r="D775" s="4"/>
      <c r="E775" s="4"/>
      <c r="F775" s="4"/>
      <c r="G775" s="4"/>
      <c r="H775" s="4"/>
      <c r="I775" s="4"/>
      <c r="J775" s="4"/>
      <c r="K775" s="4"/>
      <c r="L775" s="4"/>
      <c r="M775" s="4"/>
      <c r="N775" s="4"/>
      <c r="O775" s="4"/>
      <c r="P775" s="4"/>
      <c r="Q775" s="4"/>
      <c r="R775" s="4"/>
      <c r="S775" s="4"/>
      <c r="T775" s="4"/>
      <c r="U775" s="4"/>
      <c r="V775" s="4"/>
    </row>
    <row r="778" spans="1:22" x14ac:dyDescent="0.3">
      <c r="A778" t="s">
        <v>202</v>
      </c>
      <c r="C778">
        <v>900</v>
      </c>
      <c r="D778" t="s">
        <v>203</v>
      </c>
      <c r="E778">
        <v>1100</v>
      </c>
    </row>
    <row r="779" spans="1:22" x14ac:dyDescent="0.3">
      <c r="A779" t="s">
        <v>199</v>
      </c>
      <c r="C779">
        <v>1000</v>
      </c>
    </row>
    <row r="780" spans="1:22" x14ac:dyDescent="0.3">
      <c r="A780" t="s">
        <v>194</v>
      </c>
      <c r="C780">
        <v>100</v>
      </c>
    </row>
    <row r="782" spans="1:22" x14ac:dyDescent="0.3">
      <c r="B782" t="s">
        <v>168</v>
      </c>
      <c r="C782" s="21">
        <f>_xlfn.NORM.DIST(E778,C779,C780,TRUE) - _xlfn.NORM.DIST(C778,C779,C780,TRUE)</f>
        <v>0.68268949213708607</v>
      </c>
    </row>
    <row r="784" spans="1:22" x14ac:dyDescent="0.3">
      <c r="A784" s="4" t="s">
        <v>204</v>
      </c>
      <c r="B784" s="4"/>
      <c r="C784" s="4"/>
      <c r="D784" s="4"/>
      <c r="E784" s="4"/>
      <c r="F784" s="4"/>
      <c r="G784" s="4"/>
      <c r="H784" s="4"/>
      <c r="I784" s="4"/>
      <c r="J784" s="4"/>
      <c r="K784" s="4"/>
      <c r="L784" s="4"/>
      <c r="M784" s="4"/>
      <c r="N784" s="4"/>
      <c r="O784" s="4"/>
      <c r="P784" s="4"/>
      <c r="Q784" s="4"/>
      <c r="R784" s="4"/>
    </row>
    <row r="785" spans="1:18" x14ac:dyDescent="0.3">
      <c r="A785" s="4" t="s">
        <v>205</v>
      </c>
      <c r="B785" s="4"/>
      <c r="C785" s="4"/>
      <c r="D785" s="4"/>
      <c r="E785" s="4"/>
      <c r="F785" s="4"/>
      <c r="G785" s="4"/>
      <c r="H785" s="4"/>
      <c r="I785" s="4"/>
      <c r="J785" s="4"/>
      <c r="K785" s="4"/>
      <c r="L785" s="4"/>
      <c r="M785" s="4"/>
      <c r="N785" s="4"/>
      <c r="O785" s="4"/>
      <c r="P785" s="4"/>
      <c r="Q785" s="4"/>
      <c r="R785" s="4"/>
    </row>
    <row r="787" spans="1:18" x14ac:dyDescent="0.3">
      <c r="B787" t="s">
        <v>168</v>
      </c>
      <c r="C787">
        <f>(170-150)/(200-100)</f>
        <v>0.2</v>
      </c>
    </row>
    <row r="790" spans="1:18" x14ac:dyDescent="0.3">
      <c r="A790" s="4" t="s">
        <v>206</v>
      </c>
      <c r="B790" s="4"/>
      <c r="C790" s="4"/>
      <c r="D790" s="4"/>
      <c r="E790" s="4"/>
      <c r="F790" s="4"/>
      <c r="G790" s="4"/>
      <c r="H790" s="4"/>
      <c r="I790" s="4"/>
      <c r="J790" s="4"/>
      <c r="K790" s="4"/>
      <c r="L790" s="4"/>
      <c r="M790" s="4"/>
      <c r="N790" s="4"/>
      <c r="O790" s="4"/>
    </row>
    <row r="791" spans="1:18" x14ac:dyDescent="0.3">
      <c r="A791" s="4" t="s">
        <v>207</v>
      </c>
      <c r="B791" s="4"/>
      <c r="C791" s="4"/>
      <c r="D791" s="4"/>
      <c r="E791" s="4"/>
      <c r="F791" s="4"/>
      <c r="G791" s="4"/>
      <c r="H791" s="4"/>
      <c r="I791" s="4"/>
      <c r="J791" s="4"/>
      <c r="K791" s="4"/>
      <c r="L791" s="4"/>
      <c r="M791" s="4"/>
      <c r="N791" s="4"/>
      <c r="O791" s="4"/>
    </row>
    <row r="793" spans="1:18" x14ac:dyDescent="0.3">
      <c r="A793" t="s">
        <v>208</v>
      </c>
      <c r="B793">
        <v>15</v>
      </c>
    </row>
    <row r="794" spans="1:18" x14ac:dyDescent="0.3">
      <c r="A794" t="s">
        <v>199</v>
      </c>
      <c r="B794">
        <v>20</v>
      </c>
    </row>
    <row r="796" spans="1:18" x14ac:dyDescent="0.3">
      <c r="B796" t="s">
        <v>168</v>
      </c>
      <c r="C796">
        <f>_xlfn.EXPON.DIST(B793,B794,TRUE)</f>
        <v>1</v>
      </c>
    </row>
    <row r="798" spans="1:18" ht="21" x14ac:dyDescent="0.4">
      <c r="A798" s="24" t="s">
        <v>209</v>
      </c>
      <c r="B798" s="4"/>
      <c r="C798" s="4"/>
      <c r="D798" s="4"/>
      <c r="E798" s="4"/>
      <c r="F798" s="4"/>
      <c r="G798" s="4"/>
      <c r="H798" s="4"/>
      <c r="I798" s="4"/>
    </row>
    <row r="801" spans="1:5" ht="18" x14ac:dyDescent="0.35">
      <c r="A801" s="25" t="s">
        <v>210</v>
      </c>
      <c r="B801" s="26"/>
    </row>
    <row r="803" spans="1:5" ht="15.6" x14ac:dyDescent="0.3">
      <c r="A803" s="22" t="s">
        <v>211</v>
      </c>
    </row>
    <row r="805" spans="1:5" ht="15.6" x14ac:dyDescent="0.3">
      <c r="A805" s="22" t="s">
        <v>212</v>
      </c>
    </row>
    <row r="807" spans="1:5" x14ac:dyDescent="0.3">
      <c r="A807" t="s">
        <v>213</v>
      </c>
      <c r="D807">
        <v>2</v>
      </c>
    </row>
    <row r="808" spans="1:5" x14ac:dyDescent="0.3">
      <c r="A808" t="s">
        <v>214</v>
      </c>
      <c r="D808">
        <v>3</v>
      </c>
    </row>
    <row r="810" spans="1:5" x14ac:dyDescent="0.3">
      <c r="A810" t="s">
        <v>215</v>
      </c>
      <c r="C810">
        <f>_xlfn.POISSON.DIST(D808,D807,FALSE)</f>
        <v>0.18044704431548364</v>
      </c>
    </row>
    <row r="812" spans="1:5" ht="15.6" x14ac:dyDescent="0.3">
      <c r="A812" s="22" t="s">
        <v>216</v>
      </c>
    </row>
    <row r="813" spans="1:5" ht="15.6" x14ac:dyDescent="0.3">
      <c r="A813" s="22" t="s">
        <v>217</v>
      </c>
    </row>
    <row r="815" spans="1:5" x14ac:dyDescent="0.3">
      <c r="A815" t="s">
        <v>218</v>
      </c>
      <c r="E815">
        <v>3</v>
      </c>
    </row>
    <row r="816" spans="1:5" x14ac:dyDescent="0.3">
      <c r="A816" t="s">
        <v>219</v>
      </c>
      <c r="E816">
        <v>10</v>
      </c>
    </row>
    <row r="817" spans="1:5" x14ac:dyDescent="0.3">
      <c r="A817" t="s">
        <v>220</v>
      </c>
      <c r="E817">
        <v>0.3</v>
      </c>
    </row>
    <row r="819" spans="1:5" x14ac:dyDescent="0.3">
      <c r="A819" t="s">
        <v>215</v>
      </c>
      <c r="C819">
        <f>_xlfn.BINOM.DIST(E815,E816,E817,FALSE)</f>
        <v>0.26682793200000005</v>
      </c>
    </row>
    <row r="822" spans="1:5" ht="15.6" x14ac:dyDescent="0.3">
      <c r="A822" s="22" t="s">
        <v>221</v>
      </c>
    </row>
    <row r="823" spans="1:5" ht="15.6" x14ac:dyDescent="0.3">
      <c r="A823" s="22" t="s">
        <v>222</v>
      </c>
    </row>
    <row r="825" spans="1:5" x14ac:dyDescent="0.3">
      <c r="A825" t="s">
        <v>223</v>
      </c>
    </row>
    <row r="827" spans="1:5" x14ac:dyDescent="0.3">
      <c r="A827" t="s">
        <v>215</v>
      </c>
      <c r="C827">
        <f>_xlfn.BINOM.DIST(0,3,1/6,TRUE)</f>
        <v>0.57870370370370372</v>
      </c>
    </row>
    <row r="830" spans="1:5" ht="21" x14ac:dyDescent="0.4">
      <c r="A830" s="27" t="s">
        <v>224</v>
      </c>
      <c r="B830" s="28"/>
      <c r="C830" s="28"/>
    </row>
    <row r="832" spans="1:5" ht="15.6" x14ac:dyDescent="0.3">
      <c r="A832" s="23" t="s">
        <v>225</v>
      </c>
    </row>
    <row r="833" spans="1:6" ht="15.6" x14ac:dyDescent="0.3">
      <c r="A833" s="22" t="s">
        <v>226</v>
      </c>
    </row>
    <row r="835" spans="1:6" x14ac:dyDescent="0.3">
      <c r="A835" t="s">
        <v>227</v>
      </c>
      <c r="F835">
        <v>150</v>
      </c>
    </row>
    <row r="836" spans="1:6" x14ac:dyDescent="0.3">
      <c r="A836" t="s">
        <v>24</v>
      </c>
      <c r="F836">
        <v>10</v>
      </c>
    </row>
    <row r="837" spans="1:6" x14ac:dyDescent="0.3">
      <c r="A837" t="s">
        <v>228</v>
      </c>
    </row>
    <row r="839" spans="1:6" x14ac:dyDescent="0.3">
      <c r="A839" t="s">
        <v>215</v>
      </c>
      <c r="C839">
        <f>_xlfn.NORM.DIST(160,150,10,TRUE)-_xlfn.NORM.DIST(140,150,10,TRUE)</f>
        <v>0.68268949213708607</v>
      </c>
    </row>
    <row r="842" spans="1:6" ht="15.6" x14ac:dyDescent="0.3">
      <c r="A842" s="12" t="s">
        <v>229</v>
      </c>
    </row>
    <row r="843" spans="1:6" ht="15.6" x14ac:dyDescent="0.3">
      <c r="A843" s="12" t="s">
        <v>230</v>
      </c>
    </row>
    <row r="845" spans="1:6" x14ac:dyDescent="0.3">
      <c r="A845" t="s">
        <v>231</v>
      </c>
      <c r="D845">
        <v>1000</v>
      </c>
    </row>
    <row r="846" spans="1:6" x14ac:dyDescent="0.3">
      <c r="A846" t="s">
        <v>232</v>
      </c>
      <c r="D846">
        <v>900</v>
      </c>
    </row>
    <row r="848" spans="1:6" x14ac:dyDescent="0.3">
      <c r="A848" t="s">
        <v>215</v>
      </c>
      <c r="C848">
        <f>1-EXP(-1/1000*900)</f>
        <v>0.59343034025940089</v>
      </c>
    </row>
    <row r="850" spans="1:4" ht="21" x14ac:dyDescent="0.4">
      <c r="A850" s="27" t="s">
        <v>233</v>
      </c>
    </row>
    <row r="852" spans="1:4" ht="15.6" x14ac:dyDescent="0.3">
      <c r="A852" s="29" t="s">
        <v>234</v>
      </c>
    </row>
    <row r="854" spans="1:4" ht="15.6" x14ac:dyDescent="0.3">
      <c r="A854" s="22" t="s">
        <v>235</v>
      </c>
    </row>
    <row r="855" spans="1:4" ht="15.6" x14ac:dyDescent="0.3">
      <c r="A855" s="22" t="s">
        <v>236</v>
      </c>
    </row>
    <row r="857" spans="1:4" x14ac:dyDescent="0.3">
      <c r="A857" t="s">
        <v>237</v>
      </c>
      <c r="D857">
        <v>100</v>
      </c>
    </row>
    <row r="858" spans="1:4" x14ac:dyDescent="0.3">
      <c r="A858" t="s">
        <v>238</v>
      </c>
      <c r="D858">
        <v>170</v>
      </c>
    </row>
    <row r="859" spans="1:4" x14ac:dyDescent="0.3">
      <c r="A859" t="s">
        <v>239</v>
      </c>
      <c r="D859">
        <v>8</v>
      </c>
    </row>
    <row r="860" spans="1:4" x14ac:dyDescent="0.3">
      <c r="A860" t="s">
        <v>240</v>
      </c>
      <c r="D860">
        <v>95</v>
      </c>
    </row>
    <row r="862" spans="1:4" x14ac:dyDescent="0.3">
      <c r="A862" t="s">
        <v>215</v>
      </c>
    </row>
    <row r="864" spans="1:4" x14ac:dyDescent="0.3">
      <c r="A864" t="s">
        <v>241</v>
      </c>
    </row>
    <row r="866" spans="1:4" x14ac:dyDescent="0.3">
      <c r="B866">
        <f>_xlfn.NORM.S.INV(95%)</f>
        <v>1.6448536269514715</v>
      </c>
    </row>
    <row r="868" spans="1:4" x14ac:dyDescent="0.3">
      <c r="A868">
        <f>170+(1.96 *(8/SQRT(100)))</f>
        <v>171.56800000000001</v>
      </c>
    </row>
    <row r="871" spans="1:4" ht="15.6" x14ac:dyDescent="0.3">
      <c r="A871" s="22" t="s">
        <v>242</v>
      </c>
    </row>
    <row r="872" spans="1:4" ht="15.6" x14ac:dyDescent="0.3">
      <c r="A872" s="22" t="s">
        <v>243</v>
      </c>
    </row>
    <row r="874" spans="1:4" x14ac:dyDescent="0.3">
      <c r="A874" t="s">
        <v>244</v>
      </c>
      <c r="D874">
        <v>500</v>
      </c>
    </row>
    <row r="875" spans="1:4" x14ac:dyDescent="0.3">
      <c r="A875" t="s">
        <v>245</v>
      </c>
      <c r="D875">
        <v>320</v>
      </c>
    </row>
    <row r="876" spans="1:4" x14ac:dyDescent="0.3">
      <c r="A876" t="s">
        <v>240</v>
      </c>
      <c r="D876">
        <v>90</v>
      </c>
    </row>
    <row r="878" spans="1:4" x14ac:dyDescent="0.3">
      <c r="A878" t="s">
        <v>215</v>
      </c>
    </row>
    <row r="880" spans="1:4" x14ac:dyDescent="0.3">
      <c r="A880" t="s">
        <v>246</v>
      </c>
      <c r="D880">
        <f>1 - 0.9</f>
        <v>9.9999999999999978E-2</v>
      </c>
    </row>
    <row r="881" spans="1:4" x14ac:dyDescent="0.3">
      <c r="A881" t="s">
        <v>247</v>
      </c>
      <c r="D881">
        <f>320/500</f>
        <v>0.64</v>
      </c>
    </row>
    <row r="882" spans="1:4" x14ac:dyDescent="0.3">
      <c r="A882" t="s">
        <v>248</v>
      </c>
      <c r="D882">
        <v>500</v>
      </c>
    </row>
    <row r="884" spans="1:4" x14ac:dyDescent="0.3">
      <c r="B884">
        <f>_xlfn.CONFIDENCE.NORM(D880,D881,D882)</f>
        <v>4.7078457893127298E-2</v>
      </c>
    </row>
    <row r="886" spans="1:4" x14ac:dyDescent="0.3">
      <c r="A886" t="s">
        <v>249</v>
      </c>
      <c r="D886">
        <f>320/500</f>
        <v>0.64</v>
      </c>
    </row>
    <row r="888" spans="1:4" x14ac:dyDescent="0.3">
      <c r="B888">
        <f>_xlfn.NORM.S.INV(90%)</f>
        <v>1.2815515655446006</v>
      </c>
    </row>
    <row r="890" spans="1:4" x14ac:dyDescent="0.3">
      <c r="A890" t="s">
        <v>250</v>
      </c>
      <c r="D890">
        <f>0.64+(1.281*SQRT((0.64*(1-0.64))/500))</f>
        <v>0.66749826956010139</v>
      </c>
    </row>
    <row r="893" spans="1:4" x14ac:dyDescent="0.3">
      <c r="A893" t="s">
        <v>251</v>
      </c>
    </row>
    <row r="895" spans="1:4" ht="15.6" x14ac:dyDescent="0.3">
      <c r="A895" s="23" t="s">
        <v>252</v>
      </c>
    </row>
    <row r="896" spans="1:4" ht="15.6" x14ac:dyDescent="0.3">
      <c r="A896" s="22" t="s">
        <v>253</v>
      </c>
    </row>
    <row r="898" spans="1:14" x14ac:dyDescent="0.3">
      <c r="A898" t="s">
        <v>237</v>
      </c>
      <c r="D898">
        <v>50</v>
      </c>
    </row>
    <row r="900" spans="1:14" x14ac:dyDescent="0.3">
      <c r="A900" t="s">
        <v>21</v>
      </c>
    </row>
    <row r="902" spans="1:14" x14ac:dyDescent="0.3">
      <c r="A902" t="s">
        <v>254</v>
      </c>
      <c r="I902" t="s">
        <v>255</v>
      </c>
    </row>
    <row r="904" spans="1:14" x14ac:dyDescent="0.3">
      <c r="A904">
        <v>10</v>
      </c>
      <c r="B904">
        <v>20</v>
      </c>
      <c r="C904">
        <v>30</v>
      </c>
      <c r="D904">
        <v>40</v>
      </c>
      <c r="E904">
        <v>50</v>
      </c>
      <c r="I904">
        <v>15</v>
      </c>
      <c r="J904">
        <v>30</v>
      </c>
      <c r="K904">
        <v>45</v>
      </c>
      <c r="L904">
        <v>60</v>
      </c>
      <c r="M904">
        <v>75</v>
      </c>
      <c r="N904">
        <v>90</v>
      </c>
    </row>
    <row r="905" spans="1:14" x14ac:dyDescent="0.3">
      <c r="A905">
        <v>50</v>
      </c>
      <c r="B905">
        <v>60</v>
      </c>
      <c r="C905">
        <v>70</v>
      </c>
      <c r="D905">
        <v>80</v>
      </c>
      <c r="E905">
        <v>90</v>
      </c>
      <c r="I905">
        <v>10</v>
      </c>
      <c r="J905">
        <v>20</v>
      </c>
      <c r="K905">
        <v>30</v>
      </c>
      <c r="L905">
        <v>40</v>
      </c>
      <c r="M905">
        <v>50</v>
      </c>
      <c r="N905">
        <v>60</v>
      </c>
    </row>
    <row r="906" spans="1:14" x14ac:dyDescent="0.3">
      <c r="A906">
        <v>10</v>
      </c>
      <c r="B906">
        <v>20</v>
      </c>
      <c r="C906">
        <v>30</v>
      </c>
      <c r="D906">
        <v>40</v>
      </c>
      <c r="E906">
        <v>50</v>
      </c>
      <c r="I906">
        <v>20</v>
      </c>
      <c r="J906">
        <v>40</v>
      </c>
      <c r="K906">
        <v>60</v>
      </c>
      <c r="L906">
        <v>80</v>
      </c>
      <c r="M906">
        <v>90</v>
      </c>
      <c r="N906">
        <v>80</v>
      </c>
    </row>
    <row r="907" spans="1:14" x14ac:dyDescent="0.3">
      <c r="A907">
        <v>50</v>
      </c>
      <c r="B907">
        <v>60</v>
      </c>
      <c r="C907">
        <v>70</v>
      </c>
      <c r="D907">
        <v>80</v>
      </c>
      <c r="E907">
        <v>90</v>
      </c>
      <c r="I907">
        <v>10</v>
      </c>
      <c r="J907">
        <v>20</v>
      </c>
      <c r="K907">
        <v>30</v>
      </c>
      <c r="L907">
        <v>40</v>
      </c>
      <c r="M907">
        <v>50</v>
      </c>
      <c r="N907">
        <v>60</v>
      </c>
    </row>
    <row r="908" spans="1:14" x14ac:dyDescent="0.3">
      <c r="A908">
        <v>10</v>
      </c>
      <c r="B908">
        <v>20</v>
      </c>
      <c r="C908">
        <v>30</v>
      </c>
      <c r="D908">
        <v>40</v>
      </c>
      <c r="E908">
        <v>50</v>
      </c>
      <c r="I908">
        <v>15</v>
      </c>
      <c r="J908">
        <v>30</v>
      </c>
      <c r="K908">
        <v>45</v>
      </c>
      <c r="L908">
        <v>60</v>
      </c>
      <c r="M908">
        <v>75</v>
      </c>
      <c r="N908">
        <v>90</v>
      </c>
    </row>
    <row r="910" spans="1:14" x14ac:dyDescent="0.3">
      <c r="A910" t="s">
        <v>256</v>
      </c>
      <c r="C910">
        <f>AVERAGE(A904:E909)</f>
        <v>46</v>
      </c>
      <c r="I910" t="s">
        <v>256</v>
      </c>
      <c r="K910">
        <f>AVERAGE(I904:N908)</f>
        <v>47.333333333333336</v>
      </c>
    </row>
    <row r="912" spans="1:14" x14ac:dyDescent="0.3">
      <c r="A912" s="4" t="s">
        <v>257</v>
      </c>
    </row>
    <row r="914" spans="1:1" x14ac:dyDescent="0.3">
      <c r="A914" t="s">
        <v>258</v>
      </c>
    </row>
    <row r="916" spans="1:1" x14ac:dyDescent="0.3">
      <c r="A916" s="4" t="s">
        <v>259</v>
      </c>
    </row>
    <row r="918" spans="1:1" x14ac:dyDescent="0.3">
      <c r="A918" t="s">
        <v>260</v>
      </c>
    </row>
  </sheetData>
  <sortState xmlns:xlrd2="http://schemas.microsoft.com/office/spreadsheetml/2017/richdata2" ref="G211:G215">
    <sortCondition ref="G211"/>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 Patel</dc:creator>
  <cp:lastModifiedBy>Siddh Patel</cp:lastModifiedBy>
  <dcterms:created xsi:type="dcterms:W3CDTF">2023-09-21T06:59:19Z</dcterms:created>
  <dcterms:modified xsi:type="dcterms:W3CDTF">2023-09-30T07:09:44Z</dcterms:modified>
</cp:coreProperties>
</file>