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5.xml" ContentType="application/vnd.openxmlformats-officedocument.spreadsheetml.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ables/table6.xml" ContentType="application/vnd.openxmlformats-officedocument.spreadsheetml.tab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ata_Science\"/>
    </mc:Choice>
  </mc:AlternateContent>
  <xr:revisionPtr revIDLastSave="0" documentId="13_ncr:1_{E6ED6FBB-7928-49FC-BB10-4F0191944D18}" xr6:coauthVersionLast="47" xr6:coauthVersionMax="47" xr10:uidLastSave="{00000000-0000-0000-0000-000000000000}"/>
  <bookViews>
    <workbookView xWindow="-108" yWindow="-108" windowWidth="23256" windowHeight="13176" tabRatio="664" firstSheet="8" activeTab="10" xr2:uid="{26D4546B-D2A1-4444-8EAF-A6228F96F0C1}"/>
  </bookViews>
  <sheets>
    <sheet name="Data" sheetId="1" r:id="rId1"/>
    <sheet name="Basic" sheetId="2" r:id="rId2"/>
    <sheet name="EDA" sheetId="3" r:id="rId3"/>
    <sheet name="Sales by country(Formulas)" sheetId="4" r:id="rId4"/>
    <sheet name="Sales by country(Pivot Table)" sheetId="6" r:id="rId5"/>
    <sheet name="Top 5 by Sales per unit" sheetId="8" r:id="rId6"/>
    <sheet name="Anamoly detection" sheetId="9" r:id="rId7"/>
    <sheet name="Best in sales by country" sheetId="10" r:id="rId8"/>
    <sheet name="Profit by product" sheetId="11" r:id="rId9"/>
    <sheet name="Dynamic country sales report" sheetId="12" r:id="rId10"/>
    <sheet name="Report of sales" sheetId="13" r:id="rId11"/>
  </sheets>
  <definedNames>
    <definedName name="_xlnm._FilterDatabase" localSheetId="0" hidden="1">Data!$C$11:$G$11</definedName>
    <definedName name="_xlnm._FilterDatabase" localSheetId="3" hidden="1">'Sales by country(Formulas)'!$F$1:$I$7</definedName>
    <definedName name="_xlchart.v1.0" hidden="1">'Anamoly detection'!$E$5:$E$304</definedName>
    <definedName name="_xlchart.v1.1" hidden="1">'Anamoly detection'!$C$5:$C$304</definedName>
    <definedName name="_xlchart.v1.2" hidden="1">'Anamoly detection'!$E$5:$E$304</definedName>
    <definedName name="_xlcn.WorksheetConnection_work_dataset_qn.xlsxdata1" hidden="1">data[]</definedName>
    <definedName name="Slicer_Geography">#N/A</definedName>
    <definedName name="Slicer_Geography1">#N/A</definedName>
    <definedName name="Slicer_Sales_Person">#N/A</definedName>
  </definedNames>
  <calcPr calcId="191029"/>
  <pivotCaches>
    <pivotCache cacheId="17" r:id="rId12"/>
    <pivotCache cacheId="54" r:id="rId13"/>
    <pivotCache cacheId="55" r:id="rId14"/>
    <pivotCache cacheId="81" r:id="rId15"/>
  </pivotCaches>
  <extLst>
    <ext xmlns:x14="http://schemas.microsoft.com/office/spreadsheetml/2009/9/main" uri="{876F7934-8845-4945-9796-88D515C7AA90}">
      <x14:pivotCaches>
        <pivotCache cacheId="3" r:id="rId16"/>
        <pivotCache cacheId="60"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work_dataset_qn.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8" i="12" l="1"/>
  <c r="I17" i="12"/>
  <c r="I16" i="12"/>
  <c r="I15" i="12"/>
  <c r="I14" i="12"/>
  <c r="I13" i="12"/>
  <c r="I12" i="12"/>
  <c r="I11" i="12"/>
  <c r="I9" i="12"/>
  <c r="I10" i="12"/>
  <c r="H18" i="12"/>
  <c r="J18" i="12" s="1"/>
  <c r="H17" i="12"/>
  <c r="J17" i="12" s="1"/>
  <c r="H16" i="12"/>
  <c r="J16" i="12" s="1"/>
  <c r="H15" i="12"/>
  <c r="J15" i="12" s="1"/>
  <c r="H14" i="12"/>
  <c r="J14" i="12" s="1"/>
  <c r="H13" i="12"/>
  <c r="J13" i="12" s="1"/>
  <c r="H12" i="12"/>
  <c r="J12" i="12" s="1"/>
  <c r="H10" i="12"/>
  <c r="J10" i="12" s="1"/>
  <c r="H11" i="12"/>
  <c r="J11" i="12" s="1"/>
  <c r="H9" i="12"/>
  <c r="J9" i="12" s="1"/>
  <c r="D15" i="12"/>
  <c r="D13" i="12"/>
  <c r="D12" i="12"/>
  <c r="C15" i="12"/>
  <c r="C13" i="12"/>
  <c r="C12" i="12"/>
  <c r="C14" i="12" s="1"/>
  <c r="D8" i="12"/>
  <c r="O5" i="12" a="1"/>
  <c r="O5" i="12"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N5" i="10" a="1"/>
  <c r="N5" i="10" s="1"/>
  <c r="P5" i="10" s="1"/>
  <c r="H3" i="4"/>
  <c r="H4" i="4"/>
  <c r="H5" i="4"/>
  <c r="H6" i="4"/>
  <c r="H2" i="4"/>
  <c r="A2" i="4" a="1"/>
  <c r="A2" i="4" s="1"/>
  <c r="B2" i="4" s="1"/>
  <c r="B11" i="2"/>
  <c r="B9" i="2"/>
  <c r="B8" i="2"/>
  <c r="B5" i="2"/>
  <c r="B4" i="2"/>
  <c r="B3" i="2"/>
  <c r="C9" i="2"/>
  <c r="C8" i="2"/>
  <c r="C5" i="2"/>
  <c r="C4" i="2"/>
  <c r="C3" i="2"/>
  <c r="C2" i="2"/>
  <c r="B2" i="2"/>
  <c r="D14" i="12" l="1"/>
  <c r="B6" i="2"/>
  <c r="C6" i="2"/>
  <c r="C2" i="4"/>
  <c r="B5" i="4"/>
  <c r="C6" i="4"/>
  <c r="B4" i="4"/>
  <c r="C5" i="4"/>
  <c r="B3" i="4"/>
  <c r="C4" i="4"/>
  <c r="P10" i="10"/>
  <c r="C3" i="4"/>
  <c r="P9" i="10"/>
  <c r="C7" i="4"/>
  <c r="P8" i="10"/>
  <c r="B7" i="4"/>
  <c r="P7" i="10"/>
  <c r="B6" i="4"/>
  <c r="P6"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DFDD85-C3FA-41D0-B11A-35F6B806CD6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0217EA1-4EF6-4178-AEF5-F66ACB368758}" name="WorksheetConnection_work_dataset_qn.xlsx!data" type="102" refreshedVersion="8" minRefreshableVersion="5">
    <extLst>
      <ext xmlns:x15="http://schemas.microsoft.com/office/spreadsheetml/2010/11/main" uri="{DE250136-89BD-433C-8126-D09CA5730AF9}">
        <x15:connection id="data" autoDelete="1">
          <x15:rangePr sourceName="_xlcn.WorksheetConnection_work_dataset_qn.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<sst xmlns="http://schemas.openxmlformats.org/spreadsheetml/2006/main" count="3515" uniqueCount="93">
  <si>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</si>
  <si>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</si>
  <si>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</si>
  <si>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</si>
  <si>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</si>
  <si>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</si>
  <si>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</si>
  <si>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</si>
  <si>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</si>
  <si>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</si>
  <si>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</si>
  <si>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</si>
  <si>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</si>
  <si>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</si>
  <si>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</si>
  <si>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</si>
  <si>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</si>
  <si>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</si>
  <si>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</si>
  <si>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</si>
  <si>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</si>
  <si>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</si>
  <si>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</si>
  <si>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</si>
  <si>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</si>
  <si>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</si>
  <si>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</si>
  <si>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</si>
  <si>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</si>
  <si>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</si>
  <si>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</si>
  <si>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</si>
  <si>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</si>
  <si>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</si>
  <si>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</si>
  <si>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</si>
  <si>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</si>
  <si>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</si>
  <si>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</si>
  <si>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</si>
  <si>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</si>
  <si>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</si>
  <si>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</si>
  <si>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</si>
  <si>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</si>
  <si>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</si>
  <si>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</si>
  <si>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</si>
  <si>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</si>
  <si>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</si>
  <si>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</si>
  <si>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</si>
  <si>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</si>
  <si>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</si>
  <si>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</si>
  <si>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</si>
  <si>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</si>
  <si>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Unit</t>
  </si>
  <si>
    <t>Median</t>
  </si>
  <si>
    <t>Min</t>
  </si>
  <si>
    <t>Max</t>
  </si>
  <si>
    <t>Range</t>
  </si>
  <si>
    <t>First Quartile</t>
  </si>
  <si>
    <t>Third Quartile</t>
  </si>
  <si>
    <t>Distinct count of products</t>
  </si>
  <si>
    <t>Country</t>
  </si>
  <si>
    <t>Row Labels</t>
  </si>
  <si>
    <t>Sum of Amount</t>
  </si>
  <si>
    <t>Sum of Units</t>
  </si>
  <si>
    <t xml:space="preserve"> </t>
  </si>
  <si>
    <t>Grand Total</t>
  </si>
  <si>
    <t>Sales per unit</t>
  </si>
  <si>
    <t>Top 1 sales person by Country</t>
  </si>
  <si>
    <t>Bottom 1 sales person by Country</t>
  </si>
  <si>
    <t>Sales person</t>
  </si>
  <si>
    <t>Cost per Unit</t>
  </si>
  <si>
    <t>Cost</t>
  </si>
  <si>
    <t>Products</t>
  </si>
  <si>
    <t>Total Profit</t>
  </si>
  <si>
    <t>Pick a Country</t>
  </si>
  <si>
    <t xml:space="preserve">Number of transaction </t>
  </si>
  <si>
    <t>Sales</t>
  </si>
  <si>
    <t xml:space="preserve">Cost </t>
  </si>
  <si>
    <t>Profit</t>
  </si>
  <si>
    <t>Quantity</t>
  </si>
  <si>
    <t>Total</t>
  </si>
  <si>
    <t>QUICK SUMMARY</t>
  </si>
  <si>
    <t>BY SALES PERSON</t>
  </si>
  <si>
    <t>Sum</t>
  </si>
  <si>
    <t>Running Total</t>
  </si>
  <si>
    <t>Count</t>
  </si>
  <si>
    <t>þý</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</si>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</sst>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quot;₹&quot;\ * #,##0.00_ ;_ &quot;₹&quot;\ * \-#,##0.00_ ;_ &quot;₹&quot;\ * &quot;-&quot;??_ ;_ @_ "/>
    <numFmt numFmtId="164" formatCode="&quot;$&quot;#,##0_);[Red]\(&quot;$&quot;#,##0\)"/>
    <numFmt numFmtId="165" formatCode="&quot;$&quot;#,##0.00_);[Red]\(&quot;$&quot;#,##0.00\)"/>
    <numFmt numFmtId="166" formatCode="_ [$₹-4009]\ * #,##0_ ;_ [$₹-4009]\ * \-#,##0_ ;_ [$₹-4009]\ * &quot;-&quot;??_ ;_ @_ "/>
    <numFmt numFmtId="167" formatCode="[$$-409]#,##0"/>
    <numFmt numFmtId="168" formatCode="\$#,##0;\(\$#,##0\);\$#,##0"/>
    <numFmt numFmtId="169" formatCode="[$$-409]#,##0_ ;\-[$$-409]#,##0\ "/>
    <numFmt numFmtId="170" formatCode="0.0%;\-0.0%;0.0%"/>
  </numFmts>
  <fonts count="5"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1"/>
      <color theme="1"/>
      <name val="Wingdings"/>
      <charset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tint="0.59999389629810485"/>
        <bgColor indexed="64"/>
      </patternFill>
    </fill>
    <fill>
      <patternFill patternType="solid">
        <fgColor theme="5" tint="0.39997558519241921"/>
        <bgColor indexed="64"/>
      </patternFill>
    </fill>
    <fill>
      <patternFill patternType="solid">
        <fgColor theme="9" tint="0.39997558519241921"/>
        <bgColor indexed="64"/>
      </patternFill>
    </fill>
  </fills>
  <borders count="7">
    <border>
      <left/>
      <right/>
      <top/>
      <bottom/>
      <diagonal/>
    </border>
    <border>
      <left/>
      <right/>
      <top style="dotted">
        <color theme="0" tint="-0.24994659260841701"/>
      </top>
      <bottom style="dotted">
        <color theme="0" tint="-0.24994659260841701"/>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bottom/>
      <diagonal/>
    </border>
    <border>
      <left/>
      <right/>
      <top/>
      <bottom style="medium">
        <color theme="1" tint="4.9989318521683403E-2"/>
      </bottom>
      <diagonal/>
    </border>
    <border>
      <left/>
      <right/>
      <top style="thin">
        <color theme="1" tint="4.9989318521683403E-2"/>
      </top>
      <bottom style="medium">
        <color theme="1" tint="4.9989318521683403E-2"/>
      </bottom>
      <diagonal/>
    </border>
    <border>
      <left/>
      <right/>
      <top/>
      <bottom style="medium">
        <color indexed="64"/>
      </bottom>
      <diagonal/>
    </border>
  </borders>
  <cellStyleXfs count="2">
    <xf numFmtId="0" fontId="0" fillId="0" borderId="0"/>
    <xf numFmtId="44" fontId="3" fillId="0" borderId="0" applyFont="0" applyFill="0" applyBorder="0" applyAlignment="0" applyProtection="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0" borderId="0" xfId="0" quotePrefix="1"/>
    <xf numFmtId="0" fontId="2" fillId="4" borderId="0" xfId="0" applyFont="1" applyFill="1"/>
    <xf numFmtId="0" fontId="2" fillId="4" borderId="0" xfId="0" applyFont="1" applyFill="1" applyAlignment="1">
      <alignment horizontal="right"/>
    </xf>
    <xf numFmtId="166" fontId="0" fillId="0" borderId="0" xfId="1" applyNumberFormat="1" applyFont="1" applyAlignment="1">
      <alignment horizontal="left" indent="2"/>
    </xf>
    <xf numFmtId="0" fontId="2" fillId="4" borderId="2" xfId="0" applyFont="1" applyFill="1" applyBorder="1"/>
    <xf numFmtId="0" fontId="2" fillId="4" borderId="2" xfId="0" applyFont="1" applyFill="1" applyBorder="1" applyAlignment="1">
      <alignment horizontal="right"/>
    </xf>
    <xf numFmtId="0" fontId="0" fillId="0" borderId="2" xfId="0" applyBorder="1"/>
    <xf numFmtId="166" fontId="0" fillId="0" borderId="2" xfId="1" applyNumberFormat="1" applyFont="1" applyBorder="1" applyAlignment="1">
      <alignment horizontal="left" indent="2"/>
    </xf>
    <xf numFmtId="166" fontId="0" fillId="0" borderId="3" xfId="0" applyNumberFormat="1" applyBorder="1"/>
    <xf numFmtId="3" fontId="0" fillId="0" borderId="2" xfId="0" applyNumberFormat="1" applyBorder="1"/>
    <xf numFmtId="0" fontId="0" fillId="0" borderId="0" xfId="0" pivotButton="1"/>
    <xf numFmtId="0" fontId="0" fillId="0" borderId="0" xfId="0" applyAlignment="1">
      <alignment horizontal="left"/>
    </xf>
    <xf numFmtId="167" fontId="0" fillId="0" borderId="0" xfId="0" applyNumberFormat="1"/>
    <xf numFmtId="168" fontId="0" fillId="0" borderId="0" xfId="0" applyNumberFormat="1"/>
    <xf numFmtId="0" fontId="0" fillId="0" borderId="0" xfId="0" applyAlignment="1">
      <alignment horizontal="left" indent="1"/>
    </xf>
    <xf numFmtId="0" fontId="0" fillId="4" borderId="0" xfId="0" applyFill="1"/>
    <xf numFmtId="1" fontId="0" fillId="0" borderId="0" xfId="0" applyNumberFormat="1"/>
    <xf numFmtId="169" fontId="0" fillId="0" borderId="0" xfId="1" applyNumberFormat="1" applyFont="1"/>
    <xf numFmtId="169" fontId="0" fillId="0" borderId="0" xfId="0" applyNumberFormat="1"/>
    <xf numFmtId="0" fontId="0" fillId="5" borderId="4" xfId="0" applyFill="1" applyBorder="1"/>
    <xf numFmtId="0" fontId="0" fillId="0" borderId="5" xfId="0" applyBorder="1"/>
    <xf numFmtId="0" fontId="2" fillId="5" borderId="4" xfId="0" applyFont="1" applyFill="1" applyBorder="1" applyAlignment="1">
      <alignment horizontal="right"/>
    </xf>
    <xf numFmtId="0" fontId="0" fillId="6" borderId="6" xfId="0" applyFill="1" applyBorder="1" applyAlignment="1">
      <alignment horizontal="left" indent="1"/>
    </xf>
    <xf numFmtId="0" fontId="0" fillId="6" borderId="6" xfId="0" applyFill="1" applyBorder="1" applyAlignment="1">
      <alignment horizontal="left" indent="10"/>
    </xf>
    <xf numFmtId="0" fontId="2" fillId="6" borderId="6" xfId="0" applyFont="1" applyFill="1" applyBorder="1" applyAlignment="1">
      <alignment horizontal="left" indent="7"/>
    </xf>
    <xf numFmtId="0" fontId="0" fillId="0" borderId="0" xfId="0" applyAlignment="1">
      <alignment horizontal="center"/>
    </xf>
    <xf numFmtId="0" fontId="4" fillId="0" borderId="0" xfId="0" applyFont="1" applyAlignment="1">
      <alignment horizontal="center"/>
    </xf>
    <xf numFmtId="0" fontId="0" fillId="0" borderId="0" xfId="0" applyFill="1" applyBorder="1"/>
    <xf numFmtId="0" fontId="2" fillId="6" borderId="6" xfId="0" applyFont="1" applyFill="1" applyBorder="1" applyAlignment="1">
      <alignment horizontal="left" indent="10"/>
    </xf>
    <xf numFmtId="0" fontId="0" fillId="0" borderId="0" xfId="0" applyNumberFormat="1"/>
    <xf numFmtId="170" fontId="0" fillId="0" borderId="0" xfId="0" applyNumberFormat="1"/>
  </cellXfs>
  <cellStyles count="2">
    <cellStyle name="Currency" xfId="1" builtinId="4"/>
    <cellStyle name="Normal" xfId="0" builtinId="0"/>
  </cellStyles>
  <dxfs count="22">
    <dxf>
      <numFmt numFmtId="167" formatCode="[$$-409]#,##0"/>
    </dxf>
    <dxf>
      <numFmt numFmtId="167" formatCode="[$$-409]#,##0"/>
    </dxf>
    <dxf>
      <numFmt numFmtId="167" formatCode="[$$-409]#,##0"/>
    </dxf>
    <dxf>
      <numFmt numFmtId="167" formatCode="[$$-409]#,##0"/>
    </dxf>
    <dxf>
      <numFmt numFmtId="167" formatCode="[$$-409]#,##0"/>
    </dxf>
    <dxf>
      <numFmt numFmtId="167" formatCode="[$$-409]#,##0"/>
    </dxf>
    <dxf>
      <numFmt numFmtId="0" formatCode="General"/>
      <alignment horizontal="center"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powerPivotData" Target="model/item.data"/><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Method</a:t>
            </a:r>
            <a:r>
              <a:rPr lang="en-IN" baseline="0"/>
              <a:t> - 1(Scatter) </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'Anamoly detection'!$F$4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'Anamoly detection'!$E$5:$E$304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'Anamoly detection'!$F$5:$F$304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1715-4AA3-BC67-E3D298B2FFBA}"/>
            </c:ext>
          </c:extLst>
        </c:ser>
        <c:dLbls>
          <c:showLegendKey val="0"/>
          <c:showVal val="0"/>
          <c:showCatName val="0"/>
          <c:showSerName val="0"/>
          <c:showPercent val="0"/>
          <c:showBubbleSize val="0"/>
        </c:dLbls>
        <c:axId val="2110890352"/>
        <c:axId val="2100235456"/>
      </c:scatterChart>
      <c:valAx>
        <c:axId val="21108903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235456"/>
        <c:crosses val="autoZero"/>
        <c:crossBetween val="midCat"/>
      </c:valAx>
      <c:valAx>
        <c:axId val="2100235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108903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Method - 2 (Box &amp; Whisker)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Method - 2 (Box &amp; Whisker)</a:t>
          </a:r>
        </a:p>
      </cx:txPr>
    </cx:title>
    <cx:plotArea>
      <cx:plotAreaRegion>
        <cx:series layoutId="boxWhisker" uniqueId="{DED1000A-B3D3-4F52-B7AD-CDFC8AE5F1A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Method - 2 (Box &amp; Whisker)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Method - 2 (Box &amp; Whisker)</a:t>
          </a:r>
        </a:p>
      </cx:txPr>
    </cx:title>
    <cx:plotArea>
      <cx:plotAreaRegion>
        <cx:series layoutId="boxWhisker" uniqueId="{51853C56-7E14-48D6-984D-7AF5DBF4FC0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2</xdr:row>
      <xdr:rowOff>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243841</xdr:colOff>
      <xdr:row>0</xdr:row>
      <xdr:rowOff>124812</xdr:rowOff>
    </xdr:from>
    <xdr:to>
      <xdr:col>11</xdr:col>
      <xdr:colOff>328448</xdr:colOff>
      <xdr:row>10</xdr:row>
      <xdr:rowOff>32846</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D7570669-9F6C-B92F-9F73-4473640CBCBD}"/>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224634" y="124812"/>
              <a:ext cx="3139176" cy="17473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83820</xdr:colOff>
      <xdr:row>2</xdr:row>
      <xdr:rowOff>152400</xdr:rowOff>
    </xdr:from>
    <xdr:to>
      <xdr:col>15</xdr:col>
      <xdr:colOff>388620</xdr:colOff>
      <xdr:row>17</xdr:row>
      <xdr:rowOff>152400</xdr:rowOff>
    </xdr:to>
    <xdr:graphicFrame macro="">
      <xdr:nvGraphicFramePr>
        <xdr:cNvPr id="2" name="Chart 1">
          <a:extLst>
            <a:ext uri="{FF2B5EF4-FFF2-40B4-BE49-F238E27FC236}">
              <a16:creationId xmlns:a16="http://schemas.microsoft.com/office/drawing/2014/main" id="{0E80B55B-0C4B-9883-DC4E-7B1B8300E4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7882</xdr:colOff>
      <xdr:row>21</xdr:row>
      <xdr:rowOff>154502</xdr:rowOff>
    </xdr:from>
    <xdr:to>
      <xdr:col>15</xdr:col>
      <xdr:colOff>307428</xdr:colOff>
      <xdr:row>36</xdr:row>
      <xdr:rowOff>154503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345990B-45E7-5136-D120-DF38572BB9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521202" y="3994982"/>
              <a:ext cx="4566746" cy="274320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604329</xdr:colOff>
      <xdr:row>21</xdr:row>
      <xdr:rowOff>176796</xdr:rowOff>
    </xdr:from>
    <xdr:to>
      <xdr:col>24</xdr:col>
      <xdr:colOff>295614</xdr:colOff>
      <xdr:row>37</xdr:row>
      <xdr:rowOff>36143</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E8AAF38E-AAF7-722D-34DE-C1851DD48AB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994449" y="4017276"/>
              <a:ext cx="4568085" cy="27854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510540</xdr:colOff>
      <xdr:row>7</xdr:row>
      <xdr:rowOff>45720</xdr:rowOff>
    </xdr:from>
    <xdr:to>
      <xdr:col>8</xdr:col>
      <xdr:colOff>510540</xdr:colOff>
      <xdr:row>20</xdr:row>
      <xdr:rowOff>135255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4ACF5FD3-9C52-6556-7FB8-1285F98805B0}"/>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632960" y="1325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350520</xdr:colOff>
      <xdr:row>7</xdr:row>
      <xdr:rowOff>7620</xdr:rowOff>
    </xdr:from>
    <xdr:to>
      <xdr:col>10</xdr:col>
      <xdr:colOff>350520</xdr:colOff>
      <xdr:row>20</xdr:row>
      <xdr:rowOff>97155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FEF9D532-02D7-BC92-FD76-B0601645B10A}"/>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5951220" y="12877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rishna" refreshedDate="45299.565405555557" createdVersion="8" refreshedVersion="8" minRefreshableVersion="3" recordCount="300" xr:uid="{BC337B0C-B6C4-4E3B-89E4-D0B739677298}">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0">
      <sharedItems containsSemiMixedTypes="0" containsString="0" containsNumber="1" minValue="3.11" maxValue="16.73"/>
    </cacheField>
    <cacheField name="Cost" numFmtId="0">
      <sharedItems containsSemiMixedTypes="0" containsString="0" containsNumber="1" minValue="0" maxValue="8682.8700000000008"/>
    </cacheField>
  </cacheFields>
  <extLst>
    <ext xmlns:x14="http://schemas.microsoft.com/office/spreadsheetml/2009/9/main" uri="{725AE2AE-9491-48be-B2B4-4EB974FC3084}">
      <x14:pivotCacheDefinition pivotCacheId="174820683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99.494887499997" backgroundQuery="1" createdVersion="8" refreshedVersion="8" minRefreshableVersion="3" recordCount="0" supportSubquery="1" supportAdvancedDrill="1" xr:uid="{A866425F-27BC-4B41-A469-7EF4CCBA9243}">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99.511361111108" backgroundQuery="1" createdVersion="8" refreshedVersion="8" minRefreshableVersion="3" recordCount="0" supportSubquery="1" supportAdvancedDrill="1" xr:uid="{4AF9AC73-4A78-4F1C-9DBA-9F6861C6AAA8}">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99.568409953703" backgroundQuery="1" createdVersion="8" refreshedVersion="8" minRefreshableVersion="3" recordCount="0" supportSubquery="1" supportAdvancedDrill="1" xr:uid="{2472FCB4-3E12-4AA7-8253-B3985EACFBC8}">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caption="Profi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99.496974189817" backgroundQuery="1" createdVersion="3" refreshedVersion="8" minRefreshableVersion="3" recordCount="0" supportSubquery="1" supportAdvancedDrill="1" xr:uid="{2BC7CAA5-AF17-49E1-9A2E-D39AD9EE846C}">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29516473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rishna" refreshedDate="45299.568117361108" backgroundQuery="1" createdVersion="3" refreshedVersion="8" minRefreshableVersion="3" recordCount="0" supportSubquery="1" supportAdvancedDrill="1" xr:uid="{D3E5578A-59E5-4173-8158-A0EB78E6196E}">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84026527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n v="14.49"/>
    <n v="1651.8600000000001"/>
  </r>
  <r>
    <x v="1"/>
    <x v="1"/>
    <x v="1"/>
    <n v="6706"/>
    <n v="459"/>
    <n v="8.65"/>
    <n v="3970.3500000000004"/>
  </r>
  <r>
    <x v="2"/>
    <x v="1"/>
    <x v="2"/>
    <n v="959"/>
    <n v="147"/>
    <n v="11.88"/>
    <n v="1746.3600000000001"/>
  </r>
  <r>
    <x v="3"/>
    <x v="2"/>
    <x v="3"/>
    <n v="9632"/>
    <n v="288"/>
    <n v="6.47"/>
    <n v="1863.36"/>
  </r>
  <r>
    <x v="4"/>
    <x v="3"/>
    <x v="4"/>
    <n v="2100"/>
    <n v="414"/>
    <n v="13.15"/>
    <n v="5444.1"/>
  </r>
  <r>
    <x v="0"/>
    <x v="1"/>
    <x v="5"/>
    <n v="8869"/>
    <n v="432"/>
    <n v="12.37"/>
    <n v="5343.8399999999992"/>
  </r>
  <r>
    <x v="4"/>
    <x v="4"/>
    <x v="6"/>
    <n v="2681"/>
    <n v="54"/>
    <n v="5.79"/>
    <n v="312.66000000000003"/>
  </r>
  <r>
    <x v="1"/>
    <x v="1"/>
    <x v="7"/>
    <n v="5012"/>
    <n v="210"/>
    <n v="9.77"/>
    <n v="2051.6999999999998"/>
  </r>
  <r>
    <x v="5"/>
    <x v="4"/>
    <x v="8"/>
    <n v="1281"/>
    <n v="75"/>
    <n v="11.7"/>
    <n v="877.5"/>
  </r>
  <r>
    <x v="6"/>
    <x v="0"/>
    <x v="8"/>
    <n v="4991"/>
    <n v="12"/>
    <n v="11.7"/>
    <n v="140.39999999999998"/>
  </r>
  <r>
    <x v="7"/>
    <x v="3"/>
    <x v="4"/>
    <n v="1785"/>
    <n v="462"/>
    <n v="13.15"/>
    <n v="6075.3"/>
  </r>
  <r>
    <x v="8"/>
    <x v="0"/>
    <x v="9"/>
    <n v="3983"/>
    <n v="144"/>
    <n v="3.11"/>
    <n v="447.84"/>
  </r>
  <r>
    <x v="2"/>
    <x v="4"/>
    <x v="10"/>
    <n v="2646"/>
    <n v="120"/>
    <n v="8.7899999999999991"/>
    <n v="1054.8"/>
  </r>
  <r>
    <x v="7"/>
    <x v="5"/>
    <x v="11"/>
    <n v="252"/>
    <n v="54"/>
    <n v="9.33"/>
    <n v="503.82"/>
  </r>
  <r>
    <x v="8"/>
    <x v="1"/>
    <x v="4"/>
    <n v="2464"/>
    <n v="234"/>
    <n v="13.15"/>
    <n v="3077.1"/>
  </r>
  <r>
    <x v="8"/>
    <x v="1"/>
    <x v="12"/>
    <n v="2114"/>
    <n v="66"/>
    <n v="7.16"/>
    <n v="472.56"/>
  </r>
  <r>
    <x v="4"/>
    <x v="0"/>
    <x v="6"/>
    <n v="7693"/>
    <n v="87"/>
    <n v="5.79"/>
    <n v="503.73"/>
  </r>
  <r>
    <x v="6"/>
    <x v="5"/>
    <x v="13"/>
    <n v="15610"/>
    <n v="339"/>
    <n v="10.62"/>
    <n v="3600.18"/>
  </r>
  <r>
    <x v="3"/>
    <x v="5"/>
    <x v="7"/>
    <n v="336"/>
    <n v="144"/>
    <n v="9.77"/>
    <n v="1406.8799999999999"/>
  </r>
  <r>
    <x v="7"/>
    <x v="3"/>
    <x v="13"/>
    <n v="9443"/>
    <n v="162"/>
    <n v="10.62"/>
    <n v="1720.4399999999998"/>
  </r>
  <r>
    <x v="2"/>
    <x v="5"/>
    <x v="14"/>
    <n v="8155"/>
    <n v="90"/>
    <n v="6.49"/>
    <n v="584.1"/>
  </r>
  <r>
    <x v="1"/>
    <x v="4"/>
    <x v="14"/>
    <n v="1701"/>
    <n v="234"/>
    <n v="6.49"/>
    <n v="1518.66"/>
  </r>
  <r>
    <x v="9"/>
    <x v="4"/>
    <x v="7"/>
    <n v="2205"/>
    <n v="141"/>
    <n v="9.77"/>
    <n v="1377.57"/>
  </r>
  <r>
    <x v="1"/>
    <x v="0"/>
    <x v="15"/>
    <n v="1771"/>
    <n v="204"/>
    <n v="7.64"/>
    <n v="1558.56"/>
  </r>
  <r>
    <x v="3"/>
    <x v="1"/>
    <x v="16"/>
    <n v="2114"/>
    <n v="186"/>
    <n v="11.73"/>
    <n v="2181.7800000000002"/>
  </r>
  <r>
    <x v="3"/>
    <x v="2"/>
    <x v="11"/>
    <n v="10311"/>
    <n v="231"/>
    <n v="9.33"/>
    <n v="2155.23"/>
  </r>
  <r>
    <x v="8"/>
    <x v="3"/>
    <x v="10"/>
    <n v="21"/>
    <n v="168"/>
    <n v="8.7899999999999991"/>
    <n v="1476.7199999999998"/>
  </r>
  <r>
    <x v="9"/>
    <x v="1"/>
    <x v="13"/>
    <n v="1974"/>
    <n v="195"/>
    <n v="10.62"/>
    <n v="2070.8999999999996"/>
  </r>
  <r>
    <x v="6"/>
    <x v="2"/>
    <x v="14"/>
    <n v="6314"/>
    <n v="15"/>
    <n v="6.49"/>
    <n v="97.350000000000009"/>
  </r>
  <r>
    <x v="9"/>
    <x v="0"/>
    <x v="14"/>
    <n v="4683"/>
    <n v="30"/>
    <n v="6.49"/>
    <n v="194.70000000000002"/>
  </r>
  <r>
    <x v="3"/>
    <x v="0"/>
    <x v="17"/>
    <n v="6398"/>
    <n v="102"/>
    <n v="4.97"/>
    <n v="506.94"/>
  </r>
  <r>
    <x v="7"/>
    <x v="1"/>
    <x v="15"/>
    <n v="553"/>
    <n v="15"/>
    <n v="7.64"/>
    <n v="114.6"/>
  </r>
  <r>
    <x v="1"/>
    <x v="3"/>
    <x v="0"/>
    <n v="7021"/>
    <n v="183"/>
    <n v="14.49"/>
    <n v="2651.67"/>
  </r>
  <r>
    <x v="0"/>
    <x v="3"/>
    <x v="7"/>
    <n v="5817"/>
    <n v="12"/>
    <n v="9.77"/>
    <n v="117.24"/>
  </r>
  <r>
    <x v="3"/>
    <x v="3"/>
    <x v="8"/>
    <n v="3976"/>
    <n v="72"/>
    <n v="11.7"/>
    <n v="842.4"/>
  </r>
  <r>
    <x v="4"/>
    <x v="4"/>
    <x v="18"/>
    <n v="1134"/>
    <n v="282"/>
    <n v="16.73"/>
    <n v="4717.8599999999997"/>
  </r>
  <r>
    <x v="7"/>
    <x v="3"/>
    <x v="19"/>
    <n v="6027"/>
    <n v="144"/>
    <n v="10.38"/>
    <n v="1494.72"/>
  </r>
  <r>
    <x v="4"/>
    <x v="0"/>
    <x v="10"/>
    <n v="1904"/>
    <n v="405"/>
    <n v="8.7899999999999991"/>
    <n v="3559.95"/>
  </r>
  <r>
    <x v="5"/>
    <x v="5"/>
    <x v="1"/>
    <n v="3262"/>
    <n v="75"/>
    <n v="8.65"/>
    <n v="648.75"/>
  </r>
  <r>
    <x v="0"/>
    <x v="5"/>
    <x v="18"/>
    <n v="2289"/>
    <n v="135"/>
    <n v="16.73"/>
    <n v="2258.5500000000002"/>
  </r>
  <r>
    <x v="6"/>
    <x v="5"/>
    <x v="18"/>
    <n v="6986"/>
    <n v="21"/>
    <n v="16.73"/>
    <n v="351.33"/>
  </r>
  <r>
    <x v="7"/>
    <x v="4"/>
    <x v="14"/>
    <n v="4417"/>
    <n v="153"/>
    <n v="6.49"/>
    <n v="992.97"/>
  </r>
  <r>
    <x v="4"/>
    <x v="5"/>
    <x v="16"/>
    <n v="1442"/>
    <n v="15"/>
    <n v="11.73"/>
    <n v="175.95000000000002"/>
  </r>
  <r>
    <x v="8"/>
    <x v="1"/>
    <x v="8"/>
    <n v="2415"/>
    <n v="255"/>
    <n v="11.7"/>
    <n v="2983.5"/>
  </r>
  <r>
    <x v="7"/>
    <x v="0"/>
    <x v="15"/>
    <n v="238"/>
    <n v="18"/>
    <n v="7.64"/>
    <n v="137.51999999999998"/>
  </r>
  <r>
    <x v="4"/>
    <x v="0"/>
    <x v="14"/>
    <n v="4949"/>
    <n v="189"/>
    <n v="6.49"/>
    <n v="1226.6100000000001"/>
  </r>
  <r>
    <x v="6"/>
    <x v="4"/>
    <x v="1"/>
    <n v="5075"/>
    <n v="21"/>
    <n v="8.65"/>
    <n v="181.65"/>
  </r>
  <r>
    <x v="8"/>
    <x v="2"/>
    <x v="10"/>
    <n v="9198"/>
    <n v="36"/>
    <n v="8.7899999999999991"/>
    <n v="316.43999999999994"/>
  </r>
  <r>
    <x v="4"/>
    <x v="5"/>
    <x v="12"/>
    <n v="3339"/>
    <n v="75"/>
    <n v="7.16"/>
    <n v="537"/>
  </r>
  <r>
    <x v="0"/>
    <x v="5"/>
    <x v="9"/>
    <n v="5019"/>
    <n v="156"/>
    <n v="3.11"/>
    <n v="485.15999999999997"/>
  </r>
  <r>
    <x v="6"/>
    <x v="2"/>
    <x v="10"/>
    <n v="16184"/>
    <n v="39"/>
    <n v="8.7899999999999991"/>
    <n v="342.80999999999995"/>
  </r>
  <r>
    <x v="4"/>
    <x v="2"/>
    <x v="20"/>
    <n v="497"/>
    <n v="63"/>
    <n v="9"/>
    <n v="567"/>
  </r>
  <r>
    <x v="7"/>
    <x v="2"/>
    <x v="12"/>
    <n v="8211"/>
    <n v="75"/>
    <n v="7.16"/>
    <n v="537"/>
  </r>
  <r>
    <x v="7"/>
    <x v="4"/>
    <x v="19"/>
    <n v="6580"/>
    <n v="183"/>
    <n v="10.38"/>
    <n v="1899.5400000000002"/>
  </r>
  <r>
    <x v="3"/>
    <x v="1"/>
    <x v="11"/>
    <n v="4760"/>
    <n v="69"/>
    <n v="9.33"/>
    <n v="643.77"/>
  </r>
  <r>
    <x v="0"/>
    <x v="2"/>
    <x v="4"/>
    <n v="5439"/>
    <n v="30"/>
    <n v="13.15"/>
    <n v="394.5"/>
  </r>
  <r>
    <x v="3"/>
    <x v="5"/>
    <x v="9"/>
    <n v="1463"/>
    <n v="39"/>
    <n v="3.11"/>
    <n v="121.28999999999999"/>
  </r>
  <r>
    <x v="8"/>
    <x v="5"/>
    <x v="1"/>
    <n v="7777"/>
    <n v="504"/>
    <n v="8.65"/>
    <n v="4359.6000000000004"/>
  </r>
  <r>
    <x v="2"/>
    <x v="0"/>
    <x v="12"/>
    <n v="1085"/>
    <n v="273"/>
    <n v="7.16"/>
    <n v="1954.68"/>
  </r>
  <r>
    <x v="6"/>
    <x v="0"/>
    <x v="6"/>
    <n v="182"/>
    <n v="48"/>
    <n v="5.79"/>
    <n v="277.92"/>
  </r>
  <r>
    <x v="4"/>
    <x v="5"/>
    <x v="18"/>
    <n v="4242"/>
    <n v="207"/>
    <n v="16.73"/>
    <n v="3463.11"/>
  </r>
  <r>
    <x v="4"/>
    <x v="2"/>
    <x v="1"/>
    <n v="6118"/>
    <n v="9"/>
    <n v="8.65"/>
    <n v="77.850000000000009"/>
  </r>
  <r>
    <x v="9"/>
    <x v="2"/>
    <x v="14"/>
    <n v="2317"/>
    <n v="261"/>
    <n v="6.49"/>
    <n v="1693.89"/>
  </r>
  <r>
    <x v="4"/>
    <x v="4"/>
    <x v="10"/>
    <n v="938"/>
    <n v="6"/>
    <n v="8.7899999999999991"/>
    <n v="52.739999999999995"/>
  </r>
  <r>
    <x v="1"/>
    <x v="0"/>
    <x v="16"/>
    <n v="9709"/>
    <n v="30"/>
    <n v="11.73"/>
    <n v="351.90000000000003"/>
  </r>
  <r>
    <x v="5"/>
    <x v="5"/>
    <x v="13"/>
    <n v="2205"/>
    <n v="138"/>
    <n v="10.62"/>
    <n v="1465.56"/>
  </r>
  <r>
    <x v="5"/>
    <x v="0"/>
    <x v="9"/>
    <n v="4487"/>
    <n v="111"/>
    <n v="3.11"/>
    <n v="345.21"/>
  </r>
  <r>
    <x v="6"/>
    <x v="1"/>
    <x v="3"/>
    <n v="2415"/>
    <n v="15"/>
    <n v="6.47"/>
    <n v="97.05"/>
  </r>
  <r>
    <x v="0"/>
    <x v="5"/>
    <x v="15"/>
    <n v="4018"/>
    <n v="162"/>
    <n v="7.64"/>
    <n v="1237.6799999999998"/>
  </r>
  <r>
    <x v="6"/>
    <x v="5"/>
    <x v="15"/>
    <n v="861"/>
    <n v="195"/>
    <n v="7.64"/>
    <n v="1489.8"/>
  </r>
  <r>
    <x v="9"/>
    <x v="4"/>
    <x v="8"/>
    <n v="5586"/>
    <n v="525"/>
    <n v="11.7"/>
    <n v="6142.5"/>
  </r>
  <r>
    <x v="5"/>
    <x v="5"/>
    <x v="5"/>
    <n v="2226"/>
    <n v="48"/>
    <n v="12.37"/>
    <n v="593.76"/>
  </r>
  <r>
    <x v="2"/>
    <x v="5"/>
    <x v="19"/>
    <n v="14329"/>
    <n v="150"/>
    <n v="10.38"/>
    <n v="1557.0000000000002"/>
  </r>
  <r>
    <x v="2"/>
    <x v="5"/>
    <x v="13"/>
    <n v="8463"/>
    <n v="492"/>
    <n v="10.62"/>
    <n v="5225.04"/>
  </r>
  <r>
    <x v="6"/>
    <x v="5"/>
    <x v="12"/>
    <n v="2891"/>
    <n v="102"/>
    <n v="7.16"/>
    <n v="730.32"/>
  </r>
  <r>
    <x v="8"/>
    <x v="2"/>
    <x v="14"/>
    <n v="3773"/>
    <n v="165"/>
    <n v="6.49"/>
    <n v="1070.8500000000001"/>
  </r>
  <r>
    <x v="3"/>
    <x v="2"/>
    <x v="19"/>
    <n v="854"/>
    <n v="309"/>
    <n v="10.38"/>
    <n v="3207.42"/>
  </r>
  <r>
    <x v="4"/>
    <x v="2"/>
    <x v="9"/>
    <n v="4970"/>
    <n v="156"/>
    <n v="3.11"/>
    <n v="485.15999999999997"/>
  </r>
  <r>
    <x v="2"/>
    <x v="1"/>
    <x v="21"/>
    <n v="98"/>
    <n v="159"/>
    <n v="5.6"/>
    <n v="890.4"/>
  </r>
  <r>
    <x v="6"/>
    <x v="1"/>
    <x v="16"/>
    <n v="13391"/>
    <n v="201"/>
    <n v="11.73"/>
    <n v="2357.73"/>
  </r>
  <r>
    <x v="1"/>
    <x v="3"/>
    <x v="6"/>
    <n v="8890"/>
    <n v="210"/>
    <n v="5.79"/>
    <n v="1215.9000000000001"/>
  </r>
  <r>
    <x v="7"/>
    <x v="4"/>
    <x v="11"/>
    <n v="56"/>
    <n v="51"/>
    <n v="9.33"/>
    <n v="475.83"/>
  </r>
  <r>
    <x v="8"/>
    <x v="2"/>
    <x v="4"/>
    <n v="3339"/>
    <n v="39"/>
    <n v="13.15"/>
    <n v="512.85"/>
  </r>
  <r>
    <x v="9"/>
    <x v="1"/>
    <x v="3"/>
    <n v="3808"/>
    <n v="279"/>
    <n v="6.47"/>
    <n v="1805.1299999999999"/>
  </r>
  <r>
    <x v="9"/>
    <x v="4"/>
    <x v="11"/>
    <n v="63"/>
    <n v="123"/>
    <n v="9.33"/>
    <n v="1147.5899999999999"/>
  </r>
  <r>
    <x v="7"/>
    <x v="3"/>
    <x v="18"/>
    <n v="7812"/>
    <n v="81"/>
    <n v="16.73"/>
    <n v="1355.13"/>
  </r>
  <r>
    <x v="0"/>
    <x v="0"/>
    <x v="15"/>
    <n v="7693"/>
    <n v="21"/>
    <n v="7.64"/>
    <n v="160.44"/>
  </r>
  <r>
    <x v="8"/>
    <x v="2"/>
    <x v="19"/>
    <n v="973"/>
    <n v="162"/>
    <n v="10.38"/>
    <n v="1681.5600000000002"/>
  </r>
  <r>
    <x v="9"/>
    <x v="1"/>
    <x v="20"/>
    <n v="567"/>
    <n v="228"/>
    <n v="9"/>
    <n v="2052"/>
  </r>
  <r>
    <x v="9"/>
    <x v="2"/>
    <x v="12"/>
    <n v="2471"/>
    <n v="342"/>
    <n v="7.16"/>
    <n v="2448.7200000000003"/>
  </r>
  <r>
    <x v="6"/>
    <x v="4"/>
    <x v="11"/>
    <n v="7189"/>
    <n v="54"/>
    <n v="9.33"/>
    <n v="503.82"/>
  </r>
  <r>
    <x v="3"/>
    <x v="1"/>
    <x v="19"/>
    <n v="7455"/>
    <n v="216"/>
    <n v="10.38"/>
    <n v="2242.0800000000004"/>
  </r>
  <r>
    <x v="8"/>
    <x v="5"/>
    <x v="21"/>
    <n v="3108"/>
    <n v="54"/>
    <n v="5.6"/>
    <n v="302.39999999999998"/>
  </r>
  <r>
    <x v="4"/>
    <x v="4"/>
    <x v="4"/>
    <n v="469"/>
    <n v="75"/>
    <n v="13.15"/>
    <n v="986.25"/>
  </r>
  <r>
    <x v="2"/>
    <x v="0"/>
    <x v="14"/>
    <n v="2737"/>
    <n v="93"/>
    <n v="6.49"/>
    <n v="603.57000000000005"/>
  </r>
  <r>
    <x v="2"/>
    <x v="0"/>
    <x v="4"/>
    <n v="4305"/>
    <n v="156"/>
    <n v="13.15"/>
    <n v="2051.4"/>
  </r>
  <r>
    <x v="2"/>
    <x v="4"/>
    <x v="9"/>
    <n v="2408"/>
    <n v="9"/>
    <n v="3.11"/>
    <n v="27.99"/>
  </r>
  <r>
    <x v="8"/>
    <x v="2"/>
    <x v="15"/>
    <n v="1281"/>
    <n v="18"/>
    <n v="7.64"/>
    <n v="137.51999999999998"/>
  </r>
  <r>
    <x v="0"/>
    <x v="1"/>
    <x v="1"/>
    <n v="12348"/>
    <n v="234"/>
    <n v="8.65"/>
    <n v="2024.1000000000001"/>
  </r>
  <r>
    <x v="8"/>
    <x v="5"/>
    <x v="19"/>
    <n v="3689"/>
    <n v="312"/>
    <n v="10.38"/>
    <n v="3238.5600000000004"/>
  </r>
  <r>
    <x v="5"/>
    <x v="2"/>
    <x v="15"/>
    <n v="2870"/>
    <n v="300"/>
    <n v="7.64"/>
    <n v="2292"/>
  </r>
  <r>
    <x v="7"/>
    <x v="2"/>
    <x v="18"/>
    <n v="798"/>
    <n v="519"/>
    <n v="16.73"/>
    <n v="8682.8700000000008"/>
  </r>
  <r>
    <x v="3"/>
    <x v="0"/>
    <x v="20"/>
    <n v="2933"/>
    <n v="9"/>
    <n v="9"/>
    <n v="81"/>
  </r>
  <r>
    <x v="6"/>
    <x v="1"/>
    <x v="2"/>
    <n v="2744"/>
    <n v="9"/>
    <n v="11.88"/>
    <n v="106.92"/>
  </r>
  <r>
    <x v="0"/>
    <x v="2"/>
    <x v="5"/>
    <n v="9772"/>
    <n v="90"/>
    <n v="12.37"/>
    <n v="1113.3"/>
  </r>
  <r>
    <x v="5"/>
    <x v="5"/>
    <x v="4"/>
    <n v="1568"/>
    <n v="96"/>
    <n v="13.15"/>
    <n v="1262.4000000000001"/>
  </r>
  <r>
    <x v="7"/>
    <x v="2"/>
    <x v="10"/>
    <n v="11417"/>
    <n v="21"/>
    <n v="8.7899999999999991"/>
    <n v="184.58999999999997"/>
  </r>
  <r>
    <x v="0"/>
    <x v="5"/>
    <x v="21"/>
    <n v="6748"/>
    <n v="48"/>
    <n v="5.6"/>
    <n v="268.79999999999995"/>
  </r>
  <r>
    <x v="9"/>
    <x v="2"/>
    <x v="18"/>
    <n v="1407"/>
    <n v="72"/>
    <n v="16.73"/>
    <n v="1204.56"/>
  </r>
  <r>
    <x v="1"/>
    <x v="1"/>
    <x v="12"/>
    <n v="2023"/>
    <n v="168"/>
    <n v="7.16"/>
    <n v="1202.8800000000001"/>
  </r>
  <r>
    <x v="6"/>
    <x v="3"/>
    <x v="21"/>
    <n v="5236"/>
    <n v="51"/>
    <n v="5.6"/>
    <n v="285.59999999999997"/>
  </r>
  <r>
    <x v="3"/>
    <x v="2"/>
    <x v="15"/>
    <n v="1925"/>
    <n v="192"/>
    <n v="7.64"/>
    <n v="1466.8799999999999"/>
  </r>
  <r>
    <x v="5"/>
    <x v="0"/>
    <x v="8"/>
    <n v="6608"/>
    <n v="225"/>
    <n v="11.7"/>
    <n v="2632.5"/>
  </r>
  <r>
    <x v="4"/>
    <x v="5"/>
    <x v="21"/>
    <n v="8008"/>
    <n v="456"/>
    <n v="5.6"/>
    <n v="2553.6"/>
  </r>
  <r>
    <x v="9"/>
    <x v="5"/>
    <x v="4"/>
    <n v="1428"/>
    <n v="93"/>
    <n v="13.15"/>
    <n v="1222.95"/>
  </r>
  <r>
    <x v="4"/>
    <x v="5"/>
    <x v="2"/>
    <n v="525"/>
    <n v="48"/>
    <n v="11.88"/>
    <n v="570.24"/>
  </r>
  <r>
    <x v="4"/>
    <x v="0"/>
    <x v="3"/>
    <n v="1505"/>
    <n v="102"/>
    <n v="6.47"/>
    <n v="659.93999999999994"/>
  </r>
  <r>
    <x v="5"/>
    <x v="1"/>
    <x v="0"/>
    <n v="6755"/>
    <n v="252"/>
    <n v="14.49"/>
    <n v="3651.48"/>
  </r>
  <r>
    <x v="7"/>
    <x v="0"/>
    <x v="3"/>
    <n v="11571"/>
    <n v="138"/>
    <n v="6.47"/>
    <n v="892.86"/>
  </r>
  <r>
    <x v="0"/>
    <x v="4"/>
    <x v="4"/>
    <n v="2541"/>
    <n v="90"/>
    <n v="13.15"/>
    <n v="1183.5"/>
  </r>
  <r>
    <x v="3"/>
    <x v="0"/>
    <x v="0"/>
    <n v="1526"/>
    <n v="240"/>
    <n v="14.49"/>
    <n v="3477.6"/>
  </r>
  <r>
    <x v="0"/>
    <x v="4"/>
    <x v="2"/>
    <n v="6125"/>
    <n v="102"/>
    <n v="11.88"/>
    <n v="1211.76"/>
  </r>
  <r>
    <x v="3"/>
    <x v="1"/>
    <x v="18"/>
    <n v="847"/>
    <n v="129"/>
    <n v="16.73"/>
    <n v="2158.17"/>
  </r>
  <r>
    <x v="1"/>
    <x v="1"/>
    <x v="18"/>
    <n v="4753"/>
    <n v="300"/>
    <n v="16.73"/>
    <n v="5019"/>
  </r>
  <r>
    <x v="4"/>
    <x v="4"/>
    <x v="5"/>
    <n v="959"/>
    <n v="135"/>
    <n v="12.37"/>
    <n v="1669.9499999999998"/>
  </r>
  <r>
    <x v="5"/>
    <x v="1"/>
    <x v="17"/>
    <n v="2793"/>
    <n v="114"/>
    <n v="4.97"/>
    <n v="566.57999999999993"/>
  </r>
  <r>
    <x v="5"/>
    <x v="1"/>
    <x v="8"/>
    <n v="4606"/>
    <n v="63"/>
    <n v="11.7"/>
    <n v="737.09999999999991"/>
  </r>
  <r>
    <x v="5"/>
    <x v="2"/>
    <x v="12"/>
    <n v="5551"/>
    <n v="252"/>
    <n v="7.16"/>
    <n v="1804.32"/>
  </r>
  <r>
    <x v="9"/>
    <x v="2"/>
    <x v="1"/>
    <n v="6657"/>
    <n v="303"/>
    <n v="8.65"/>
    <n v="2620.9500000000003"/>
  </r>
  <r>
    <x v="5"/>
    <x v="3"/>
    <x v="9"/>
    <n v="4438"/>
    <n v="246"/>
    <n v="3.11"/>
    <n v="765.06"/>
  </r>
  <r>
    <x v="1"/>
    <x v="4"/>
    <x v="7"/>
    <n v="168"/>
    <n v="84"/>
    <n v="9.77"/>
    <n v="820.68"/>
  </r>
  <r>
    <x v="5"/>
    <x v="5"/>
    <x v="9"/>
    <n v="7777"/>
    <n v="39"/>
    <n v="3.11"/>
    <n v="121.28999999999999"/>
  </r>
  <r>
    <x v="6"/>
    <x v="2"/>
    <x v="9"/>
    <n v="3339"/>
    <n v="348"/>
    <n v="3.11"/>
    <n v="1082.28"/>
  </r>
  <r>
    <x v="5"/>
    <x v="0"/>
    <x v="5"/>
    <n v="6391"/>
    <n v="48"/>
    <n v="12.37"/>
    <n v="593.76"/>
  </r>
  <r>
    <x v="6"/>
    <x v="0"/>
    <x v="7"/>
    <n v="518"/>
    <n v="75"/>
    <n v="9.77"/>
    <n v="732.75"/>
  </r>
  <r>
    <x v="5"/>
    <x v="4"/>
    <x v="19"/>
    <n v="5677"/>
    <n v="258"/>
    <n v="10.38"/>
    <n v="2678.0400000000004"/>
  </r>
  <r>
    <x v="4"/>
    <x v="3"/>
    <x v="9"/>
    <n v="6048"/>
    <n v="27"/>
    <n v="3.11"/>
    <n v="83.97"/>
  </r>
  <r>
    <x v="1"/>
    <x v="4"/>
    <x v="1"/>
    <n v="3752"/>
    <n v="213"/>
    <n v="8.65"/>
    <n v="1842.45"/>
  </r>
  <r>
    <x v="6"/>
    <x v="1"/>
    <x v="12"/>
    <n v="4480"/>
    <n v="357"/>
    <n v="7.16"/>
    <n v="2556.12"/>
  </r>
  <r>
    <x v="2"/>
    <x v="0"/>
    <x v="2"/>
    <n v="259"/>
    <n v="207"/>
    <n v="11.88"/>
    <n v="2459.1600000000003"/>
  </r>
  <r>
    <x v="1"/>
    <x v="0"/>
    <x v="0"/>
    <n v="42"/>
    <n v="150"/>
    <n v="14.49"/>
    <n v="2173.5"/>
  </r>
  <r>
    <x v="3"/>
    <x v="2"/>
    <x v="21"/>
    <n v="98"/>
    <n v="204"/>
    <n v="5.6"/>
    <n v="1142.3999999999999"/>
  </r>
  <r>
    <x v="5"/>
    <x v="1"/>
    <x v="18"/>
    <n v="2478"/>
    <n v="21"/>
    <n v="16.73"/>
    <n v="351.33"/>
  </r>
  <r>
    <x v="3"/>
    <x v="5"/>
    <x v="5"/>
    <n v="7847"/>
    <n v="174"/>
    <n v="12.37"/>
    <n v="2152.3799999999997"/>
  </r>
  <r>
    <x v="7"/>
    <x v="0"/>
    <x v="9"/>
    <n v="9926"/>
    <n v="201"/>
    <n v="3.11"/>
    <n v="625.11"/>
  </r>
  <r>
    <x v="1"/>
    <x v="4"/>
    <x v="11"/>
    <n v="819"/>
    <n v="510"/>
    <n v="9.33"/>
    <n v="4758.3"/>
  </r>
  <r>
    <x v="4"/>
    <x v="3"/>
    <x v="12"/>
    <n v="3052"/>
    <n v="378"/>
    <n v="7.16"/>
    <n v="2706.48"/>
  </r>
  <r>
    <x v="2"/>
    <x v="5"/>
    <x v="20"/>
    <n v="6832"/>
    <n v="27"/>
    <n v="9"/>
    <n v="243"/>
  </r>
  <r>
    <x v="7"/>
    <x v="3"/>
    <x v="10"/>
    <n v="2016"/>
    <n v="117"/>
    <n v="8.7899999999999991"/>
    <n v="1028.4299999999998"/>
  </r>
  <r>
    <x v="4"/>
    <x v="4"/>
    <x v="20"/>
    <n v="7322"/>
    <n v="36"/>
    <n v="9"/>
    <n v="324"/>
  </r>
  <r>
    <x v="1"/>
    <x v="1"/>
    <x v="5"/>
    <n v="357"/>
    <n v="126"/>
    <n v="12.37"/>
    <n v="1558.62"/>
  </r>
  <r>
    <x v="2"/>
    <x v="3"/>
    <x v="4"/>
    <n v="3192"/>
    <n v="72"/>
    <n v="13.15"/>
    <n v="946.80000000000007"/>
  </r>
  <r>
    <x v="5"/>
    <x v="2"/>
    <x v="7"/>
    <n v="8435"/>
    <n v="42"/>
    <n v="9.77"/>
    <n v="410.34"/>
  </r>
  <r>
    <x v="0"/>
    <x v="3"/>
    <x v="12"/>
    <n v="0"/>
    <n v="135"/>
    <n v="7.16"/>
    <n v="966.6"/>
  </r>
  <r>
    <x v="5"/>
    <x v="5"/>
    <x v="17"/>
    <n v="8862"/>
    <n v="189"/>
    <n v="4.97"/>
    <n v="939.32999999999993"/>
  </r>
  <r>
    <x v="4"/>
    <x v="0"/>
    <x v="19"/>
    <n v="3556"/>
    <n v="459"/>
    <n v="10.38"/>
    <n v="4764.42"/>
  </r>
  <r>
    <x v="6"/>
    <x v="5"/>
    <x v="16"/>
    <n v="7280"/>
    <n v="201"/>
    <n v="11.73"/>
    <n v="2357.73"/>
  </r>
  <r>
    <x v="4"/>
    <x v="5"/>
    <x v="0"/>
    <n v="3402"/>
    <n v="366"/>
    <n v="14.49"/>
    <n v="5303.34"/>
  </r>
  <r>
    <x v="8"/>
    <x v="0"/>
    <x v="12"/>
    <n v="4592"/>
    <n v="324"/>
    <n v="7.16"/>
    <n v="2319.84"/>
  </r>
  <r>
    <x v="2"/>
    <x v="1"/>
    <x v="16"/>
    <n v="7833"/>
    <n v="243"/>
    <n v="11.73"/>
    <n v="2850.3900000000003"/>
  </r>
  <r>
    <x v="7"/>
    <x v="3"/>
    <x v="20"/>
    <n v="7651"/>
    <n v="213"/>
    <n v="9"/>
    <n v="1917"/>
  </r>
  <r>
    <x v="0"/>
    <x v="1"/>
    <x v="0"/>
    <n v="2275"/>
    <n v="447"/>
    <n v="14.49"/>
    <n v="6477.03"/>
  </r>
  <r>
    <x v="0"/>
    <x v="4"/>
    <x v="11"/>
    <n v="5670"/>
    <n v="297"/>
    <n v="9.33"/>
    <n v="2771.01"/>
  </r>
  <r>
    <x v="5"/>
    <x v="1"/>
    <x v="10"/>
    <n v="2135"/>
    <n v="27"/>
    <n v="8.7899999999999991"/>
    <n v="237.32999999999998"/>
  </r>
  <r>
    <x v="0"/>
    <x v="5"/>
    <x v="14"/>
    <n v="2779"/>
    <n v="75"/>
    <n v="6.49"/>
    <n v="486.75"/>
  </r>
  <r>
    <x v="9"/>
    <x v="3"/>
    <x v="5"/>
    <n v="12950"/>
    <n v="30"/>
    <n v="12.37"/>
    <n v="371.09999999999997"/>
  </r>
  <r>
    <x v="5"/>
    <x v="2"/>
    <x v="3"/>
    <n v="2646"/>
    <n v="177"/>
    <n v="6.47"/>
    <n v="1145.19"/>
  </r>
  <r>
    <x v="0"/>
    <x v="5"/>
    <x v="5"/>
    <n v="3794"/>
    <n v="159"/>
    <n v="12.37"/>
    <n v="1966.83"/>
  </r>
  <r>
    <x v="8"/>
    <x v="1"/>
    <x v="5"/>
    <n v="819"/>
    <n v="306"/>
    <n v="12.37"/>
    <n v="3785.22"/>
  </r>
  <r>
    <x v="8"/>
    <x v="5"/>
    <x v="13"/>
    <n v="2583"/>
    <n v="18"/>
    <n v="10.62"/>
    <n v="191.16"/>
  </r>
  <r>
    <x v="5"/>
    <x v="1"/>
    <x v="15"/>
    <n v="4585"/>
    <n v="240"/>
    <n v="7.64"/>
    <n v="1833.6"/>
  </r>
  <r>
    <x v="6"/>
    <x v="5"/>
    <x v="5"/>
    <n v="1652"/>
    <n v="93"/>
    <n v="12.37"/>
    <n v="1150.4099999999999"/>
  </r>
  <r>
    <x v="9"/>
    <x v="5"/>
    <x v="21"/>
    <n v="4991"/>
    <n v="9"/>
    <n v="5.6"/>
    <n v="50.4"/>
  </r>
  <r>
    <x v="1"/>
    <x v="5"/>
    <x v="10"/>
    <n v="2009"/>
    <n v="219"/>
    <n v="8.7899999999999991"/>
    <n v="1925.0099999999998"/>
  </r>
  <r>
    <x v="7"/>
    <x v="3"/>
    <x v="7"/>
    <n v="1568"/>
    <n v="141"/>
    <n v="9.77"/>
    <n v="1377.57"/>
  </r>
  <r>
    <x v="3"/>
    <x v="0"/>
    <x v="13"/>
    <n v="3388"/>
    <n v="123"/>
    <n v="10.62"/>
    <n v="1306.26"/>
  </r>
  <r>
    <x v="0"/>
    <x v="4"/>
    <x v="17"/>
    <n v="623"/>
    <n v="51"/>
    <n v="4.97"/>
    <n v="253.47"/>
  </r>
  <r>
    <x v="4"/>
    <x v="2"/>
    <x v="2"/>
    <n v="10073"/>
    <n v="120"/>
    <n v="11.88"/>
    <n v="1425.6000000000001"/>
  </r>
  <r>
    <x v="1"/>
    <x v="3"/>
    <x v="21"/>
    <n v="1561"/>
    <n v="27"/>
    <n v="5.6"/>
    <n v="151.19999999999999"/>
  </r>
  <r>
    <x v="2"/>
    <x v="2"/>
    <x v="18"/>
    <n v="11522"/>
    <n v="204"/>
    <n v="16.73"/>
    <n v="3412.92"/>
  </r>
  <r>
    <x v="4"/>
    <x v="4"/>
    <x v="11"/>
    <n v="2317"/>
    <n v="123"/>
    <n v="9.33"/>
    <n v="1147.5899999999999"/>
  </r>
  <r>
    <x v="9"/>
    <x v="0"/>
    <x v="19"/>
    <n v="3059"/>
    <n v="27"/>
    <n v="10.38"/>
    <n v="280.26000000000005"/>
  </r>
  <r>
    <x v="3"/>
    <x v="0"/>
    <x v="21"/>
    <n v="2324"/>
    <n v="177"/>
    <n v="5.6"/>
    <n v="991.19999999999993"/>
  </r>
  <r>
    <x v="8"/>
    <x v="3"/>
    <x v="21"/>
    <n v="4956"/>
    <n v="171"/>
    <n v="5.6"/>
    <n v="957.59999999999991"/>
  </r>
  <r>
    <x v="9"/>
    <x v="5"/>
    <x v="15"/>
    <n v="5355"/>
    <n v="204"/>
    <n v="7.64"/>
    <n v="1558.56"/>
  </r>
  <r>
    <x v="8"/>
    <x v="5"/>
    <x v="8"/>
    <n v="7259"/>
    <n v="276"/>
    <n v="11.7"/>
    <n v="3229.2"/>
  </r>
  <r>
    <x v="1"/>
    <x v="0"/>
    <x v="21"/>
    <n v="6279"/>
    <n v="45"/>
    <n v="5.6"/>
    <n v="251.99999999999997"/>
  </r>
  <r>
    <x v="0"/>
    <x v="4"/>
    <x v="12"/>
    <n v="2541"/>
    <n v="45"/>
    <n v="7.16"/>
    <n v="322.2"/>
  </r>
  <r>
    <x v="4"/>
    <x v="1"/>
    <x v="18"/>
    <n v="3864"/>
    <n v="177"/>
    <n v="16.73"/>
    <n v="2961.21"/>
  </r>
  <r>
    <x v="6"/>
    <x v="2"/>
    <x v="11"/>
    <n v="6146"/>
    <n v="63"/>
    <n v="9.33"/>
    <n v="587.79"/>
  </r>
  <r>
    <x v="2"/>
    <x v="3"/>
    <x v="3"/>
    <n v="2639"/>
    <n v="204"/>
    <n v="6.47"/>
    <n v="1319.8799999999999"/>
  </r>
  <r>
    <x v="1"/>
    <x v="0"/>
    <x v="7"/>
    <n v="1890"/>
    <n v="195"/>
    <n v="9.77"/>
    <n v="1905.1499999999999"/>
  </r>
  <r>
    <x v="5"/>
    <x v="5"/>
    <x v="8"/>
    <n v="1932"/>
    <n v="369"/>
    <n v="11.7"/>
    <n v="4317.3"/>
  </r>
  <r>
    <x v="8"/>
    <x v="5"/>
    <x v="4"/>
    <n v="6300"/>
    <n v="42"/>
    <n v="13.15"/>
    <n v="552.30000000000007"/>
  </r>
  <r>
    <x v="4"/>
    <x v="0"/>
    <x v="0"/>
    <n v="560"/>
    <n v="81"/>
    <n v="14.49"/>
    <n v="1173.69"/>
  </r>
  <r>
    <x v="2"/>
    <x v="0"/>
    <x v="21"/>
    <n v="2856"/>
    <n v="246"/>
    <n v="5.6"/>
    <n v="1377.6"/>
  </r>
  <r>
    <x v="2"/>
    <x v="5"/>
    <x v="9"/>
    <n v="707"/>
    <n v="174"/>
    <n v="3.11"/>
    <n v="541.14"/>
  </r>
  <r>
    <x v="1"/>
    <x v="1"/>
    <x v="0"/>
    <n v="3598"/>
    <n v="81"/>
    <n v="14.49"/>
    <n v="1173.69"/>
  </r>
  <r>
    <x v="0"/>
    <x v="1"/>
    <x v="7"/>
    <n v="6853"/>
    <n v="372"/>
    <n v="9.77"/>
    <n v="3634.44"/>
  </r>
  <r>
    <x v="0"/>
    <x v="1"/>
    <x v="10"/>
    <n v="4725"/>
    <n v="174"/>
    <n v="8.7899999999999991"/>
    <n v="1529.4599999999998"/>
  </r>
  <r>
    <x v="3"/>
    <x v="2"/>
    <x v="1"/>
    <n v="10304"/>
    <n v="84"/>
    <n v="8.65"/>
    <n v="726.6"/>
  </r>
  <r>
    <x v="3"/>
    <x v="5"/>
    <x v="10"/>
    <n v="1274"/>
    <n v="225"/>
    <n v="8.7899999999999991"/>
    <n v="1977.7499999999998"/>
  </r>
  <r>
    <x v="6"/>
    <x v="2"/>
    <x v="0"/>
    <n v="1526"/>
    <n v="105"/>
    <n v="14.49"/>
    <n v="1521.45"/>
  </r>
  <r>
    <x v="0"/>
    <x v="3"/>
    <x v="19"/>
    <n v="3101"/>
    <n v="225"/>
    <n v="10.38"/>
    <n v="2335.5"/>
  </r>
  <r>
    <x v="7"/>
    <x v="0"/>
    <x v="8"/>
    <n v="1057"/>
    <n v="54"/>
    <n v="11.7"/>
    <n v="631.79999999999995"/>
  </r>
  <r>
    <x v="5"/>
    <x v="0"/>
    <x v="21"/>
    <n v="5306"/>
    <n v="0"/>
    <n v="5.6"/>
    <n v="0"/>
  </r>
  <r>
    <x v="6"/>
    <x v="3"/>
    <x v="17"/>
    <n v="4018"/>
    <n v="171"/>
    <n v="4.97"/>
    <n v="849.87"/>
  </r>
  <r>
    <x v="2"/>
    <x v="5"/>
    <x v="10"/>
    <n v="938"/>
    <n v="189"/>
    <n v="8.7899999999999991"/>
    <n v="1661.31"/>
  </r>
  <r>
    <x v="5"/>
    <x v="4"/>
    <x v="3"/>
    <n v="1778"/>
    <n v="270"/>
    <n v="6.47"/>
    <n v="1746.8999999999999"/>
  </r>
  <r>
    <x v="4"/>
    <x v="3"/>
    <x v="0"/>
    <n v="1638"/>
    <n v="63"/>
    <n v="14.49"/>
    <n v="912.87"/>
  </r>
  <r>
    <x v="3"/>
    <x v="4"/>
    <x v="4"/>
    <n v="154"/>
    <n v="21"/>
    <n v="13.15"/>
    <n v="276.15000000000003"/>
  </r>
  <r>
    <x v="5"/>
    <x v="0"/>
    <x v="7"/>
    <n v="9835"/>
    <n v="207"/>
    <n v="9.77"/>
    <n v="2022.3899999999999"/>
  </r>
  <r>
    <x v="2"/>
    <x v="0"/>
    <x v="13"/>
    <n v="7273"/>
    <n v="96"/>
    <n v="10.62"/>
    <n v="1019.52"/>
  </r>
  <r>
    <x v="6"/>
    <x v="3"/>
    <x v="7"/>
    <n v="6909"/>
    <n v="81"/>
    <n v="9.77"/>
    <n v="791.37"/>
  </r>
  <r>
    <x v="2"/>
    <x v="3"/>
    <x v="17"/>
    <n v="3920"/>
    <n v="306"/>
    <n v="4.97"/>
    <n v="1520.82"/>
  </r>
  <r>
    <x v="9"/>
    <x v="3"/>
    <x v="20"/>
    <n v="4858"/>
    <n v="279"/>
    <n v="9"/>
    <n v="2511"/>
  </r>
  <r>
    <x v="7"/>
    <x v="4"/>
    <x v="2"/>
    <n v="3549"/>
    <n v="3"/>
    <n v="11.88"/>
    <n v="35.64"/>
  </r>
  <r>
    <x v="5"/>
    <x v="3"/>
    <x v="18"/>
    <n v="966"/>
    <n v="198"/>
    <n v="16.73"/>
    <n v="3312.54"/>
  </r>
  <r>
    <x v="6"/>
    <x v="3"/>
    <x v="3"/>
    <n v="385"/>
    <n v="249"/>
    <n v="6.47"/>
    <n v="1611.03"/>
  </r>
  <r>
    <x v="4"/>
    <x v="5"/>
    <x v="10"/>
    <n v="2219"/>
    <n v="75"/>
    <n v="8.7899999999999991"/>
    <n v="659.24999999999989"/>
  </r>
  <r>
    <x v="2"/>
    <x v="2"/>
    <x v="1"/>
    <n v="2954"/>
    <n v="189"/>
    <n v="8.65"/>
    <n v="1634.8500000000001"/>
  </r>
  <r>
    <x v="5"/>
    <x v="2"/>
    <x v="1"/>
    <n v="280"/>
    <n v="87"/>
    <n v="8.65"/>
    <n v="752.55000000000007"/>
  </r>
  <r>
    <x v="3"/>
    <x v="2"/>
    <x v="0"/>
    <n v="6118"/>
    <n v="174"/>
    <n v="14.49"/>
    <n v="2521.2600000000002"/>
  </r>
  <r>
    <x v="7"/>
    <x v="3"/>
    <x v="16"/>
    <n v="4802"/>
    <n v="36"/>
    <n v="11.73"/>
    <n v="422.28000000000003"/>
  </r>
  <r>
    <x v="2"/>
    <x v="4"/>
    <x v="17"/>
    <n v="4137"/>
    <n v="60"/>
    <n v="4.97"/>
    <n v="298.2"/>
  </r>
  <r>
    <x v="8"/>
    <x v="1"/>
    <x v="14"/>
    <n v="2023"/>
    <n v="78"/>
    <n v="6.49"/>
    <n v="506.22"/>
  </r>
  <r>
    <x v="2"/>
    <x v="2"/>
    <x v="0"/>
    <n v="9051"/>
    <n v="57"/>
    <n v="14.49"/>
    <n v="825.93000000000006"/>
  </r>
  <r>
    <x v="2"/>
    <x v="0"/>
    <x v="19"/>
    <n v="2919"/>
    <n v="45"/>
    <n v="10.38"/>
    <n v="467.1"/>
  </r>
  <r>
    <x v="3"/>
    <x v="4"/>
    <x v="7"/>
    <n v="5915"/>
    <n v="3"/>
    <n v="9.77"/>
    <n v="29.31"/>
  </r>
  <r>
    <x v="9"/>
    <x v="1"/>
    <x v="16"/>
    <n v="2562"/>
    <n v="6"/>
    <n v="11.73"/>
    <n v="70.38"/>
  </r>
  <r>
    <x v="6"/>
    <x v="0"/>
    <x v="4"/>
    <n v="8813"/>
    <n v="21"/>
    <n v="13.15"/>
    <n v="276.15000000000003"/>
  </r>
  <r>
    <x v="6"/>
    <x v="2"/>
    <x v="3"/>
    <n v="6111"/>
    <n v="3"/>
    <n v="6.47"/>
    <n v="19.41"/>
  </r>
  <r>
    <x v="1"/>
    <x v="5"/>
    <x v="6"/>
    <n v="3507"/>
    <n v="288"/>
    <n v="5.79"/>
    <n v="1667.52"/>
  </r>
  <r>
    <x v="4"/>
    <x v="2"/>
    <x v="11"/>
    <n v="4319"/>
    <n v="30"/>
    <n v="9.33"/>
    <n v="279.89999999999998"/>
  </r>
  <r>
    <x v="0"/>
    <x v="4"/>
    <x v="21"/>
    <n v="609"/>
    <n v="87"/>
    <n v="5.6"/>
    <n v="487.2"/>
  </r>
  <r>
    <x v="0"/>
    <x v="3"/>
    <x v="18"/>
    <n v="6370"/>
    <n v="30"/>
    <n v="16.73"/>
    <n v="501.90000000000003"/>
  </r>
  <r>
    <x v="6"/>
    <x v="4"/>
    <x v="15"/>
    <n v="5474"/>
    <n v="168"/>
    <n v="7.64"/>
    <n v="1283.52"/>
  </r>
  <r>
    <x v="0"/>
    <x v="2"/>
    <x v="18"/>
    <n v="3164"/>
    <n v="306"/>
    <n v="16.73"/>
    <n v="5119.38"/>
  </r>
  <r>
    <x v="4"/>
    <x v="1"/>
    <x v="2"/>
    <n v="1302"/>
    <n v="402"/>
    <n v="11.88"/>
    <n v="4775.76"/>
  </r>
  <r>
    <x v="8"/>
    <x v="0"/>
    <x v="19"/>
    <n v="7308"/>
    <n v="327"/>
    <n v="10.38"/>
    <n v="3394.26"/>
  </r>
  <r>
    <x v="0"/>
    <x v="0"/>
    <x v="18"/>
    <n v="6132"/>
    <n v="93"/>
    <n v="16.73"/>
    <n v="1555.89"/>
  </r>
  <r>
    <x v="9"/>
    <x v="1"/>
    <x v="8"/>
    <n v="3472"/>
    <n v="96"/>
    <n v="11.7"/>
    <n v="1123.1999999999998"/>
  </r>
  <r>
    <x v="1"/>
    <x v="3"/>
    <x v="3"/>
    <n v="9660"/>
    <n v="27"/>
    <n v="6.47"/>
    <n v="174.69"/>
  </r>
  <r>
    <x v="2"/>
    <x v="4"/>
    <x v="21"/>
    <n v="2436"/>
    <n v="99"/>
    <n v="5.6"/>
    <n v="554.4"/>
  </r>
  <r>
    <x v="2"/>
    <x v="4"/>
    <x v="5"/>
    <n v="9506"/>
    <n v="87"/>
    <n v="12.37"/>
    <n v="1076.1899999999998"/>
  </r>
  <r>
    <x v="9"/>
    <x v="0"/>
    <x v="20"/>
    <n v="245"/>
    <n v="288"/>
    <n v="9"/>
    <n v="2592"/>
  </r>
  <r>
    <x v="1"/>
    <x v="1"/>
    <x v="13"/>
    <n v="2702"/>
    <n v="363"/>
    <n v="10.62"/>
    <n v="3855.0599999999995"/>
  </r>
  <r>
    <x v="9"/>
    <x v="5"/>
    <x v="9"/>
    <n v="700"/>
    <n v="87"/>
    <n v="3.11"/>
    <n v="270.57"/>
  </r>
  <r>
    <x v="4"/>
    <x v="5"/>
    <x v="9"/>
    <n v="3759"/>
    <n v="150"/>
    <n v="3.11"/>
    <n v="466.5"/>
  </r>
  <r>
    <x v="7"/>
    <x v="1"/>
    <x v="9"/>
    <n v="1589"/>
    <n v="303"/>
    <n v="3.11"/>
    <n v="942.32999999999993"/>
  </r>
  <r>
    <x v="5"/>
    <x v="1"/>
    <x v="19"/>
    <n v="5194"/>
    <n v="288"/>
    <n v="10.38"/>
    <n v="2989.44"/>
  </r>
  <r>
    <x v="9"/>
    <x v="2"/>
    <x v="11"/>
    <n v="945"/>
    <n v="75"/>
    <n v="9.33"/>
    <n v="699.75"/>
  </r>
  <r>
    <x v="0"/>
    <x v="4"/>
    <x v="6"/>
    <n v="1988"/>
    <n v="39"/>
    <n v="5.79"/>
    <n v="225.81"/>
  </r>
  <r>
    <x v="4"/>
    <x v="5"/>
    <x v="1"/>
    <n v="6734"/>
    <n v="123"/>
    <n v="8.65"/>
    <n v="1063.95"/>
  </r>
  <r>
    <x v="0"/>
    <x v="2"/>
    <x v="2"/>
    <n v="217"/>
    <n v="36"/>
    <n v="11.88"/>
    <n v="427.68"/>
  </r>
  <r>
    <x v="6"/>
    <x v="5"/>
    <x v="7"/>
    <n v="6279"/>
    <n v="237"/>
    <n v="9.77"/>
    <n v="2315.4899999999998"/>
  </r>
  <r>
    <x v="0"/>
    <x v="2"/>
    <x v="11"/>
    <n v="4424"/>
    <n v="201"/>
    <n v="9.33"/>
    <n v="1875.33"/>
  </r>
  <r>
    <x v="7"/>
    <x v="2"/>
    <x v="9"/>
    <n v="189"/>
    <n v="48"/>
    <n v="3.11"/>
    <n v="149.28"/>
  </r>
  <r>
    <x v="6"/>
    <x v="1"/>
    <x v="7"/>
    <n v="490"/>
    <n v="84"/>
    <n v="9.77"/>
    <n v="820.68"/>
  </r>
  <r>
    <x v="1"/>
    <x v="0"/>
    <x v="20"/>
    <n v="434"/>
    <n v="87"/>
    <n v="9"/>
    <n v="783"/>
  </r>
  <r>
    <x v="5"/>
    <x v="4"/>
    <x v="0"/>
    <n v="10129"/>
    <n v="312"/>
    <n v="14.49"/>
    <n v="4520.88"/>
  </r>
  <r>
    <x v="8"/>
    <x v="3"/>
    <x v="19"/>
    <n v="1652"/>
    <n v="102"/>
    <n v="10.38"/>
    <n v="1058.76"/>
  </r>
  <r>
    <x v="1"/>
    <x v="4"/>
    <x v="20"/>
    <n v="6433"/>
    <n v="78"/>
    <n v="9"/>
    <n v="702"/>
  </r>
  <r>
    <x v="8"/>
    <x v="5"/>
    <x v="14"/>
    <n v="2212"/>
    <n v="117"/>
    <n v="6.49"/>
    <n v="759.33"/>
  </r>
  <r>
    <x v="3"/>
    <x v="1"/>
    <x v="15"/>
    <n v="609"/>
    <n v="99"/>
    <n v="7.64"/>
    <n v="756.36"/>
  </r>
  <r>
    <x v="0"/>
    <x v="1"/>
    <x v="17"/>
    <n v="1638"/>
    <n v="48"/>
    <n v="4.97"/>
    <n v="238.56"/>
  </r>
  <r>
    <x v="5"/>
    <x v="5"/>
    <x v="16"/>
    <n v="3829"/>
    <n v="24"/>
    <n v="11.73"/>
    <n v="281.52"/>
  </r>
  <r>
    <x v="0"/>
    <x v="3"/>
    <x v="16"/>
    <n v="5775"/>
    <n v="42"/>
    <n v="11.73"/>
    <n v="492.66"/>
  </r>
  <r>
    <x v="4"/>
    <x v="1"/>
    <x v="13"/>
    <n v="1071"/>
    <n v="270"/>
    <n v="10.62"/>
    <n v="2867.3999999999996"/>
  </r>
  <r>
    <x v="1"/>
    <x v="2"/>
    <x v="14"/>
    <n v="5019"/>
    <n v="150"/>
    <n v="6.49"/>
    <n v="973.5"/>
  </r>
  <r>
    <x v="7"/>
    <x v="0"/>
    <x v="16"/>
    <n v="2863"/>
    <n v="42"/>
    <n v="11.73"/>
    <n v="492.66"/>
  </r>
  <r>
    <x v="0"/>
    <x v="1"/>
    <x v="12"/>
    <n v="1617"/>
    <n v="126"/>
    <n v="7.16"/>
    <n v="902.16"/>
  </r>
  <r>
    <x v="4"/>
    <x v="0"/>
    <x v="21"/>
    <n v="6818"/>
    <n v="6"/>
    <n v="5.6"/>
    <n v="33.599999999999994"/>
  </r>
  <r>
    <x v="8"/>
    <x v="1"/>
    <x v="16"/>
    <n v="6657"/>
    <n v="276"/>
    <n v="11.73"/>
    <n v="3237.48"/>
  </r>
  <r>
    <x v="8"/>
    <x v="5"/>
    <x v="9"/>
    <n v="2919"/>
    <n v="93"/>
    <n v="3.11"/>
    <n v="289.22999999999996"/>
  </r>
  <r>
    <x v="7"/>
    <x v="2"/>
    <x v="6"/>
    <n v="3094"/>
    <n v="246"/>
    <n v="5.79"/>
    <n v="1424.34"/>
  </r>
  <r>
    <x v="4"/>
    <x v="3"/>
    <x v="17"/>
    <n v="2989"/>
    <n v="3"/>
    <n v="4.97"/>
    <n v="14.91"/>
  </r>
  <r>
    <x v="1"/>
    <x v="4"/>
    <x v="18"/>
    <n v="2268"/>
    <n v="63"/>
    <n v="16.73"/>
    <n v="1053.99"/>
  </r>
  <r>
    <x v="6"/>
    <x v="1"/>
    <x v="6"/>
    <n v="4753"/>
    <n v="246"/>
    <n v="5.79"/>
    <n v="1424.34"/>
  </r>
  <r>
    <x v="7"/>
    <x v="5"/>
    <x v="15"/>
    <n v="7511"/>
    <n v="120"/>
    <n v="7.64"/>
    <n v="916.8"/>
  </r>
  <r>
    <x v="7"/>
    <x v="4"/>
    <x v="6"/>
    <n v="4326"/>
    <n v="348"/>
    <n v="5.79"/>
    <n v="2014.92"/>
  </r>
  <r>
    <x v="3"/>
    <x v="5"/>
    <x v="14"/>
    <n v="4935"/>
    <n v="126"/>
    <n v="6.49"/>
    <n v="817.74"/>
  </r>
  <r>
    <x v="4"/>
    <x v="1"/>
    <x v="0"/>
    <n v="4781"/>
    <n v="123"/>
    <n v="14.49"/>
    <n v="1782.27"/>
  </r>
  <r>
    <x v="6"/>
    <x v="4"/>
    <x v="4"/>
    <n v="7483"/>
    <n v="45"/>
    <n v="13.15"/>
    <n v="591.75"/>
  </r>
  <r>
    <x v="9"/>
    <x v="4"/>
    <x v="2"/>
    <n v="6860"/>
    <n v="126"/>
    <n v="11.88"/>
    <n v="1496.88"/>
  </r>
  <r>
    <x v="0"/>
    <x v="0"/>
    <x v="12"/>
    <n v="9002"/>
    <n v="72"/>
    <n v="7.16"/>
    <n v="515.52"/>
  </r>
  <r>
    <x v="4"/>
    <x v="2"/>
    <x v="12"/>
    <n v="1400"/>
    <n v="135"/>
    <n v="7.16"/>
    <n v="966.6"/>
  </r>
  <r>
    <x v="9"/>
    <x v="5"/>
    <x v="7"/>
    <n v="4053"/>
    <n v="24"/>
    <n v="9.77"/>
    <n v="234.48"/>
  </r>
  <r>
    <x v="5"/>
    <x v="2"/>
    <x v="6"/>
    <n v="2149"/>
    <n v="117"/>
    <n v="5.79"/>
    <n v="677.43"/>
  </r>
  <r>
    <x v="8"/>
    <x v="3"/>
    <x v="12"/>
    <n v="3640"/>
    <n v="51"/>
    <n v="7.16"/>
    <n v="365.16"/>
  </r>
  <r>
    <x v="7"/>
    <x v="3"/>
    <x v="14"/>
    <n v="630"/>
    <n v="36"/>
    <n v="6.49"/>
    <n v="233.64000000000001"/>
  </r>
  <r>
    <x v="2"/>
    <x v="1"/>
    <x v="18"/>
    <n v="2429"/>
    <n v="144"/>
    <n v="16.73"/>
    <n v="2409.12"/>
  </r>
  <r>
    <x v="2"/>
    <x v="2"/>
    <x v="4"/>
    <n v="2142"/>
    <n v="114"/>
    <n v="13.15"/>
    <n v="1499.1000000000001"/>
  </r>
  <r>
    <x v="5"/>
    <x v="0"/>
    <x v="0"/>
    <n v="6454"/>
    <n v="54"/>
    <n v="14.49"/>
    <n v="782.46"/>
  </r>
  <r>
    <x v="5"/>
    <x v="0"/>
    <x v="10"/>
    <n v="4487"/>
    <n v="333"/>
    <n v="8.7899999999999991"/>
    <n v="2927.0699999999997"/>
  </r>
  <r>
    <x v="8"/>
    <x v="0"/>
    <x v="2"/>
    <n v="938"/>
    <n v="366"/>
    <n v="11.88"/>
    <n v="4348.08"/>
  </r>
  <r>
    <x v="8"/>
    <x v="4"/>
    <x v="21"/>
    <n v="8841"/>
    <n v="303"/>
    <n v="5.6"/>
    <n v="1696.8"/>
  </r>
  <r>
    <x v="7"/>
    <x v="3"/>
    <x v="5"/>
    <n v="4018"/>
    <n v="126"/>
    <n v="12.37"/>
    <n v="1558.62"/>
  </r>
  <r>
    <x v="3"/>
    <x v="0"/>
    <x v="16"/>
    <n v="714"/>
    <n v="231"/>
    <n v="11.73"/>
    <n v="2709.63"/>
  </r>
  <r>
    <x v="2"/>
    <x v="4"/>
    <x v="4"/>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7A86CF-8E5D-4B52-B4CF-C247DD86ED71}" name="Country" cacheId="17"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D7" firstHeaderRow="0" firstDataRow="1" firstDataCol="1"/>
  <pivotFields count="7">
    <pivotField showAll="0">
      <items count="11">
        <item h="1" x="7"/>
        <item h="1" x="1"/>
        <item h="1" x="3"/>
        <item h="1" x="5"/>
        <item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 showAll="0"/>
    <pivotField showAll="0"/>
  </pivotFields>
  <rowFields count="1">
    <field x="1"/>
  </rowFields>
  <rowItems count="6">
    <i>
      <x v="2"/>
    </i>
    <i>
      <x v="1"/>
    </i>
    <i>
      <x v="3"/>
    </i>
    <i>
      <x v="4"/>
    </i>
    <i>
      <x/>
    </i>
    <i>
      <x v="5"/>
    </i>
  </rowItems>
  <colFields count="1">
    <field x="-2"/>
  </colFields>
  <colItems count="3">
    <i>
      <x/>
    </i>
    <i i="1">
      <x v="1"/>
    </i>
    <i i="2">
      <x v="2"/>
    </i>
  </colItems>
  <dataFields count="3">
    <dataField name="Sum of Amount" fld="3" baseField="0" baseItem="0" numFmtId="167"/>
    <dataField name=" " fld="3" baseField="1" baseItem="2"/>
    <dataField name="Sum of Units" fld="4" baseField="0" baseItem="0"/>
  </dataFields>
  <formats count="2">
    <format dxfId="0">
      <pivotArea collapsedLevelsAreSubtotals="1" fieldPosition="0">
        <references count="2">
          <reference field="4294967294" count="1" selected="0">
            <x v="0"/>
          </reference>
          <reference field="1" count="1">
            <x v="2"/>
          </reference>
        </references>
      </pivotArea>
    </format>
    <format dxfId="1">
      <pivotArea outline="0" fieldPosition="0">
        <references count="1">
          <reference field="4294967294" count="1">
            <x v="0"/>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00BDF6-5361-434E-A9E5-0A39E0D42EEF}" name="PivotTable1" cacheId="5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1:B7"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_dataset_q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5A5533-3A3A-4C72-83D6-A08E2F44DAF0}"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C17"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B077DC-C60F-4B99-875B-E9E34C1E84A4}"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G17"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164" showAll="0"/>
    <pivotField numFmtId="3" showAll="0"/>
    <pivotField showAll="0"/>
    <pivotField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FCF16DF-5112-4B74-92FC-88A950BD4C7E}" name="PivotTable1" cacheId="5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rowHeaderCaption="Products">
  <location ref="B2:C25" firstHeaderRow="1" firstDataRow="1" firstDataCol="1"/>
  <pivotFields count="3">
    <pivotField axis="axisRow" allDrilled="1" subtotalTop="0" showAll="0" dataSourceSort="1" defaultSubtotal="0" defaultAttributeDrillState="1">
      <items count="22">
        <item x="0"/>
        <item x="1"/>
        <item x="2"/>
        <item x="3"/>
        <item x="4"/>
        <item x="5"/>
        <item x="6"/>
        <item x="7"/>
        <item x="8"/>
        <item x="9"/>
        <item x="10"/>
        <item x="11"/>
        <item x="12"/>
        <item x="13"/>
        <item x="14"/>
        <item x="15"/>
        <item x="16"/>
        <item x="17"/>
        <item x="18"/>
        <item x="19"/>
        <item x="20"/>
        <item x="21"/>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_dataset_q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B45D797-D1EE-4757-8EE5-3F9F6D66C271}" name="PivotTable4" cacheId="8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B6:F29"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Medium14"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_dataset_qn.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694F8B81-AC93-4412-A55B-158229EE8DFA}" sourceName="Sales Person">
  <pivotTables>
    <pivotTable tabId="6" name="Country"/>
  </pivotTables>
  <data>
    <tabular pivotCacheId="1748206831">
      <items count="10">
        <i x="7"/>
        <i x="1"/>
        <i x="3"/>
        <i x="5"/>
        <i x="4" s="1"/>
        <i x="6"/>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3D95CC1C-8FE3-4634-88A4-AFE49A8756FD}" sourceName="[data].[Geography]">
  <pivotTables>
    <pivotTable tabId="11" name="PivotTable1"/>
  </pivotTables>
  <data>
    <olap pivotCacheId="1295164735">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1BF0A400-EE41-4BB5-85EB-E9D5C31D242F}" sourceName="[data].[Geography]">
  <pivotTables>
    <pivotTable tabId="13" name="PivotTable4"/>
  </pivotTables>
  <data>
    <olap pivotCacheId="1840265272">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9C17A611-3B1D-4524-BA7A-33D79677C3C8}" cache="Slicer_Sales_Person" caption="Sales Person" columnCount="2" style="SlicerStyleDark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1AF72E41-5EAD-4F1E-89BB-C301923923EF}"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7459443E-5544-44F5-A587-B623D5AEF27A}"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ACEF48-0B48-45C7-BFC0-D8BCA3F39F0A}" name="data" displayName="data" ref="C11:I311" totalsRowShown="0" headerRowDxfId="20">
  <autoFilter ref="C11:I311" xr:uid="{86ACEF48-0B48-45C7-BFC0-D8BCA3F39F0A}"/>
  <tableColumns count="7">
    <tableColumn id="1" xr3:uid="{9DBDDA5E-2928-4DA8-9BE0-1491505242DF}" name="Sales Person"/>
    <tableColumn id="2" xr3:uid="{E7D580DB-EEB3-433C-AC1C-33DA2C5F8635}" name="Geography"/>
    <tableColumn id="3" xr3:uid="{F41501CC-3253-4C10-BB19-07BABBE73A11}" name="Product"/>
    <tableColumn id="4" xr3:uid="{9BA83A61-8BC8-4F02-A690-8DECE64F3A15}" name="Amount" dataDxfId="19"/>
    <tableColumn id="5" xr3:uid="{60955A6B-3905-4BCA-81D9-D43BF56088BA}" name="Units" dataDxfId="18"/>
    <tableColumn id="6" xr3:uid="{647636F7-9AE9-4AAE-9D3C-24B9C3E199AD}" name="Cost per Unit" dataDxfId="17">
      <calculatedColumnFormula>_xlfn.XLOOKUP(data[[#This Row],[Product]],products[Product],products[Cost per unit])</calculatedColumnFormula>
    </tableColumn>
    <tableColumn id="7" xr3:uid="{BC3D4069-BB58-41BF-A646-CA04FF5D6E18}" name="Cost" dataDxfId="16">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37B1B11-0CE0-4CA4-B520-811255AB9112}" name="data6" displayName="data6" ref="A1:E301" totalsRowShown="0" headerRowDxfId="15">
  <autoFilter ref="A1:E301" xr:uid="{637B1B11-0CE0-4CA4-B520-811255AB9112}"/>
  <sortState xmlns:xlrd2="http://schemas.microsoft.com/office/spreadsheetml/2017/richdata2" ref="A2:E301">
    <sortCondition descending="1" ref="E1:E301"/>
  </sortState>
  <tableColumns count="5">
    <tableColumn id="1" xr3:uid="{2AAB756F-9859-46C5-8956-D8E742A2CE1D}" name="Sales Person"/>
    <tableColumn id="2" xr3:uid="{1CB75746-321B-4D2E-837D-E53F1626FA07}" name="Geography"/>
    <tableColumn id="3" xr3:uid="{2182D9BD-10E3-49E3-AB3B-E01422039D8A}" name="Product"/>
    <tableColumn id="4" xr3:uid="{90B897A5-9C85-42E3-A813-188669724160}" name="Amount" dataDxfId="14"/>
    <tableColumn id="5" xr3:uid="{8CF1FE69-BB29-4852-B454-BABD6F4F924E}" name="Units" dataDxf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474EBFC-4D90-4872-9A4E-71E790E3B097}" name="data3" displayName="data3" ref="B4:F304" totalsRowShown="0" headerRowDxfId="12">
  <tableColumns count="5">
    <tableColumn id="1" xr3:uid="{B039C265-DFCB-4BA9-AB73-FAF668B17AF6}" name="Sales Person"/>
    <tableColumn id="2" xr3:uid="{C884D4B9-CC55-413C-8F69-34EFDF170AB3}" name="Geography"/>
    <tableColumn id="3" xr3:uid="{F08D118E-644D-4926-B989-6FBE967B7F60}" name="Product"/>
    <tableColumn id="4" xr3:uid="{8232C652-3655-444C-B23D-BABB88ECBC61}" name="Amount" dataDxfId="11"/>
    <tableColumn id="5" xr3:uid="{504AE0D7-32F8-4D99-8A15-2528B3765B84}" name="Units"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7C38D16-31DF-4A32-8A72-FCB560DE3414}" name="data5" displayName="data5" ref="J4:L304" totalsRowShown="0" headerRowDxfId="9">
  <autoFilter ref="J4:L304" xr:uid="{A7C38D16-31DF-4A32-8A72-FCB560DE3414}"/>
  <tableColumns count="3">
    <tableColumn id="1" xr3:uid="{3D20C07A-257D-4785-9DA7-68160DDE77FD}" name="Sales Person"/>
    <tableColumn id="2" xr3:uid="{3305A903-AC39-4D62-BA03-8CC0AF640335}" name="Geography"/>
    <tableColumn id="4" xr3:uid="{A9703AFF-413B-4AB8-91B0-3750D679B4A2}" name="Amount" dataDxfId="8"/>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4BFB339-AD23-4249-A1DE-690CE7AD1A1C}" name="Table6" displayName="Table6" ref="G8:J18" totalsRowShown="0" headerRowDxfId="7">
  <tableColumns count="4">
    <tableColumn id="1" xr3:uid="{DB6A8169-9197-452A-A1B9-23FC9E1E60AD}" name="Sales Person"/>
    <tableColumn id="2" xr3:uid="{C500737C-6C82-4DD1-AA8B-6801240BB8D7}" name="Amount"/>
    <tableColumn id="3" xr3:uid="{A8F2B77B-1E52-4E32-989B-B92CB551FD15}" name="Units"/>
    <tableColumn id="4" xr3:uid="{C8BAFD34-3423-4343-B1AD-32A41BEAA8E9}" name="þý" dataDxfId="6">
      <calculatedColumnFormula>IF(Table6[[#This Row],[Amount]]&gt;12000,1,-1)</calculatedColumnFormula>
    </tableColumn>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C9" zoomScale="77" zoomScaleNormal="144" workbookViewId="0">
      <selection activeCell="H12" sqref="H12"/>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8" max="8" width="14.77734375" customWidth="1"/>
    <col min="9" max="9" width="15.554687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H11" s="6" t="s">
        <v>75</v>
      </c>
      <c r="I11" s="6" t="s">
        <v>76</v>
      </c>
      <c r="J11" s="9" t="s">
        <v>43</v>
      </c>
      <c r="K11" s="2"/>
      <c r="Y11" t="s">
        <v>0</v>
      </c>
      <c r="Z11" t="s">
        <v>51</v>
      </c>
    </row>
    <row r="12" spans="1:26" x14ac:dyDescent="0.3">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44</v>
      </c>
      <c r="Y12" t="s">
        <v>13</v>
      </c>
      <c r="Z12" s="11">
        <v>9.33</v>
      </c>
    </row>
    <row r="13" spans="1:26" x14ac:dyDescent="0.3">
      <c r="C13" t="s">
        <v>8</v>
      </c>
      <c r="D13" t="s">
        <v>35</v>
      </c>
      <c r="E13" t="s">
        <v>32</v>
      </c>
      <c r="F13" s="4">
        <v>6706</v>
      </c>
      <c r="G13" s="5">
        <v>459</v>
      </c>
      <c r="H13">
        <f>_xlfn.XLOOKUP(data[[#This Row],[Product]],products[Product],products[Cost per unit])</f>
        <v>8.65</v>
      </c>
      <c r="I13">
        <f>data[[#This Row],[Cost per Unit]]*data[[#This Row],[Units]]</f>
        <v>3970.3500000000004</v>
      </c>
      <c r="J13" s="7">
        <v>2</v>
      </c>
      <c r="K13" s="8" t="s">
        <v>53</v>
      </c>
      <c r="Y13" t="s">
        <v>14</v>
      </c>
      <c r="Z13" s="11">
        <v>11.7</v>
      </c>
    </row>
    <row r="14" spans="1:26" x14ac:dyDescent="0.3">
      <c r="C14" t="s">
        <v>9</v>
      </c>
      <c r="D14" t="s">
        <v>35</v>
      </c>
      <c r="E14" t="s">
        <v>4</v>
      </c>
      <c r="F14" s="4">
        <v>959</v>
      </c>
      <c r="G14" s="5">
        <v>147</v>
      </c>
      <c r="H14">
        <f>_xlfn.XLOOKUP(data[[#This Row],[Product]],products[Product],products[Cost per unit])</f>
        <v>11.88</v>
      </c>
      <c r="I14">
        <f>data[[#This Row],[Cost per Unit]]*data[[#This Row],[Units]]</f>
        <v>1746.3600000000001</v>
      </c>
      <c r="J14" s="7">
        <v>3</v>
      </c>
      <c r="K14" s="8" t="s">
        <v>45</v>
      </c>
      <c r="Y14" t="s">
        <v>4</v>
      </c>
      <c r="Z14" s="11">
        <v>11.88</v>
      </c>
    </row>
    <row r="15" spans="1:26" x14ac:dyDescent="0.3">
      <c r="C15" t="s">
        <v>41</v>
      </c>
      <c r="D15" t="s">
        <v>36</v>
      </c>
      <c r="E15" t="s">
        <v>18</v>
      </c>
      <c r="F15" s="4">
        <v>9632</v>
      </c>
      <c r="G15" s="5">
        <v>288</v>
      </c>
      <c r="H15">
        <f>_xlfn.XLOOKUP(data[[#This Row],[Product]],products[Product],products[Cost per unit])</f>
        <v>6.47</v>
      </c>
      <c r="I15">
        <f>data[[#This Row],[Cost per Unit]]*data[[#This Row],[Units]]</f>
        <v>1863.36</v>
      </c>
      <c r="J15" s="7">
        <v>4</v>
      </c>
      <c r="K15" s="8" t="s">
        <v>46</v>
      </c>
      <c r="Y15" t="s">
        <v>15</v>
      </c>
      <c r="Z15" s="11">
        <v>11.73</v>
      </c>
    </row>
    <row r="16" spans="1:26" x14ac:dyDescent="0.3">
      <c r="C16" t="s">
        <v>6</v>
      </c>
      <c r="D16" t="s">
        <v>39</v>
      </c>
      <c r="E16" t="s">
        <v>25</v>
      </c>
      <c r="F16" s="4">
        <v>2100</v>
      </c>
      <c r="G16" s="5">
        <v>414</v>
      </c>
      <c r="H16">
        <f>_xlfn.XLOOKUP(data[[#This Row],[Product]],products[Product],products[Cost per unit])</f>
        <v>13.15</v>
      </c>
      <c r="I16">
        <f>data[[#This Row],[Cost per Unit]]*data[[#This Row],[Units]]</f>
        <v>5444.1</v>
      </c>
      <c r="J16" s="7">
        <v>5</v>
      </c>
      <c r="K16" s="8" t="s">
        <v>54</v>
      </c>
      <c r="Y16" t="s">
        <v>16</v>
      </c>
      <c r="Z16" s="11">
        <v>8.7899999999999991</v>
      </c>
    </row>
    <row r="17" spans="3:26" x14ac:dyDescent="0.3">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55</v>
      </c>
      <c r="Y17" t="s">
        <v>17</v>
      </c>
      <c r="Z17" s="11">
        <v>3.11</v>
      </c>
    </row>
    <row r="18" spans="3:26" x14ac:dyDescent="0.3">
      <c r="C18" t="s">
        <v>6</v>
      </c>
      <c r="D18" t="s">
        <v>38</v>
      </c>
      <c r="E18" t="s">
        <v>31</v>
      </c>
      <c r="F18" s="4">
        <v>2681</v>
      </c>
      <c r="G18" s="5">
        <v>54</v>
      </c>
      <c r="H18">
        <f>_xlfn.XLOOKUP(data[[#This Row],[Product]],products[Product],products[Cost per unit])</f>
        <v>5.79</v>
      </c>
      <c r="I18">
        <f>data[[#This Row],[Cost per Unit]]*data[[#This Row],[Units]]</f>
        <v>312.66000000000003</v>
      </c>
      <c r="J18" s="7">
        <v>7</v>
      </c>
      <c r="K18" s="8" t="s">
        <v>49</v>
      </c>
      <c r="Y18" t="s">
        <v>18</v>
      </c>
      <c r="Z18" s="11">
        <v>6.47</v>
      </c>
    </row>
    <row r="19" spans="3:26" x14ac:dyDescent="0.3">
      <c r="C19" t="s">
        <v>8</v>
      </c>
      <c r="D19" t="s">
        <v>35</v>
      </c>
      <c r="E19" t="s">
        <v>22</v>
      </c>
      <c r="F19" s="4">
        <v>5012</v>
      </c>
      <c r="G19" s="5">
        <v>210</v>
      </c>
      <c r="H19">
        <f>_xlfn.XLOOKUP(data[[#This Row],[Product]],products[Product],products[Cost per unit])</f>
        <v>9.77</v>
      </c>
      <c r="I19">
        <f>data[[#This Row],[Cost per Unit]]*data[[#This Row],[Units]]</f>
        <v>2051.6999999999998</v>
      </c>
      <c r="J19" s="7">
        <v>8</v>
      </c>
      <c r="K19" s="8" t="s">
        <v>52</v>
      </c>
      <c r="Y19" t="s">
        <v>19</v>
      </c>
      <c r="Z19" s="11">
        <v>7.64</v>
      </c>
    </row>
    <row r="20" spans="3:26" x14ac:dyDescent="0.3">
      <c r="C20" t="s">
        <v>7</v>
      </c>
      <c r="D20" t="s">
        <v>38</v>
      </c>
      <c r="E20" t="s">
        <v>14</v>
      </c>
      <c r="F20" s="4">
        <v>1281</v>
      </c>
      <c r="G20" s="5">
        <v>75</v>
      </c>
      <c r="H20">
        <f>_xlfn.XLOOKUP(data[[#This Row],[Product]],products[Product],products[Cost per unit])</f>
        <v>11.7</v>
      </c>
      <c r="I20">
        <f>data[[#This Row],[Cost per Unit]]*data[[#This Row],[Units]]</f>
        <v>877.5</v>
      </c>
      <c r="J20" s="7">
        <v>9</v>
      </c>
      <c r="K20" s="8" t="s">
        <v>47</v>
      </c>
      <c r="Y20" t="s">
        <v>20</v>
      </c>
      <c r="Z20" s="11">
        <v>10.62</v>
      </c>
    </row>
    <row r="21" spans="3:26" x14ac:dyDescent="0.3">
      <c r="C21" t="s">
        <v>5</v>
      </c>
      <c r="D21" t="s">
        <v>37</v>
      </c>
      <c r="E21" t="s">
        <v>14</v>
      </c>
      <c r="F21" s="4">
        <v>4991</v>
      </c>
      <c r="G21" s="5">
        <v>12</v>
      </c>
      <c r="H21">
        <f>_xlfn.XLOOKUP(data[[#This Row],[Product]],products[Product],products[Cost per unit])</f>
        <v>11.7</v>
      </c>
      <c r="I21">
        <f>data[[#This Row],[Cost per Unit]]*data[[#This Row],[Units]]</f>
        <v>140.39999999999998</v>
      </c>
      <c r="J21" s="7">
        <v>10</v>
      </c>
      <c r="K21" s="8" t="s">
        <v>48</v>
      </c>
      <c r="Y21" t="s">
        <v>21</v>
      </c>
      <c r="Z21" s="11">
        <v>9</v>
      </c>
    </row>
    <row r="22" spans="3:26" x14ac:dyDescent="0.3">
      <c r="C22" t="s">
        <v>2</v>
      </c>
      <c r="D22" t="s">
        <v>39</v>
      </c>
      <c r="E22" t="s">
        <v>25</v>
      </c>
      <c r="F22" s="4">
        <v>1785</v>
      </c>
      <c r="G22" s="5">
        <v>462</v>
      </c>
      <c r="H22">
        <f>_xlfn.XLOOKUP(data[[#This Row],[Product]],products[Product],products[Cost per unit])</f>
        <v>13.15</v>
      </c>
      <c r="I22">
        <f>data[[#This Row],[Cost per Unit]]*data[[#This Row],[Units]]</f>
        <v>6075.3</v>
      </c>
      <c r="Y22" t="s">
        <v>22</v>
      </c>
      <c r="Z22" s="11">
        <v>9.77</v>
      </c>
    </row>
    <row r="23" spans="3:26" x14ac:dyDescent="0.3">
      <c r="C23" t="s">
        <v>3</v>
      </c>
      <c r="D23" t="s">
        <v>37</v>
      </c>
      <c r="E23" t="s">
        <v>17</v>
      </c>
      <c r="F23" s="4">
        <v>3983</v>
      </c>
      <c r="G23" s="5">
        <v>144</v>
      </c>
      <c r="H23">
        <f>_xlfn.XLOOKUP(data[[#This Row],[Product]],products[Product],products[Cost per unit])</f>
        <v>3.11</v>
      </c>
      <c r="I23">
        <f>data[[#This Row],[Cost per Unit]]*data[[#This Row],[Units]]</f>
        <v>447.84</v>
      </c>
      <c r="Y23" t="s">
        <v>23</v>
      </c>
      <c r="Z23" s="11">
        <v>6.49</v>
      </c>
    </row>
    <row r="24" spans="3:26" x14ac:dyDescent="0.3">
      <c r="C24" t="s">
        <v>9</v>
      </c>
      <c r="D24" t="s">
        <v>38</v>
      </c>
      <c r="E24" t="s">
        <v>16</v>
      </c>
      <c r="F24" s="4">
        <v>2646</v>
      </c>
      <c r="G24" s="5">
        <v>120</v>
      </c>
      <c r="H24">
        <f>_xlfn.XLOOKUP(data[[#This Row],[Product]],products[Product],products[Cost per unit])</f>
        <v>8.7899999999999991</v>
      </c>
      <c r="I24">
        <f>data[[#This Row],[Cost per Unit]]*data[[#This Row],[Units]]</f>
        <v>1054.8</v>
      </c>
      <c r="Y24" t="s">
        <v>24</v>
      </c>
      <c r="Z24" s="11">
        <v>4.97</v>
      </c>
    </row>
    <row r="25" spans="3:26" x14ac:dyDescent="0.3">
      <c r="C25" t="s">
        <v>2</v>
      </c>
      <c r="D25" t="s">
        <v>34</v>
      </c>
      <c r="E25" t="s">
        <v>13</v>
      </c>
      <c r="F25" s="4">
        <v>252</v>
      </c>
      <c r="G25" s="5">
        <v>54</v>
      </c>
      <c r="H25">
        <f>_xlfn.XLOOKUP(data[[#This Row],[Product]],products[Product],products[Cost per unit])</f>
        <v>9.33</v>
      </c>
      <c r="I25">
        <f>data[[#This Row],[Cost per Unit]]*data[[#This Row],[Units]]</f>
        <v>503.82</v>
      </c>
      <c r="Y25" t="s">
        <v>25</v>
      </c>
      <c r="Z25" s="11">
        <v>13.15</v>
      </c>
    </row>
    <row r="26" spans="3:26" x14ac:dyDescent="0.3">
      <c r="C26" t="s">
        <v>3</v>
      </c>
      <c r="D26" t="s">
        <v>35</v>
      </c>
      <c r="E26" t="s">
        <v>25</v>
      </c>
      <c r="F26" s="4">
        <v>2464</v>
      </c>
      <c r="G26" s="5">
        <v>234</v>
      </c>
      <c r="H26">
        <f>_xlfn.XLOOKUP(data[[#This Row],[Product]],products[Product],products[Cost per unit])</f>
        <v>13.15</v>
      </c>
      <c r="I26">
        <f>data[[#This Row],[Cost per Unit]]*data[[#This Row],[Units]]</f>
        <v>3077.1</v>
      </c>
      <c r="Y26" t="s">
        <v>26</v>
      </c>
      <c r="Z26" s="11">
        <v>5.6</v>
      </c>
    </row>
    <row r="27" spans="3:26" x14ac:dyDescent="0.3">
      <c r="C27" t="s">
        <v>3</v>
      </c>
      <c r="D27" t="s">
        <v>35</v>
      </c>
      <c r="E27" t="s">
        <v>29</v>
      </c>
      <c r="F27" s="4">
        <v>2114</v>
      </c>
      <c r="G27" s="5">
        <v>66</v>
      </c>
      <c r="H27">
        <f>_xlfn.XLOOKUP(data[[#This Row],[Product]],products[Product],products[Cost per unit])</f>
        <v>7.16</v>
      </c>
      <c r="I27">
        <f>data[[#This Row],[Cost per Unit]]*data[[#This Row],[Units]]</f>
        <v>472.56</v>
      </c>
      <c r="Y27" t="s">
        <v>27</v>
      </c>
      <c r="Z27" s="11">
        <v>16.73</v>
      </c>
    </row>
    <row r="28" spans="3:26" x14ac:dyDescent="0.3">
      <c r="C28" t="s">
        <v>6</v>
      </c>
      <c r="D28" t="s">
        <v>37</v>
      </c>
      <c r="E28" t="s">
        <v>31</v>
      </c>
      <c r="F28" s="4">
        <v>7693</v>
      </c>
      <c r="G28" s="5">
        <v>87</v>
      </c>
      <c r="H28">
        <f>_xlfn.XLOOKUP(data[[#This Row],[Product]],products[Product],products[Cost per unit])</f>
        <v>5.79</v>
      </c>
      <c r="I28">
        <f>data[[#This Row],[Cost per Unit]]*data[[#This Row],[Units]]</f>
        <v>503.73</v>
      </c>
      <c r="Y28" t="s">
        <v>28</v>
      </c>
      <c r="Z28" s="11">
        <v>10.38</v>
      </c>
    </row>
    <row r="29" spans="3:26" x14ac:dyDescent="0.3">
      <c r="C29" t="s">
        <v>5</v>
      </c>
      <c r="D29" t="s">
        <v>34</v>
      </c>
      <c r="E29" t="s">
        <v>20</v>
      </c>
      <c r="F29" s="4">
        <v>15610</v>
      </c>
      <c r="G29" s="5">
        <v>339</v>
      </c>
      <c r="H29">
        <f>_xlfn.XLOOKUP(data[[#This Row],[Product]],products[Product],products[Cost per unit])</f>
        <v>10.62</v>
      </c>
      <c r="I29">
        <f>data[[#This Row],[Cost per Unit]]*data[[#This Row],[Units]]</f>
        <v>3600.18</v>
      </c>
      <c r="Y29" t="s">
        <v>29</v>
      </c>
      <c r="Z29" s="11">
        <v>7.16</v>
      </c>
    </row>
    <row r="30" spans="3:26" x14ac:dyDescent="0.3">
      <c r="C30" t="s">
        <v>41</v>
      </c>
      <c r="D30" t="s">
        <v>34</v>
      </c>
      <c r="E30" t="s">
        <v>22</v>
      </c>
      <c r="F30" s="4">
        <v>336</v>
      </c>
      <c r="G30" s="5">
        <v>144</v>
      </c>
      <c r="H30">
        <f>_xlfn.XLOOKUP(data[[#This Row],[Product]],products[Product],products[Cost per unit])</f>
        <v>9.77</v>
      </c>
      <c r="I30">
        <f>data[[#This Row],[Cost per Unit]]*data[[#This Row],[Units]]</f>
        <v>1406.8799999999999</v>
      </c>
      <c r="Y30" t="s">
        <v>30</v>
      </c>
      <c r="Z30" s="11">
        <v>14.49</v>
      </c>
    </row>
    <row r="31" spans="3:26" x14ac:dyDescent="0.3">
      <c r="C31" t="s">
        <v>2</v>
      </c>
      <c r="D31" t="s">
        <v>39</v>
      </c>
      <c r="E31" t="s">
        <v>20</v>
      </c>
      <c r="F31" s="4">
        <v>9443</v>
      </c>
      <c r="G31" s="5">
        <v>162</v>
      </c>
      <c r="H31">
        <f>_xlfn.XLOOKUP(data[[#This Row],[Product]],products[Product],products[Cost per unit])</f>
        <v>10.62</v>
      </c>
      <c r="I31">
        <f>data[[#This Row],[Cost per Unit]]*data[[#This Row],[Units]]</f>
        <v>1720.4399999999998</v>
      </c>
      <c r="Y31" t="s">
        <v>31</v>
      </c>
      <c r="Z31" s="11">
        <v>5.79</v>
      </c>
    </row>
    <row r="32" spans="3:26" x14ac:dyDescent="0.3">
      <c r="C32" t="s">
        <v>9</v>
      </c>
      <c r="D32" t="s">
        <v>34</v>
      </c>
      <c r="E32" t="s">
        <v>23</v>
      </c>
      <c r="F32" s="4">
        <v>8155</v>
      </c>
      <c r="G32" s="5">
        <v>90</v>
      </c>
      <c r="H32">
        <f>_xlfn.XLOOKUP(data[[#This Row],[Product]],products[Product],products[Cost per unit])</f>
        <v>6.49</v>
      </c>
      <c r="I32">
        <f>data[[#This Row],[Cost per Unit]]*data[[#This Row],[Units]]</f>
        <v>584.1</v>
      </c>
      <c r="Y32" t="s">
        <v>32</v>
      </c>
      <c r="Z32" s="11">
        <v>8.65</v>
      </c>
    </row>
    <row r="33" spans="3:26" x14ac:dyDescent="0.3">
      <c r="C33" t="s">
        <v>8</v>
      </c>
      <c r="D33" t="s">
        <v>38</v>
      </c>
      <c r="E33" t="s">
        <v>23</v>
      </c>
      <c r="F33" s="4">
        <v>1701</v>
      </c>
      <c r="G33" s="5">
        <v>234</v>
      </c>
      <c r="H33">
        <f>_xlfn.XLOOKUP(data[[#This Row],[Product]],products[Product],products[Cost per unit])</f>
        <v>6.49</v>
      </c>
      <c r="I33">
        <f>data[[#This Row],[Cost per Unit]]*data[[#This Row],[Units]]</f>
        <v>1518.66</v>
      </c>
      <c r="Y33" t="s">
        <v>33</v>
      </c>
      <c r="Z33" s="11">
        <v>12.37</v>
      </c>
    </row>
    <row r="34" spans="3:26" x14ac:dyDescent="0.3">
      <c r="C34" t="s">
        <v>10</v>
      </c>
      <c r="D34" t="s">
        <v>38</v>
      </c>
      <c r="E34" t="s">
        <v>22</v>
      </c>
      <c r="F34" s="4">
        <v>2205</v>
      </c>
      <c r="G34" s="5">
        <v>141</v>
      </c>
      <c r="H34">
        <f>_xlfn.XLOOKUP(data[[#This Row],[Product]],products[Product],products[Cost per unit])</f>
        <v>9.77</v>
      </c>
      <c r="I34">
        <f>data[[#This Row],[Cost per Unit]]*data[[#This Row],[Units]]</f>
        <v>1377.57</v>
      </c>
    </row>
    <row r="35" spans="3:26" x14ac:dyDescent="0.3">
      <c r="C35" t="s">
        <v>8</v>
      </c>
      <c r="D35" t="s">
        <v>37</v>
      </c>
      <c r="E35" t="s">
        <v>19</v>
      </c>
      <c r="F35" s="4">
        <v>1771</v>
      </c>
      <c r="G35" s="5">
        <v>204</v>
      </c>
      <c r="H35">
        <f>_xlfn.XLOOKUP(data[[#This Row],[Product]],products[Product],products[Cost per unit])</f>
        <v>7.64</v>
      </c>
      <c r="I35">
        <f>data[[#This Row],[Cost per Unit]]*data[[#This Row],[Units]]</f>
        <v>1558.56</v>
      </c>
    </row>
    <row r="36" spans="3:26" x14ac:dyDescent="0.3">
      <c r="C36" t="s">
        <v>41</v>
      </c>
      <c r="D36" t="s">
        <v>35</v>
      </c>
      <c r="E36" t="s">
        <v>15</v>
      </c>
      <c r="F36" s="4">
        <v>2114</v>
      </c>
      <c r="G36" s="5">
        <v>186</v>
      </c>
      <c r="H36">
        <f>_xlfn.XLOOKUP(data[[#This Row],[Product]],products[Product],products[Cost per unit])</f>
        <v>11.73</v>
      </c>
      <c r="I36">
        <f>data[[#This Row],[Cost per Unit]]*data[[#This Row],[Units]]</f>
        <v>2181.7800000000002</v>
      </c>
    </row>
    <row r="37" spans="3:26" x14ac:dyDescent="0.3">
      <c r="C37" t="s">
        <v>41</v>
      </c>
      <c r="D37" t="s">
        <v>36</v>
      </c>
      <c r="E37" t="s">
        <v>13</v>
      </c>
      <c r="F37" s="4">
        <v>10311</v>
      </c>
      <c r="G37" s="5">
        <v>231</v>
      </c>
      <c r="H37">
        <f>_xlfn.XLOOKUP(data[[#This Row],[Product]],products[Product],products[Cost per unit])</f>
        <v>9.33</v>
      </c>
      <c r="I37">
        <f>data[[#This Row],[Cost per Unit]]*data[[#This Row],[Units]]</f>
        <v>2155.23</v>
      </c>
    </row>
    <row r="38" spans="3:26" x14ac:dyDescent="0.3">
      <c r="C38" t="s">
        <v>3</v>
      </c>
      <c r="D38" t="s">
        <v>39</v>
      </c>
      <c r="E38" t="s">
        <v>16</v>
      </c>
      <c r="F38" s="4">
        <v>21</v>
      </c>
      <c r="G38" s="5">
        <v>168</v>
      </c>
      <c r="H38">
        <f>_xlfn.XLOOKUP(data[[#This Row],[Product]],products[Product],products[Cost per unit])</f>
        <v>8.7899999999999991</v>
      </c>
      <c r="I38">
        <f>data[[#This Row],[Cost per Unit]]*data[[#This Row],[Units]]</f>
        <v>1476.7199999999998</v>
      </c>
    </row>
    <row r="39" spans="3:26" x14ac:dyDescent="0.3">
      <c r="C39" t="s">
        <v>10</v>
      </c>
      <c r="D39" t="s">
        <v>35</v>
      </c>
      <c r="E39" t="s">
        <v>20</v>
      </c>
      <c r="F39" s="4">
        <v>1974</v>
      </c>
      <c r="G39" s="5">
        <v>195</v>
      </c>
      <c r="H39">
        <f>_xlfn.XLOOKUP(data[[#This Row],[Product]],products[Product],products[Cost per unit])</f>
        <v>10.62</v>
      </c>
      <c r="I39">
        <f>data[[#This Row],[Cost per Unit]]*data[[#This Row],[Units]]</f>
        <v>2070.8999999999996</v>
      </c>
    </row>
    <row r="40" spans="3:26" x14ac:dyDescent="0.3">
      <c r="C40" t="s">
        <v>5</v>
      </c>
      <c r="D40" t="s">
        <v>36</v>
      </c>
      <c r="E40" t="s">
        <v>23</v>
      </c>
      <c r="F40" s="4">
        <v>6314</v>
      </c>
      <c r="G40" s="5">
        <v>15</v>
      </c>
      <c r="H40">
        <f>_xlfn.XLOOKUP(data[[#This Row],[Product]],products[Product],products[Cost per unit])</f>
        <v>6.49</v>
      </c>
      <c r="I40">
        <f>data[[#This Row],[Cost per Unit]]*data[[#This Row],[Units]]</f>
        <v>97.350000000000009</v>
      </c>
    </row>
    <row r="41" spans="3:26" x14ac:dyDescent="0.3">
      <c r="C41" t="s">
        <v>10</v>
      </c>
      <c r="D41" t="s">
        <v>37</v>
      </c>
      <c r="E41" t="s">
        <v>23</v>
      </c>
      <c r="F41" s="4">
        <v>4683</v>
      </c>
      <c r="G41" s="5">
        <v>30</v>
      </c>
      <c r="H41">
        <f>_xlfn.XLOOKUP(data[[#This Row],[Product]],products[Product],products[Cost per unit])</f>
        <v>6.49</v>
      </c>
      <c r="I41">
        <f>data[[#This Row],[Cost per Unit]]*data[[#This Row],[Units]]</f>
        <v>194.70000000000002</v>
      </c>
    </row>
    <row r="42" spans="3:26" x14ac:dyDescent="0.3">
      <c r="C42" t="s">
        <v>41</v>
      </c>
      <c r="D42" t="s">
        <v>37</v>
      </c>
      <c r="E42" t="s">
        <v>24</v>
      </c>
      <c r="F42" s="4">
        <v>6398</v>
      </c>
      <c r="G42" s="5">
        <v>102</v>
      </c>
      <c r="H42">
        <f>_xlfn.XLOOKUP(data[[#This Row],[Product]],products[Product],products[Cost per unit])</f>
        <v>4.97</v>
      </c>
      <c r="I42">
        <f>data[[#This Row],[Cost per Unit]]*data[[#This Row],[Units]]</f>
        <v>506.94</v>
      </c>
    </row>
    <row r="43" spans="3:26" x14ac:dyDescent="0.3">
      <c r="C43" t="s">
        <v>2</v>
      </c>
      <c r="D43" t="s">
        <v>35</v>
      </c>
      <c r="E43" t="s">
        <v>19</v>
      </c>
      <c r="F43" s="4">
        <v>553</v>
      </c>
      <c r="G43" s="5">
        <v>15</v>
      </c>
      <c r="H43">
        <f>_xlfn.XLOOKUP(data[[#This Row],[Product]],products[Product],products[Cost per unit])</f>
        <v>7.64</v>
      </c>
      <c r="I43">
        <f>data[[#This Row],[Cost per Unit]]*data[[#This Row],[Units]]</f>
        <v>114.6</v>
      </c>
    </row>
    <row r="44" spans="3:26" x14ac:dyDescent="0.3">
      <c r="C44" t="s">
        <v>8</v>
      </c>
      <c r="D44" t="s">
        <v>39</v>
      </c>
      <c r="E44" t="s">
        <v>30</v>
      </c>
      <c r="F44" s="4">
        <v>7021</v>
      </c>
      <c r="G44" s="5">
        <v>183</v>
      </c>
      <c r="H44">
        <f>_xlfn.XLOOKUP(data[[#This Row],[Product]],products[Product],products[Cost per unit])</f>
        <v>14.49</v>
      </c>
      <c r="I44">
        <f>data[[#This Row],[Cost per Unit]]*data[[#This Row],[Units]]</f>
        <v>2651.67</v>
      </c>
    </row>
    <row r="45" spans="3:26" x14ac:dyDescent="0.3">
      <c r="C45" t="s">
        <v>40</v>
      </c>
      <c r="D45" t="s">
        <v>39</v>
      </c>
      <c r="E45" t="s">
        <v>22</v>
      </c>
      <c r="F45" s="4">
        <v>5817</v>
      </c>
      <c r="G45" s="5">
        <v>12</v>
      </c>
      <c r="H45">
        <f>_xlfn.XLOOKUP(data[[#This Row],[Product]],products[Product],products[Cost per unit])</f>
        <v>9.77</v>
      </c>
      <c r="I45">
        <f>data[[#This Row],[Cost per Unit]]*data[[#This Row],[Units]]</f>
        <v>117.24</v>
      </c>
    </row>
    <row r="46" spans="3:26" x14ac:dyDescent="0.3">
      <c r="C46" t="s">
        <v>41</v>
      </c>
      <c r="D46" t="s">
        <v>39</v>
      </c>
      <c r="E46" t="s">
        <v>14</v>
      </c>
      <c r="F46" s="4">
        <v>3976</v>
      </c>
      <c r="G46" s="5">
        <v>72</v>
      </c>
      <c r="H46">
        <f>_xlfn.XLOOKUP(data[[#This Row],[Product]],products[Product],products[Cost per unit])</f>
        <v>11.7</v>
      </c>
      <c r="I46">
        <f>data[[#This Row],[Cost per Unit]]*data[[#This Row],[Units]]</f>
        <v>842.4</v>
      </c>
    </row>
    <row r="47" spans="3:26" x14ac:dyDescent="0.3">
      <c r="C47" t="s">
        <v>6</v>
      </c>
      <c r="D47" t="s">
        <v>38</v>
      </c>
      <c r="E47" t="s">
        <v>27</v>
      </c>
      <c r="F47" s="4">
        <v>1134</v>
      </c>
      <c r="G47" s="5">
        <v>282</v>
      </c>
      <c r="H47">
        <f>_xlfn.XLOOKUP(data[[#This Row],[Product]],products[Product],products[Cost per unit])</f>
        <v>16.73</v>
      </c>
      <c r="I47">
        <f>data[[#This Row],[Cost per Unit]]*data[[#This Row],[Units]]</f>
        <v>4717.8599999999997</v>
      </c>
    </row>
    <row r="48" spans="3:26" x14ac:dyDescent="0.3">
      <c r="C48" t="s">
        <v>2</v>
      </c>
      <c r="D48" t="s">
        <v>39</v>
      </c>
      <c r="E48" t="s">
        <v>28</v>
      </c>
      <c r="F48" s="4">
        <v>6027</v>
      </c>
      <c r="G48" s="5">
        <v>144</v>
      </c>
      <c r="H48">
        <f>_xlfn.XLOOKUP(data[[#This Row],[Product]],products[Product],products[Cost per unit])</f>
        <v>10.38</v>
      </c>
      <c r="I48">
        <f>data[[#This Row],[Cost per Unit]]*data[[#This Row],[Units]]</f>
        <v>1494.72</v>
      </c>
    </row>
    <row r="49" spans="3:9" x14ac:dyDescent="0.3">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3">
      <c r="C50" t="s">
        <v>7</v>
      </c>
      <c r="D50" t="s">
        <v>34</v>
      </c>
      <c r="E50" t="s">
        <v>32</v>
      </c>
      <c r="F50" s="4">
        <v>3262</v>
      </c>
      <c r="G50" s="5">
        <v>75</v>
      </c>
      <c r="H50">
        <f>_xlfn.XLOOKUP(data[[#This Row],[Product]],products[Product],products[Cost per unit])</f>
        <v>8.65</v>
      </c>
      <c r="I50">
        <f>data[[#This Row],[Cost per Unit]]*data[[#This Row],[Units]]</f>
        <v>648.75</v>
      </c>
    </row>
    <row r="51" spans="3:9" x14ac:dyDescent="0.3">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3">
      <c r="C52" t="s">
        <v>5</v>
      </c>
      <c r="D52" t="s">
        <v>34</v>
      </c>
      <c r="E52" t="s">
        <v>27</v>
      </c>
      <c r="F52" s="4">
        <v>6986</v>
      </c>
      <c r="G52" s="5">
        <v>21</v>
      </c>
      <c r="H52">
        <f>_xlfn.XLOOKUP(data[[#This Row],[Product]],products[Product],products[Cost per unit])</f>
        <v>16.73</v>
      </c>
      <c r="I52">
        <f>data[[#This Row],[Cost per Unit]]*data[[#This Row],[Units]]</f>
        <v>351.33</v>
      </c>
    </row>
    <row r="53" spans="3:9" x14ac:dyDescent="0.3">
      <c r="C53" t="s">
        <v>2</v>
      </c>
      <c r="D53" t="s">
        <v>38</v>
      </c>
      <c r="E53" t="s">
        <v>23</v>
      </c>
      <c r="F53" s="4">
        <v>4417</v>
      </c>
      <c r="G53" s="5">
        <v>153</v>
      </c>
      <c r="H53">
        <f>_xlfn.XLOOKUP(data[[#This Row],[Product]],products[Product],products[Cost per unit])</f>
        <v>6.49</v>
      </c>
      <c r="I53">
        <f>data[[#This Row],[Cost per Unit]]*data[[#This Row],[Units]]</f>
        <v>992.97</v>
      </c>
    </row>
    <row r="54" spans="3:9" x14ac:dyDescent="0.3">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3">
      <c r="C55" t="s">
        <v>3</v>
      </c>
      <c r="D55" t="s">
        <v>35</v>
      </c>
      <c r="E55" t="s">
        <v>14</v>
      </c>
      <c r="F55" s="4">
        <v>2415</v>
      </c>
      <c r="G55" s="5">
        <v>255</v>
      </c>
      <c r="H55">
        <f>_xlfn.XLOOKUP(data[[#This Row],[Product]],products[Product],products[Cost per unit])</f>
        <v>11.7</v>
      </c>
      <c r="I55">
        <f>data[[#This Row],[Cost per Unit]]*data[[#This Row],[Units]]</f>
        <v>2983.5</v>
      </c>
    </row>
    <row r="56" spans="3:9" x14ac:dyDescent="0.3">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3">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3">
      <c r="C58" t="s">
        <v>5</v>
      </c>
      <c r="D58" t="s">
        <v>38</v>
      </c>
      <c r="E58" t="s">
        <v>32</v>
      </c>
      <c r="F58" s="4">
        <v>5075</v>
      </c>
      <c r="G58" s="5">
        <v>21</v>
      </c>
      <c r="H58">
        <f>_xlfn.XLOOKUP(data[[#This Row],[Product]],products[Product],products[Cost per unit])</f>
        <v>8.65</v>
      </c>
      <c r="I58">
        <f>data[[#This Row],[Cost per Unit]]*data[[#This Row],[Units]]</f>
        <v>181.65</v>
      </c>
    </row>
    <row r="59" spans="3:9" x14ac:dyDescent="0.3">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3">
      <c r="C60" t="s">
        <v>6</v>
      </c>
      <c r="D60" t="s">
        <v>34</v>
      </c>
      <c r="E60" t="s">
        <v>29</v>
      </c>
      <c r="F60" s="4">
        <v>3339</v>
      </c>
      <c r="G60" s="5">
        <v>75</v>
      </c>
      <c r="H60">
        <f>_xlfn.XLOOKUP(data[[#This Row],[Product]],products[Product],products[Cost per unit])</f>
        <v>7.16</v>
      </c>
      <c r="I60">
        <f>data[[#This Row],[Cost per Unit]]*data[[#This Row],[Units]]</f>
        <v>537</v>
      </c>
    </row>
    <row r="61" spans="3:9" x14ac:dyDescent="0.3">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3">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3">
      <c r="C63" t="s">
        <v>6</v>
      </c>
      <c r="D63" t="s">
        <v>36</v>
      </c>
      <c r="E63" t="s">
        <v>21</v>
      </c>
      <c r="F63" s="4">
        <v>497</v>
      </c>
      <c r="G63" s="5">
        <v>63</v>
      </c>
      <c r="H63">
        <f>_xlfn.XLOOKUP(data[[#This Row],[Product]],products[Product],products[Cost per unit])</f>
        <v>9</v>
      </c>
      <c r="I63">
        <f>data[[#This Row],[Cost per Unit]]*data[[#This Row],[Units]]</f>
        <v>567</v>
      </c>
    </row>
    <row r="64" spans="3:9" x14ac:dyDescent="0.3">
      <c r="C64" t="s">
        <v>2</v>
      </c>
      <c r="D64" t="s">
        <v>36</v>
      </c>
      <c r="E64" t="s">
        <v>29</v>
      </c>
      <c r="F64" s="4">
        <v>8211</v>
      </c>
      <c r="G64" s="5">
        <v>75</v>
      </c>
      <c r="H64">
        <f>_xlfn.XLOOKUP(data[[#This Row],[Product]],products[Product],products[Cost per unit])</f>
        <v>7.16</v>
      </c>
      <c r="I64">
        <f>data[[#This Row],[Cost per Unit]]*data[[#This Row],[Units]]</f>
        <v>537</v>
      </c>
    </row>
    <row r="65" spans="3:9" x14ac:dyDescent="0.3">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3">
      <c r="C66" t="s">
        <v>41</v>
      </c>
      <c r="D66" t="s">
        <v>35</v>
      </c>
      <c r="E66" t="s">
        <v>13</v>
      </c>
      <c r="F66" s="4">
        <v>4760</v>
      </c>
      <c r="G66" s="5">
        <v>69</v>
      </c>
      <c r="H66">
        <f>_xlfn.XLOOKUP(data[[#This Row],[Product]],products[Product],products[Cost per unit])</f>
        <v>9.33</v>
      </c>
      <c r="I66">
        <f>data[[#This Row],[Cost per Unit]]*data[[#This Row],[Units]]</f>
        <v>643.77</v>
      </c>
    </row>
    <row r="67" spans="3:9" x14ac:dyDescent="0.3">
      <c r="C67" t="s">
        <v>40</v>
      </c>
      <c r="D67" t="s">
        <v>36</v>
      </c>
      <c r="E67" t="s">
        <v>25</v>
      </c>
      <c r="F67" s="4">
        <v>5439</v>
      </c>
      <c r="G67" s="5">
        <v>30</v>
      </c>
      <c r="H67">
        <f>_xlfn.XLOOKUP(data[[#This Row],[Product]],products[Product],products[Cost per unit])</f>
        <v>13.15</v>
      </c>
      <c r="I67">
        <f>data[[#This Row],[Cost per Unit]]*data[[#This Row],[Units]]</f>
        <v>394.5</v>
      </c>
    </row>
    <row r="68" spans="3:9" x14ac:dyDescent="0.3">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3">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3">
      <c r="C70" t="s">
        <v>9</v>
      </c>
      <c r="D70" t="s">
        <v>37</v>
      </c>
      <c r="E70" t="s">
        <v>29</v>
      </c>
      <c r="F70" s="4">
        <v>1085</v>
      </c>
      <c r="G70" s="5">
        <v>273</v>
      </c>
      <c r="H70">
        <f>_xlfn.XLOOKUP(data[[#This Row],[Product]],products[Product],products[Cost per unit])</f>
        <v>7.16</v>
      </c>
      <c r="I70">
        <f>data[[#This Row],[Cost per Unit]]*data[[#This Row],[Units]]</f>
        <v>1954.68</v>
      </c>
    </row>
    <row r="71" spans="3:9" x14ac:dyDescent="0.3">
      <c r="C71" t="s">
        <v>5</v>
      </c>
      <c r="D71" t="s">
        <v>37</v>
      </c>
      <c r="E71" t="s">
        <v>31</v>
      </c>
      <c r="F71" s="4">
        <v>182</v>
      </c>
      <c r="G71" s="5">
        <v>48</v>
      </c>
      <c r="H71">
        <f>_xlfn.XLOOKUP(data[[#This Row],[Product]],products[Product],products[Cost per unit])</f>
        <v>5.79</v>
      </c>
      <c r="I71">
        <f>data[[#This Row],[Cost per Unit]]*data[[#This Row],[Units]]</f>
        <v>277.92</v>
      </c>
    </row>
    <row r="72" spans="3:9" x14ac:dyDescent="0.3">
      <c r="C72" t="s">
        <v>6</v>
      </c>
      <c r="D72" t="s">
        <v>34</v>
      </c>
      <c r="E72" t="s">
        <v>27</v>
      </c>
      <c r="F72" s="4">
        <v>4242</v>
      </c>
      <c r="G72" s="5">
        <v>207</v>
      </c>
      <c r="H72">
        <f>_xlfn.XLOOKUP(data[[#This Row],[Product]],products[Product],products[Cost per unit])</f>
        <v>16.73</v>
      </c>
      <c r="I72">
        <f>data[[#This Row],[Cost per Unit]]*data[[#This Row],[Units]]</f>
        <v>3463.11</v>
      </c>
    </row>
    <row r="73" spans="3:9" x14ac:dyDescent="0.3">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3">
      <c r="C74" t="s">
        <v>10</v>
      </c>
      <c r="D74" t="s">
        <v>36</v>
      </c>
      <c r="E74" t="s">
        <v>23</v>
      </c>
      <c r="F74" s="4">
        <v>2317</v>
      </c>
      <c r="G74" s="5">
        <v>261</v>
      </c>
      <c r="H74">
        <f>_xlfn.XLOOKUP(data[[#This Row],[Product]],products[Product],products[Cost per unit])</f>
        <v>6.49</v>
      </c>
      <c r="I74">
        <f>data[[#This Row],[Cost per Unit]]*data[[#This Row],[Units]]</f>
        <v>1693.89</v>
      </c>
    </row>
    <row r="75" spans="3:9" x14ac:dyDescent="0.3">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3">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3">
      <c r="C77" t="s">
        <v>7</v>
      </c>
      <c r="D77" t="s">
        <v>34</v>
      </c>
      <c r="E77" t="s">
        <v>20</v>
      </c>
      <c r="F77" s="4">
        <v>2205</v>
      </c>
      <c r="G77" s="5">
        <v>138</v>
      </c>
      <c r="H77">
        <f>_xlfn.XLOOKUP(data[[#This Row],[Product]],products[Product],products[Cost per unit])</f>
        <v>10.62</v>
      </c>
      <c r="I77">
        <f>data[[#This Row],[Cost per Unit]]*data[[#This Row],[Units]]</f>
        <v>1465.56</v>
      </c>
    </row>
    <row r="78" spans="3:9" x14ac:dyDescent="0.3">
      <c r="C78" t="s">
        <v>7</v>
      </c>
      <c r="D78" t="s">
        <v>37</v>
      </c>
      <c r="E78" t="s">
        <v>17</v>
      </c>
      <c r="F78" s="4">
        <v>4487</v>
      </c>
      <c r="G78" s="5">
        <v>111</v>
      </c>
      <c r="H78">
        <f>_xlfn.XLOOKUP(data[[#This Row],[Product]],products[Product],products[Cost per unit])</f>
        <v>3.11</v>
      </c>
      <c r="I78">
        <f>data[[#This Row],[Cost per Unit]]*data[[#This Row],[Units]]</f>
        <v>345.21</v>
      </c>
    </row>
    <row r="79" spans="3:9" x14ac:dyDescent="0.3">
      <c r="C79" t="s">
        <v>5</v>
      </c>
      <c r="D79" t="s">
        <v>35</v>
      </c>
      <c r="E79" t="s">
        <v>18</v>
      </c>
      <c r="F79" s="4">
        <v>2415</v>
      </c>
      <c r="G79" s="5">
        <v>15</v>
      </c>
      <c r="H79">
        <f>_xlfn.XLOOKUP(data[[#This Row],[Product]],products[Product],products[Cost per unit])</f>
        <v>6.47</v>
      </c>
      <c r="I79">
        <f>data[[#This Row],[Cost per Unit]]*data[[#This Row],[Units]]</f>
        <v>97.05</v>
      </c>
    </row>
    <row r="80" spans="3:9" x14ac:dyDescent="0.3">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3">
      <c r="C81" t="s">
        <v>5</v>
      </c>
      <c r="D81" t="s">
        <v>34</v>
      </c>
      <c r="E81" t="s">
        <v>19</v>
      </c>
      <c r="F81" s="4">
        <v>861</v>
      </c>
      <c r="G81" s="5">
        <v>195</v>
      </c>
      <c r="H81">
        <f>_xlfn.XLOOKUP(data[[#This Row],[Product]],products[Product],products[Cost per unit])</f>
        <v>7.64</v>
      </c>
      <c r="I81">
        <f>data[[#This Row],[Cost per Unit]]*data[[#This Row],[Units]]</f>
        <v>1489.8</v>
      </c>
    </row>
    <row r="82" spans="3:9" x14ac:dyDescent="0.3">
      <c r="C82" t="s">
        <v>10</v>
      </c>
      <c r="D82" t="s">
        <v>38</v>
      </c>
      <c r="E82" t="s">
        <v>14</v>
      </c>
      <c r="F82" s="4">
        <v>5586</v>
      </c>
      <c r="G82" s="5">
        <v>525</v>
      </c>
      <c r="H82">
        <f>_xlfn.XLOOKUP(data[[#This Row],[Product]],products[Product],products[Cost per unit])</f>
        <v>11.7</v>
      </c>
      <c r="I82">
        <f>data[[#This Row],[Cost per Unit]]*data[[#This Row],[Units]]</f>
        <v>6142.5</v>
      </c>
    </row>
    <row r="83" spans="3:9" x14ac:dyDescent="0.3">
      <c r="C83" t="s">
        <v>7</v>
      </c>
      <c r="D83" t="s">
        <v>34</v>
      </c>
      <c r="E83" t="s">
        <v>33</v>
      </c>
      <c r="F83" s="4">
        <v>2226</v>
      </c>
      <c r="G83" s="5">
        <v>48</v>
      </c>
      <c r="H83">
        <f>_xlfn.XLOOKUP(data[[#This Row],[Product]],products[Product],products[Cost per unit])</f>
        <v>12.37</v>
      </c>
      <c r="I83">
        <f>data[[#This Row],[Cost per Unit]]*data[[#This Row],[Units]]</f>
        <v>593.76</v>
      </c>
    </row>
    <row r="84" spans="3:9" x14ac:dyDescent="0.3">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3">
      <c r="C85" t="s">
        <v>9</v>
      </c>
      <c r="D85" t="s">
        <v>34</v>
      </c>
      <c r="E85" t="s">
        <v>20</v>
      </c>
      <c r="F85" s="4">
        <v>8463</v>
      </c>
      <c r="G85" s="5">
        <v>492</v>
      </c>
      <c r="H85">
        <f>_xlfn.XLOOKUP(data[[#This Row],[Product]],products[Product],products[Cost per unit])</f>
        <v>10.62</v>
      </c>
      <c r="I85">
        <f>data[[#This Row],[Cost per Unit]]*data[[#This Row],[Units]]</f>
        <v>5225.04</v>
      </c>
    </row>
    <row r="86" spans="3:9" x14ac:dyDescent="0.3">
      <c r="C86" t="s">
        <v>5</v>
      </c>
      <c r="D86" t="s">
        <v>34</v>
      </c>
      <c r="E86" t="s">
        <v>29</v>
      </c>
      <c r="F86" s="4">
        <v>2891</v>
      </c>
      <c r="G86" s="5">
        <v>102</v>
      </c>
      <c r="H86">
        <f>_xlfn.XLOOKUP(data[[#This Row],[Product]],products[Product],products[Cost per unit])</f>
        <v>7.16</v>
      </c>
      <c r="I86">
        <f>data[[#This Row],[Cost per Unit]]*data[[#This Row],[Units]]</f>
        <v>730.32</v>
      </c>
    </row>
    <row r="87" spans="3:9" x14ac:dyDescent="0.3">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3">
      <c r="C88" t="s">
        <v>41</v>
      </c>
      <c r="D88" t="s">
        <v>36</v>
      </c>
      <c r="E88" t="s">
        <v>28</v>
      </c>
      <c r="F88" s="4">
        <v>854</v>
      </c>
      <c r="G88" s="5">
        <v>309</v>
      </c>
      <c r="H88">
        <f>_xlfn.XLOOKUP(data[[#This Row],[Product]],products[Product],products[Cost per unit])</f>
        <v>10.38</v>
      </c>
      <c r="I88">
        <f>data[[#This Row],[Cost per Unit]]*data[[#This Row],[Units]]</f>
        <v>3207.42</v>
      </c>
    </row>
    <row r="89" spans="3:9" x14ac:dyDescent="0.3">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3">
      <c r="C90" t="s">
        <v>9</v>
      </c>
      <c r="D90" t="s">
        <v>35</v>
      </c>
      <c r="E90" t="s">
        <v>26</v>
      </c>
      <c r="F90" s="4">
        <v>98</v>
      </c>
      <c r="G90" s="5">
        <v>159</v>
      </c>
      <c r="H90">
        <f>_xlfn.XLOOKUP(data[[#This Row],[Product]],products[Product],products[Cost per unit])</f>
        <v>5.6</v>
      </c>
      <c r="I90">
        <f>data[[#This Row],[Cost per Unit]]*data[[#This Row],[Units]]</f>
        <v>890.4</v>
      </c>
    </row>
    <row r="91" spans="3:9" x14ac:dyDescent="0.3">
      <c r="C91" t="s">
        <v>5</v>
      </c>
      <c r="D91" t="s">
        <v>35</v>
      </c>
      <c r="E91" t="s">
        <v>15</v>
      </c>
      <c r="F91" s="4">
        <v>13391</v>
      </c>
      <c r="G91" s="5">
        <v>201</v>
      </c>
      <c r="H91">
        <f>_xlfn.XLOOKUP(data[[#This Row],[Product]],products[Product],products[Cost per unit])</f>
        <v>11.73</v>
      </c>
      <c r="I91">
        <f>data[[#This Row],[Cost per Unit]]*data[[#This Row],[Units]]</f>
        <v>2357.73</v>
      </c>
    </row>
    <row r="92" spans="3:9" x14ac:dyDescent="0.3">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3">
      <c r="C93" t="s">
        <v>2</v>
      </c>
      <c r="D93" t="s">
        <v>38</v>
      </c>
      <c r="E93" t="s">
        <v>13</v>
      </c>
      <c r="F93" s="4">
        <v>56</v>
      </c>
      <c r="G93" s="5">
        <v>51</v>
      </c>
      <c r="H93">
        <f>_xlfn.XLOOKUP(data[[#This Row],[Product]],products[Product],products[Cost per unit])</f>
        <v>9.33</v>
      </c>
      <c r="I93">
        <f>data[[#This Row],[Cost per Unit]]*data[[#This Row],[Units]]</f>
        <v>475.83</v>
      </c>
    </row>
    <row r="94" spans="3:9" x14ac:dyDescent="0.3">
      <c r="C94" t="s">
        <v>3</v>
      </c>
      <c r="D94" t="s">
        <v>36</v>
      </c>
      <c r="E94" t="s">
        <v>25</v>
      </c>
      <c r="F94" s="4">
        <v>3339</v>
      </c>
      <c r="G94" s="5">
        <v>39</v>
      </c>
      <c r="H94">
        <f>_xlfn.XLOOKUP(data[[#This Row],[Product]],products[Product],products[Cost per unit])</f>
        <v>13.15</v>
      </c>
      <c r="I94">
        <f>data[[#This Row],[Cost per Unit]]*data[[#This Row],[Units]]</f>
        <v>512.85</v>
      </c>
    </row>
    <row r="95" spans="3:9" x14ac:dyDescent="0.3">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3">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3">
      <c r="C97" t="s">
        <v>2</v>
      </c>
      <c r="D97" t="s">
        <v>39</v>
      </c>
      <c r="E97" t="s">
        <v>27</v>
      </c>
      <c r="F97" s="4">
        <v>7812</v>
      </c>
      <c r="G97" s="5">
        <v>81</v>
      </c>
      <c r="H97">
        <f>_xlfn.XLOOKUP(data[[#This Row],[Product]],products[Product],products[Cost per unit])</f>
        <v>16.73</v>
      </c>
      <c r="I97">
        <f>data[[#This Row],[Cost per Unit]]*data[[#This Row],[Units]]</f>
        <v>1355.13</v>
      </c>
    </row>
    <row r="98" spans="3:9" x14ac:dyDescent="0.3">
      <c r="C98" t="s">
        <v>40</v>
      </c>
      <c r="D98" t="s">
        <v>37</v>
      </c>
      <c r="E98" t="s">
        <v>19</v>
      </c>
      <c r="F98" s="4">
        <v>7693</v>
      </c>
      <c r="G98" s="5">
        <v>21</v>
      </c>
      <c r="H98">
        <f>_xlfn.XLOOKUP(data[[#This Row],[Product]],products[Product],products[Cost per unit])</f>
        <v>7.64</v>
      </c>
      <c r="I98">
        <f>data[[#This Row],[Cost per Unit]]*data[[#This Row],[Units]]</f>
        <v>160.44</v>
      </c>
    </row>
    <row r="99" spans="3:9" x14ac:dyDescent="0.3">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3">
      <c r="C100" t="s">
        <v>10</v>
      </c>
      <c r="D100" t="s">
        <v>35</v>
      </c>
      <c r="E100" t="s">
        <v>21</v>
      </c>
      <c r="F100" s="4">
        <v>567</v>
      </c>
      <c r="G100" s="5">
        <v>228</v>
      </c>
      <c r="H100">
        <f>_xlfn.XLOOKUP(data[[#This Row],[Product]],products[Product],products[Cost per unit])</f>
        <v>9</v>
      </c>
      <c r="I100">
        <f>data[[#This Row],[Cost per Unit]]*data[[#This Row],[Units]]</f>
        <v>2052</v>
      </c>
    </row>
    <row r="101" spans="3:9" x14ac:dyDescent="0.3">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3">
      <c r="C102" t="s">
        <v>5</v>
      </c>
      <c r="D102" t="s">
        <v>38</v>
      </c>
      <c r="E102" t="s">
        <v>13</v>
      </c>
      <c r="F102" s="4">
        <v>7189</v>
      </c>
      <c r="G102" s="5">
        <v>54</v>
      </c>
      <c r="H102">
        <f>_xlfn.XLOOKUP(data[[#This Row],[Product]],products[Product],products[Cost per unit])</f>
        <v>9.33</v>
      </c>
      <c r="I102">
        <f>data[[#This Row],[Cost per Unit]]*data[[#This Row],[Units]]</f>
        <v>503.82</v>
      </c>
    </row>
    <row r="103" spans="3:9" x14ac:dyDescent="0.3">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3">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3">
      <c r="C105" t="s">
        <v>6</v>
      </c>
      <c r="D105" t="s">
        <v>38</v>
      </c>
      <c r="E105" t="s">
        <v>25</v>
      </c>
      <c r="F105" s="4">
        <v>469</v>
      </c>
      <c r="G105" s="5">
        <v>75</v>
      </c>
      <c r="H105">
        <f>_xlfn.XLOOKUP(data[[#This Row],[Product]],products[Product],products[Cost per unit])</f>
        <v>13.15</v>
      </c>
      <c r="I105">
        <f>data[[#This Row],[Cost per Unit]]*data[[#This Row],[Units]]</f>
        <v>986.25</v>
      </c>
    </row>
    <row r="106" spans="3:9" x14ac:dyDescent="0.3">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3">
      <c r="C107" t="s">
        <v>9</v>
      </c>
      <c r="D107" t="s">
        <v>37</v>
      </c>
      <c r="E107" t="s">
        <v>25</v>
      </c>
      <c r="F107" s="4">
        <v>4305</v>
      </c>
      <c r="G107" s="5">
        <v>156</v>
      </c>
      <c r="H107">
        <f>_xlfn.XLOOKUP(data[[#This Row],[Product]],products[Product],products[Cost per unit])</f>
        <v>13.15</v>
      </c>
      <c r="I107">
        <f>data[[#This Row],[Cost per Unit]]*data[[#This Row],[Units]]</f>
        <v>2051.4</v>
      </c>
    </row>
    <row r="108" spans="3:9" x14ac:dyDescent="0.3">
      <c r="C108" t="s">
        <v>9</v>
      </c>
      <c r="D108" t="s">
        <v>38</v>
      </c>
      <c r="E108" t="s">
        <v>17</v>
      </c>
      <c r="F108" s="4">
        <v>2408</v>
      </c>
      <c r="G108" s="5">
        <v>9</v>
      </c>
      <c r="H108">
        <f>_xlfn.XLOOKUP(data[[#This Row],[Product]],products[Product],products[Cost per unit])</f>
        <v>3.11</v>
      </c>
      <c r="I108">
        <f>data[[#This Row],[Cost per Unit]]*data[[#This Row],[Units]]</f>
        <v>27.99</v>
      </c>
    </row>
    <row r="109" spans="3:9" x14ac:dyDescent="0.3">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3">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3">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3">
      <c r="C112" t="s">
        <v>7</v>
      </c>
      <c r="D112" t="s">
        <v>36</v>
      </c>
      <c r="E112" t="s">
        <v>19</v>
      </c>
      <c r="F112" s="4">
        <v>2870</v>
      </c>
      <c r="G112" s="5">
        <v>300</v>
      </c>
      <c r="H112">
        <f>_xlfn.XLOOKUP(data[[#This Row],[Product]],products[Product],products[Cost per unit])</f>
        <v>7.64</v>
      </c>
      <c r="I112">
        <f>data[[#This Row],[Cost per Unit]]*data[[#This Row],[Units]]</f>
        <v>2292</v>
      </c>
    </row>
    <row r="113" spans="3:9" x14ac:dyDescent="0.3">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3">
      <c r="C114" t="s">
        <v>41</v>
      </c>
      <c r="D114" t="s">
        <v>37</v>
      </c>
      <c r="E114" t="s">
        <v>21</v>
      </c>
      <c r="F114" s="4">
        <v>2933</v>
      </c>
      <c r="G114" s="5">
        <v>9</v>
      </c>
      <c r="H114">
        <f>_xlfn.XLOOKUP(data[[#This Row],[Product]],products[Product],products[Cost per unit])</f>
        <v>9</v>
      </c>
      <c r="I114">
        <f>data[[#This Row],[Cost per Unit]]*data[[#This Row],[Units]]</f>
        <v>81</v>
      </c>
    </row>
    <row r="115" spans="3:9" x14ac:dyDescent="0.3">
      <c r="C115" t="s">
        <v>5</v>
      </c>
      <c r="D115" t="s">
        <v>35</v>
      </c>
      <c r="E115" t="s">
        <v>4</v>
      </c>
      <c r="F115" s="4">
        <v>2744</v>
      </c>
      <c r="G115" s="5">
        <v>9</v>
      </c>
      <c r="H115">
        <f>_xlfn.XLOOKUP(data[[#This Row],[Product]],products[Product],products[Cost per unit])</f>
        <v>11.88</v>
      </c>
      <c r="I115">
        <f>data[[#This Row],[Cost per Unit]]*data[[#This Row],[Units]]</f>
        <v>106.92</v>
      </c>
    </row>
    <row r="116" spans="3:9" x14ac:dyDescent="0.3">
      <c r="C116" t="s">
        <v>40</v>
      </c>
      <c r="D116" t="s">
        <v>36</v>
      </c>
      <c r="E116" t="s">
        <v>33</v>
      </c>
      <c r="F116" s="4">
        <v>9772</v>
      </c>
      <c r="G116" s="5">
        <v>90</v>
      </c>
      <c r="H116">
        <f>_xlfn.XLOOKUP(data[[#This Row],[Product]],products[Product],products[Cost per unit])</f>
        <v>12.37</v>
      </c>
      <c r="I116">
        <f>data[[#This Row],[Cost per Unit]]*data[[#This Row],[Units]]</f>
        <v>1113.3</v>
      </c>
    </row>
    <row r="117" spans="3:9" x14ac:dyDescent="0.3">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3">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3">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3">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3">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3">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3">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3">
      <c r="C124" t="s">
        <v>7</v>
      </c>
      <c r="D124" t="s">
        <v>37</v>
      </c>
      <c r="E124" t="s">
        <v>14</v>
      </c>
      <c r="F124" s="4">
        <v>6608</v>
      </c>
      <c r="G124" s="5">
        <v>225</v>
      </c>
      <c r="H124">
        <f>_xlfn.XLOOKUP(data[[#This Row],[Product]],products[Product],products[Cost per unit])</f>
        <v>11.7</v>
      </c>
      <c r="I124">
        <f>data[[#This Row],[Cost per Unit]]*data[[#This Row],[Units]]</f>
        <v>2632.5</v>
      </c>
    </row>
    <row r="125" spans="3:9" x14ac:dyDescent="0.3">
      <c r="C125" t="s">
        <v>6</v>
      </c>
      <c r="D125" t="s">
        <v>34</v>
      </c>
      <c r="E125" t="s">
        <v>26</v>
      </c>
      <c r="F125" s="4">
        <v>8008</v>
      </c>
      <c r="G125" s="5">
        <v>456</v>
      </c>
      <c r="H125">
        <f>_xlfn.XLOOKUP(data[[#This Row],[Product]],products[Product],products[Cost per unit])</f>
        <v>5.6</v>
      </c>
      <c r="I125">
        <f>data[[#This Row],[Cost per Unit]]*data[[#This Row],[Units]]</f>
        <v>2553.6</v>
      </c>
    </row>
    <row r="126" spans="3:9" x14ac:dyDescent="0.3">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3">
      <c r="C127" t="s">
        <v>6</v>
      </c>
      <c r="D127" t="s">
        <v>34</v>
      </c>
      <c r="E127" t="s">
        <v>4</v>
      </c>
      <c r="F127" s="4">
        <v>525</v>
      </c>
      <c r="G127" s="5">
        <v>48</v>
      </c>
      <c r="H127">
        <f>_xlfn.XLOOKUP(data[[#This Row],[Product]],products[Product],products[Cost per unit])</f>
        <v>11.88</v>
      </c>
      <c r="I127">
        <f>data[[#This Row],[Cost per Unit]]*data[[#This Row],[Units]]</f>
        <v>570.24</v>
      </c>
    </row>
    <row r="128" spans="3:9" x14ac:dyDescent="0.3">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3">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3">
      <c r="C130" t="s">
        <v>2</v>
      </c>
      <c r="D130" t="s">
        <v>37</v>
      </c>
      <c r="E130" t="s">
        <v>18</v>
      </c>
      <c r="F130" s="4">
        <v>11571</v>
      </c>
      <c r="G130" s="5">
        <v>138</v>
      </c>
      <c r="H130">
        <f>_xlfn.XLOOKUP(data[[#This Row],[Product]],products[Product],products[Cost per unit])</f>
        <v>6.47</v>
      </c>
      <c r="I130">
        <f>data[[#This Row],[Cost per Unit]]*data[[#This Row],[Units]]</f>
        <v>892.86</v>
      </c>
    </row>
    <row r="131" spans="3:9" x14ac:dyDescent="0.3">
      <c r="C131" t="s">
        <v>40</v>
      </c>
      <c r="D131" t="s">
        <v>38</v>
      </c>
      <c r="E131" t="s">
        <v>25</v>
      </c>
      <c r="F131" s="4">
        <v>2541</v>
      </c>
      <c r="G131" s="5">
        <v>90</v>
      </c>
      <c r="H131">
        <f>_xlfn.XLOOKUP(data[[#This Row],[Product]],products[Product],products[Cost per unit])</f>
        <v>13.15</v>
      </c>
      <c r="I131">
        <f>data[[#This Row],[Cost per Unit]]*data[[#This Row],[Units]]</f>
        <v>1183.5</v>
      </c>
    </row>
    <row r="132" spans="3:9" x14ac:dyDescent="0.3">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3">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3">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3">
      <c r="C135" t="s">
        <v>8</v>
      </c>
      <c r="D135" t="s">
        <v>35</v>
      </c>
      <c r="E135" t="s">
        <v>27</v>
      </c>
      <c r="F135" s="4">
        <v>4753</v>
      </c>
      <c r="G135" s="5">
        <v>300</v>
      </c>
      <c r="H135">
        <f>_xlfn.XLOOKUP(data[[#This Row],[Product]],products[Product],products[Cost per unit])</f>
        <v>16.73</v>
      </c>
      <c r="I135">
        <f>data[[#This Row],[Cost per Unit]]*data[[#This Row],[Units]]</f>
        <v>5019</v>
      </c>
    </row>
    <row r="136" spans="3:9" x14ac:dyDescent="0.3">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3">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3">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3">
      <c r="C139" t="s">
        <v>7</v>
      </c>
      <c r="D139" t="s">
        <v>36</v>
      </c>
      <c r="E139" t="s">
        <v>29</v>
      </c>
      <c r="F139" s="4">
        <v>5551</v>
      </c>
      <c r="G139" s="5">
        <v>252</v>
      </c>
      <c r="H139">
        <f>_xlfn.XLOOKUP(data[[#This Row],[Product]],products[Product],products[Cost per unit])</f>
        <v>7.16</v>
      </c>
      <c r="I139">
        <f>data[[#This Row],[Cost per Unit]]*data[[#This Row],[Units]]</f>
        <v>1804.32</v>
      </c>
    </row>
    <row r="140" spans="3:9" x14ac:dyDescent="0.3">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3">
      <c r="C141" t="s">
        <v>7</v>
      </c>
      <c r="D141" t="s">
        <v>39</v>
      </c>
      <c r="E141" t="s">
        <v>17</v>
      </c>
      <c r="F141" s="4">
        <v>4438</v>
      </c>
      <c r="G141" s="5">
        <v>246</v>
      </c>
      <c r="H141">
        <f>_xlfn.XLOOKUP(data[[#This Row],[Product]],products[Product],products[Cost per unit])</f>
        <v>3.11</v>
      </c>
      <c r="I141">
        <f>data[[#This Row],[Cost per Unit]]*data[[#This Row],[Units]]</f>
        <v>765.06</v>
      </c>
    </row>
    <row r="142" spans="3:9" x14ac:dyDescent="0.3">
      <c r="C142" t="s">
        <v>8</v>
      </c>
      <c r="D142" t="s">
        <v>38</v>
      </c>
      <c r="E142" t="s">
        <v>22</v>
      </c>
      <c r="F142" s="4">
        <v>168</v>
      </c>
      <c r="G142" s="5">
        <v>84</v>
      </c>
      <c r="H142">
        <f>_xlfn.XLOOKUP(data[[#This Row],[Product]],products[Product],products[Cost per unit])</f>
        <v>9.77</v>
      </c>
      <c r="I142">
        <f>data[[#This Row],[Cost per Unit]]*data[[#This Row],[Units]]</f>
        <v>820.68</v>
      </c>
    </row>
    <row r="143" spans="3:9" x14ac:dyDescent="0.3">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3">
      <c r="C144" t="s">
        <v>5</v>
      </c>
      <c r="D144" t="s">
        <v>36</v>
      </c>
      <c r="E144" t="s">
        <v>17</v>
      </c>
      <c r="F144" s="4">
        <v>3339</v>
      </c>
      <c r="G144" s="5">
        <v>348</v>
      </c>
      <c r="H144">
        <f>_xlfn.XLOOKUP(data[[#This Row],[Product]],products[Product],products[Cost per unit])</f>
        <v>3.11</v>
      </c>
      <c r="I144">
        <f>data[[#This Row],[Cost per Unit]]*data[[#This Row],[Units]]</f>
        <v>1082.28</v>
      </c>
    </row>
    <row r="145" spans="3:9" x14ac:dyDescent="0.3">
      <c r="C145" t="s">
        <v>7</v>
      </c>
      <c r="D145" t="s">
        <v>37</v>
      </c>
      <c r="E145" t="s">
        <v>33</v>
      </c>
      <c r="F145" s="4">
        <v>6391</v>
      </c>
      <c r="G145" s="5">
        <v>48</v>
      </c>
      <c r="H145">
        <f>_xlfn.XLOOKUP(data[[#This Row],[Product]],products[Product],products[Cost per unit])</f>
        <v>12.37</v>
      </c>
      <c r="I145">
        <f>data[[#This Row],[Cost per Unit]]*data[[#This Row],[Units]]</f>
        <v>593.76</v>
      </c>
    </row>
    <row r="146" spans="3:9" x14ac:dyDescent="0.3">
      <c r="C146" t="s">
        <v>5</v>
      </c>
      <c r="D146" t="s">
        <v>37</v>
      </c>
      <c r="E146" t="s">
        <v>22</v>
      </c>
      <c r="F146" s="4">
        <v>518</v>
      </c>
      <c r="G146" s="5">
        <v>75</v>
      </c>
      <c r="H146">
        <f>_xlfn.XLOOKUP(data[[#This Row],[Product]],products[Product],products[Cost per unit])</f>
        <v>9.77</v>
      </c>
      <c r="I146">
        <f>data[[#This Row],[Cost per Unit]]*data[[#This Row],[Units]]</f>
        <v>732.75</v>
      </c>
    </row>
    <row r="147" spans="3:9" x14ac:dyDescent="0.3">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3">
      <c r="C148" t="s">
        <v>6</v>
      </c>
      <c r="D148" t="s">
        <v>39</v>
      </c>
      <c r="E148" t="s">
        <v>17</v>
      </c>
      <c r="F148" s="4">
        <v>6048</v>
      </c>
      <c r="G148" s="5">
        <v>27</v>
      </c>
      <c r="H148">
        <f>_xlfn.XLOOKUP(data[[#This Row],[Product]],products[Product],products[Cost per unit])</f>
        <v>3.11</v>
      </c>
      <c r="I148">
        <f>data[[#This Row],[Cost per Unit]]*data[[#This Row],[Units]]</f>
        <v>83.97</v>
      </c>
    </row>
    <row r="149" spans="3:9" x14ac:dyDescent="0.3">
      <c r="C149" t="s">
        <v>8</v>
      </c>
      <c r="D149" t="s">
        <v>38</v>
      </c>
      <c r="E149" t="s">
        <v>32</v>
      </c>
      <c r="F149" s="4">
        <v>3752</v>
      </c>
      <c r="G149" s="5">
        <v>213</v>
      </c>
      <c r="H149">
        <f>_xlfn.XLOOKUP(data[[#This Row],[Product]],products[Product],products[Cost per unit])</f>
        <v>8.65</v>
      </c>
      <c r="I149">
        <f>data[[#This Row],[Cost per Unit]]*data[[#This Row],[Units]]</f>
        <v>1842.45</v>
      </c>
    </row>
    <row r="150" spans="3:9" x14ac:dyDescent="0.3">
      <c r="C150" t="s">
        <v>5</v>
      </c>
      <c r="D150" t="s">
        <v>35</v>
      </c>
      <c r="E150" t="s">
        <v>29</v>
      </c>
      <c r="F150" s="4">
        <v>4480</v>
      </c>
      <c r="G150" s="5">
        <v>357</v>
      </c>
      <c r="H150">
        <f>_xlfn.XLOOKUP(data[[#This Row],[Product]],products[Product],products[Cost per unit])</f>
        <v>7.16</v>
      </c>
      <c r="I150">
        <f>data[[#This Row],[Cost per Unit]]*data[[#This Row],[Units]]</f>
        <v>2556.12</v>
      </c>
    </row>
    <row r="151" spans="3:9" x14ac:dyDescent="0.3">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3">
      <c r="C152" t="s">
        <v>8</v>
      </c>
      <c r="D152" t="s">
        <v>37</v>
      </c>
      <c r="E152" t="s">
        <v>30</v>
      </c>
      <c r="F152" s="4">
        <v>42</v>
      </c>
      <c r="G152" s="5">
        <v>150</v>
      </c>
      <c r="H152">
        <f>_xlfn.XLOOKUP(data[[#This Row],[Product]],products[Product],products[Cost per unit])</f>
        <v>14.49</v>
      </c>
      <c r="I152">
        <f>data[[#This Row],[Cost per Unit]]*data[[#This Row],[Units]]</f>
        <v>2173.5</v>
      </c>
    </row>
    <row r="153" spans="3:9" x14ac:dyDescent="0.3">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3">
      <c r="C154" t="s">
        <v>7</v>
      </c>
      <c r="D154" t="s">
        <v>35</v>
      </c>
      <c r="E154" t="s">
        <v>27</v>
      </c>
      <c r="F154" s="4">
        <v>2478</v>
      </c>
      <c r="G154" s="5">
        <v>21</v>
      </c>
      <c r="H154">
        <f>_xlfn.XLOOKUP(data[[#This Row],[Product]],products[Product],products[Cost per unit])</f>
        <v>16.73</v>
      </c>
      <c r="I154">
        <f>data[[#This Row],[Cost per Unit]]*data[[#This Row],[Units]]</f>
        <v>351.33</v>
      </c>
    </row>
    <row r="155" spans="3:9" x14ac:dyDescent="0.3">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3">
      <c r="C156" t="s">
        <v>2</v>
      </c>
      <c r="D156" t="s">
        <v>37</v>
      </c>
      <c r="E156" t="s">
        <v>17</v>
      </c>
      <c r="F156" s="4">
        <v>9926</v>
      </c>
      <c r="G156" s="5">
        <v>201</v>
      </c>
      <c r="H156">
        <f>_xlfn.XLOOKUP(data[[#This Row],[Product]],products[Product],products[Cost per unit])</f>
        <v>3.11</v>
      </c>
      <c r="I156">
        <f>data[[#This Row],[Cost per Unit]]*data[[#This Row],[Units]]</f>
        <v>625.11</v>
      </c>
    </row>
    <row r="157" spans="3:9" x14ac:dyDescent="0.3">
      <c r="C157" t="s">
        <v>8</v>
      </c>
      <c r="D157" t="s">
        <v>38</v>
      </c>
      <c r="E157" t="s">
        <v>13</v>
      </c>
      <c r="F157" s="4">
        <v>819</v>
      </c>
      <c r="G157" s="5">
        <v>510</v>
      </c>
      <c r="H157">
        <f>_xlfn.XLOOKUP(data[[#This Row],[Product]],products[Product],products[Cost per unit])</f>
        <v>9.33</v>
      </c>
      <c r="I157">
        <f>data[[#This Row],[Cost per Unit]]*data[[#This Row],[Units]]</f>
        <v>4758.3</v>
      </c>
    </row>
    <row r="158" spans="3:9" x14ac:dyDescent="0.3">
      <c r="C158" t="s">
        <v>6</v>
      </c>
      <c r="D158" t="s">
        <v>39</v>
      </c>
      <c r="E158" t="s">
        <v>29</v>
      </c>
      <c r="F158" s="4">
        <v>3052</v>
      </c>
      <c r="G158" s="5">
        <v>378</v>
      </c>
      <c r="H158">
        <f>_xlfn.XLOOKUP(data[[#This Row],[Product]],products[Product],products[Cost per unit])</f>
        <v>7.16</v>
      </c>
      <c r="I158">
        <f>data[[#This Row],[Cost per Unit]]*data[[#This Row],[Units]]</f>
        <v>2706.48</v>
      </c>
    </row>
    <row r="159" spans="3:9" x14ac:dyDescent="0.3">
      <c r="C159" t="s">
        <v>9</v>
      </c>
      <c r="D159" t="s">
        <v>34</v>
      </c>
      <c r="E159" t="s">
        <v>21</v>
      </c>
      <c r="F159" s="4">
        <v>6832</v>
      </c>
      <c r="G159" s="5">
        <v>27</v>
      </c>
      <c r="H159">
        <f>_xlfn.XLOOKUP(data[[#This Row],[Product]],products[Product],products[Cost per unit])</f>
        <v>9</v>
      </c>
      <c r="I159">
        <f>data[[#This Row],[Cost per Unit]]*data[[#This Row],[Units]]</f>
        <v>243</v>
      </c>
    </row>
    <row r="160" spans="3:9" x14ac:dyDescent="0.3">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3">
      <c r="C161" t="s">
        <v>6</v>
      </c>
      <c r="D161" t="s">
        <v>38</v>
      </c>
      <c r="E161" t="s">
        <v>21</v>
      </c>
      <c r="F161" s="4">
        <v>7322</v>
      </c>
      <c r="G161" s="5">
        <v>36</v>
      </c>
      <c r="H161">
        <f>_xlfn.XLOOKUP(data[[#This Row],[Product]],products[Product],products[Cost per unit])</f>
        <v>9</v>
      </c>
      <c r="I161">
        <f>data[[#This Row],[Cost per Unit]]*data[[#This Row],[Units]]</f>
        <v>324</v>
      </c>
    </row>
    <row r="162" spans="3:9" x14ac:dyDescent="0.3">
      <c r="C162" t="s">
        <v>8</v>
      </c>
      <c r="D162" t="s">
        <v>35</v>
      </c>
      <c r="E162" t="s">
        <v>33</v>
      </c>
      <c r="F162" s="4">
        <v>357</v>
      </c>
      <c r="G162" s="5">
        <v>126</v>
      </c>
      <c r="H162">
        <f>_xlfn.XLOOKUP(data[[#This Row],[Product]],products[Product],products[Cost per unit])</f>
        <v>12.37</v>
      </c>
      <c r="I162">
        <f>data[[#This Row],[Cost per Unit]]*data[[#This Row],[Units]]</f>
        <v>1558.62</v>
      </c>
    </row>
    <row r="163" spans="3:9" x14ac:dyDescent="0.3">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3">
      <c r="C164" t="s">
        <v>7</v>
      </c>
      <c r="D164" t="s">
        <v>36</v>
      </c>
      <c r="E164" t="s">
        <v>22</v>
      </c>
      <c r="F164" s="4">
        <v>8435</v>
      </c>
      <c r="G164" s="5">
        <v>42</v>
      </c>
      <c r="H164">
        <f>_xlfn.XLOOKUP(data[[#This Row],[Product]],products[Product],products[Cost per unit])</f>
        <v>9.77</v>
      </c>
      <c r="I164">
        <f>data[[#This Row],[Cost per Unit]]*data[[#This Row],[Units]]</f>
        <v>410.34</v>
      </c>
    </row>
    <row r="165" spans="3:9" x14ac:dyDescent="0.3">
      <c r="C165" t="s">
        <v>40</v>
      </c>
      <c r="D165" t="s">
        <v>39</v>
      </c>
      <c r="E165" t="s">
        <v>29</v>
      </c>
      <c r="F165" s="4">
        <v>0</v>
      </c>
      <c r="G165" s="5">
        <v>135</v>
      </c>
      <c r="H165">
        <f>_xlfn.XLOOKUP(data[[#This Row],[Product]],products[Product],products[Cost per unit])</f>
        <v>7.16</v>
      </c>
      <c r="I165">
        <f>data[[#This Row],[Cost per Unit]]*data[[#This Row],[Units]]</f>
        <v>966.6</v>
      </c>
    </row>
    <row r="166" spans="3:9" x14ac:dyDescent="0.3">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3">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3">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3">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3">
      <c r="C170" t="s">
        <v>3</v>
      </c>
      <c r="D170" t="s">
        <v>37</v>
      </c>
      <c r="E170" t="s">
        <v>29</v>
      </c>
      <c r="F170" s="4">
        <v>4592</v>
      </c>
      <c r="G170" s="5">
        <v>324</v>
      </c>
      <c r="H170">
        <f>_xlfn.XLOOKUP(data[[#This Row],[Product]],products[Product],products[Cost per unit])</f>
        <v>7.16</v>
      </c>
      <c r="I170">
        <f>data[[#This Row],[Cost per Unit]]*data[[#This Row],[Units]]</f>
        <v>2319.84</v>
      </c>
    </row>
    <row r="171" spans="3:9" x14ac:dyDescent="0.3">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3">
      <c r="C172" t="s">
        <v>2</v>
      </c>
      <c r="D172" t="s">
        <v>39</v>
      </c>
      <c r="E172" t="s">
        <v>21</v>
      </c>
      <c r="F172" s="4">
        <v>7651</v>
      </c>
      <c r="G172" s="5">
        <v>213</v>
      </c>
      <c r="H172">
        <f>_xlfn.XLOOKUP(data[[#This Row],[Product]],products[Product],products[Cost per unit])</f>
        <v>9</v>
      </c>
      <c r="I172">
        <f>data[[#This Row],[Cost per Unit]]*data[[#This Row],[Units]]</f>
        <v>1917</v>
      </c>
    </row>
    <row r="173" spans="3:9" x14ac:dyDescent="0.3">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3">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3">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3">
      <c r="C176" t="s">
        <v>40</v>
      </c>
      <c r="D176" t="s">
        <v>34</v>
      </c>
      <c r="E176" t="s">
        <v>23</v>
      </c>
      <c r="F176" s="4">
        <v>2779</v>
      </c>
      <c r="G176" s="5">
        <v>75</v>
      </c>
      <c r="H176">
        <f>_xlfn.XLOOKUP(data[[#This Row],[Product]],products[Product],products[Cost per unit])</f>
        <v>6.49</v>
      </c>
      <c r="I176">
        <f>data[[#This Row],[Cost per Unit]]*data[[#This Row],[Units]]</f>
        <v>486.75</v>
      </c>
    </row>
    <row r="177" spans="3:9" x14ac:dyDescent="0.3">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3">
      <c r="C178" t="s">
        <v>7</v>
      </c>
      <c r="D178" t="s">
        <v>36</v>
      </c>
      <c r="E178" t="s">
        <v>18</v>
      </c>
      <c r="F178" s="4">
        <v>2646</v>
      </c>
      <c r="G178" s="5">
        <v>177</v>
      </c>
      <c r="H178">
        <f>_xlfn.XLOOKUP(data[[#This Row],[Product]],products[Product],products[Cost per unit])</f>
        <v>6.47</v>
      </c>
      <c r="I178">
        <f>data[[#This Row],[Cost per Unit]]*data[[#This Row],[Units]]</f>
        <v>1145.19</v>
      </c>
    </row>
    <row r="179" spans="3:9" x14ac:dyDescent="0.3">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3">
      <c r="C180" t="s">
        <v>3</v>
      </c>
      <c r="D180" t="s">
        <v>35</v>
      </c>
      <c r="E180" t="s">
        <v>33</v>
      </c>
      <c r="F180" s="4">
        <v>819</v>
      </c>
      <c r="G180" s="5">
        <v>306</v>
      </c>
      <c r="H180">
        <f>_xlfn.XLOOKUP(data[[#This Row],[Product]],products[Product],products[Cost per unit])</f>
        <v>12.37</v>
      </c>
      <c r="I180">
        <f>data[[#This Row],[Cost per Unit]]*data[[#This Row],[Units]]</f>
        <v>3785.22</v>
      </c>
    </row>
    <row r="181" spans="3:9" x14ac:dyDescent="0.3">
      <c r="C181" t="s">
        <v>3</v>
      </c>
      <c r="D181" t="s">
        <v>34</v>
      </c>
      <c r="E181" t="s">
        <v>20</v>
      </c>
      <c r="F181" s="4">
        <v>2583</v>
      </c>
      <c r="G181" s="5">
        <v>18</v>
      </c>
      <c r="H181">
        <f>_xlfn.XLOOKUP(data[[#This Row],[Product]],products[Product],products[Cost per unit])</f>
        <v>10.62</v>
      </c>
      <c r="I181">
        <f>data[[#This Row],[Cost per Unit]]*data[[#This Row],[Units]]</f>
        <v>191.16</v>
      </c>
    </row>
    <row r="182" spans="3:9" x14ac:dyDescent="0.3">
      <c r="C182" t="s">
        <v>7</v>
      </c>
      <c r="D182" t="s">
        <v>35</v>
      </c>
      <c r="E182" t="s">
        <v>19</v>
      </c>
      <c r="F182" s="4">
        <v>4585</v>
      </c>
      <c r="G182" s="5">
        <v>240</v>
      </c>
      <c r="H182">
        <f>_xlfn.XLOOKUP(data[[#This Row],[Product]],products[Product],products[Cost per unit])</f>
        <v>7.64</v>
      </c>
      <c r="I182">
        <f>data[[#This Row],[Cost per Unit]]*data[[#This Row],[Units]]</f>
        <v>1833.6</v>
      </c>
    </row>
    <row r="183" spans="3:9" x14ac:dyDescent="0.3">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3">
      <c r="C184" t="s">
        <v>10</v>
      </c>
      <c r="D184" t="s">
        <v>34</v>
      </c>
      <c r="E184" t="s">
        <v>26</v>
      </c>
      <c r="F184" s="4">
        <v>4991</v>
      </c>
      <c r="G184" s="5">
        <v>9</v>
      </c>
      <c r="H184">
        <f>_xlfn.XLOOKUP(data[[#This Row],[Product]],products[Product],products[Cost per unit])</f>
        <v>5.6</v>
      </c>
      <c r="I184">
        <f>data[[#This Row],[Cost per Unit]]*data[[#This Row],[Units]]</f>
        <v>50.4</v>
      </c>
    </row>
    <row r="185" spans="3:9" x14ac:dyDescent="0.3">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3">
      <c r="C186" t="s">
        <v>2</v>
      </c>
      <c r="D186" t="s">
        <v>39</v>
      </c>
      <c r="E186" t="s">
        <v>22</v>
      </c>
      <c r="F186" s="4">
        <v>1568</v>
      </c>
      <c r="G186" s="5">
        <v>141</v>
      </c>
      <c r="H186">
        <f>_xlfn.XLOOKUP(data[[#This Row],[Product]],products[Product],products[Cost per unit])</f>
        <v>9.77</v>
      </c>
      <c r="I186">
        <f>data[[#This Row],[Cost per Unit]]*data[[#This Row],[Units]]</f>
        <v>1377.57</v>
      </c>
    </row>
    <row r="187" spans="3:9" x14ac:dyDescent="0.3">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3">
      <c r="C188" t="s">
        <v>40</v>
      </c>
      <c r="D188" t="s">
        <v>38</v>
      </c>
      <c r="E188" t="s">
        <v>24</v>
      </c>
      <c r="F188" s="4">
        <v>623</v>
      </c>
      <c r="G188" s="5">
        <v>51</v>
      </c>
      <c r="H188">
        <f>_xlfn.XLOOKUP(data[[#This Row],[Product]],products[Product],products[Cost per unit])</f>
        <v>4.97</v>
      </c>
      <c r="I188">
        <f>data[[#This Row],[Cost per Unit]]*data[[#This Row],[Units]]</f>
        <v>253.47</v>
      </c>
    </row>
    <row r="189" spans="3:9" x14ac:dyDescent="0.3">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3">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3">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3">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3">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3">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3">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3">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3">
      <c r="C197" t="s">
        <v>3</v>
      </c>
      <c r="D197" t="s">
        <v>34</v>
      </c>
      <c r="E197" t="s">
        <v>14</v>
      </c>
      <c r="F197" s="4">
        <v>7259</v>
      </c>
      <c r="G197" s="5">
        <v>276</v>
      </c>
      <c r="H197">
        <f>_xlfn.XLOOKUP(data[[#This Row],[Product]],products[Product],products[Cost per unit])</f>
        <v>11.7</v>
      </c>
      <c r="I197">
        <f>data[[#This Row],[Cost per Unit]]*data[[#This Row],[Units]]</f>
        <v>3229.2</v>
      </c>
    </row>
    <row r="198" spans="3:9" x14ac:dyDescent="0.3">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3">
      <c r="C199" t="s">
        <v>40</v>
      </c>
      <c r="D199" t="s">
        <v>38</v>
      </c>
      <c r="E199" t="s">
        <v>29</v>
      </c>
      <c r="F199" s="4">
        <v>2541</v>
      </c>
      <c r="G199" s="5">
        <v>45</v>
      </c>
      <c r="H199">
        <f>_xlfn.XLOOKUP(data[[#This Row],[Product]],products[Product],products[Cost per unit])</f>
        <v>7.16</v>
      </c>
      <c r="I199">
        <f>data[[#This Row],[Cost per Unit]]*data[[#This Row],[Units]]</f>
        <v>322.2</v>
      </c>
    </row>
    <row r="200" spans="3:9" x14ac:dyDescent="0.3">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3">
      <c r="C201" t="s">
        <v>5</v>
      </c>
      <c r="D201" t="s">
        <v>36</v>
      </c>
      <c r="E201" t="s">
        <v>13</v>
      </c>
      <c r="F201" s="4">
        <v>6146</v>
      </c>
      <c r="G201" s="5">
        <v>63</v>
      </c>
      <c r="H201">
        <f>_xlfn.XLOOKUP(data[[#This Row],[Product]],products[Product],products[Cost per unit])</f>
        <v>9.33</v>
      </c>
      <c r="I201">
        <f>data[[#This Row],[Cost per Unit]]*data[[#This Row],[Units]]</f>
        <v>587.79</v>
      </c>
    </row>
    <row r="202" spans="3:9" x14ac:dyDescent="0.3">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3">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3">
      <c r="C204" t="s">
        <v>7</v>
      </c>
      <c r="D204" t="s">
        <v>34</v>
      </c>
      <c r="E204" t="s">
        <v>14</v>
      </c>
      <c r="F204" s="4">
        <v>1932</v>
      </c>
      <c r="G204" s="5">
        <v>369</v>
      </c>
      <c r="H204">
        <f>_xlfn.XLOOKUP(data[[#This Row],[Product]],products[Product],products[Cost per unit])</f>
        <v>11.7</v>
      </c>
      <c r="I204">
        <f>data[[#This Row],[Cost per Unit]]*data[[#This Row],[Units]]</f>
        <v>4317.3</v>
      </c>
    </row>
    <row r="205" spans="3:9" x14ac:dyDescent="0.3">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3">
      <c r="C206" t="s">
        <v>6</v>
      </c>
      <c r="D206" t="s">
        <v>37</v>
      </c>
      <c r="E206" t="s">
        <v>30</v>
      </c>
      <c r="F206" s="4">
        <v>560</v>
      </c>
      <c r="G206" s="5">
        <v>81</v>
      </c>
      <c r="H206">
        <f>_xlfn.XLOOKUP(data[[#This Row],[Product]],products[Product],products[Cost per unit])</f>
        <v>14.49</v>
      </c>
      <c r="I206">
        <f>data[[#This Row],[Cost per Unit]]*data[[#This Row],[Units]]</f>
        <v>1173.69</v>
      </c>
    </row>
    <row r="207" spans="3:9" x14ac:dyDescent="0.3">
      <c r="C207" t="s">
        <v>9</v>
      </c>
      <c r="D207" t="s">
        <v>37</v>
      </c>
      <c r="E207" t="s">
        <v>26</v>
      </c>
      <c r="F207" s="4">
        <v>2856</v>
      </c>
      <c r="G207" s="5">
        <v>246</v>
      </c>
      <c r="H207">
        <f>_xlfn.XLOOKUP(data[[#This Row],[Product]],products[Product],products[Cost per unit])</f>
        <v>5.6</v>
      </c>
      <c r="I207">
        <f>data[[#This Row],[Cost per Unit]]*data[[#This Row],[Units]]</f>
        <v>1377.6</v>
      </c>
    </row>
    <row r="208" spans="3:9" x14ac:dyDescent="0.3">
      <c r="C208" t="s">
        <v>9</v>
      </c>
      <c r="D208" t="s">
        <v>34</v>
      </c>
      <c r="E208" t="s">
        <v>17</v>
      </c>
      <c r="F208" s="4">
        <v>707</v>
      </c>
      <c r="G208" s="5">
        <v>174</v>
      </c>
      <c r="H208">
        <f>_xlfn.XLOOKUP(data[[#This Row],[Product]],products[Product],products[Cost per unit])</f>
        <v>3.11</v>
      </c>
      <c r="I208">
        <f>data[[#This Row],[Cost per Unit]]*data[[#This Row],[Units]]</f>
        <v>541.14</v>
      </c>
    </row>
    <row r="209" spans="3:9" x14ac:dyDescent="0.3">
      <c r="C209" t="s">
        <v>8</v>
      </c>
      <c r="D209" t="s">
        <v>35</v>
      </c>
      <c r="E209" t="s">
        <v>30</v>
      </c>
      <c r="F209" s="4">
        <v>3598</v>
      </c>
      <c r="G209" s="5">
        <v>81</v>
      </c>
      <c r="H209">
        <f>_xlfn.XLOOKUP(data[[#This Row],[Product]],products[Product],products[Cost per unit])</f>
        <v>14.49</v>
      </c>
      <c r="I209">
        <f>data[[#This Row],[Cost per Unit]]*data[[#This Row],[Units]]</f>
        <v>1173.69</v>
      </c>
    </row>
    <row r="210" spans="3:9" x14ac:dyDescent="0.3">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3">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3">
      <c r="C212" t="s">
        <v>41</v>
      </c>
      <c r="D212" t="s">
        <v>36</v>
      </c>
      <c r="E212" t="s">
        <v>32</v>
      </c>
      <c r="F212" s="4">
        <v>10304</v>
      </c>
      <c r="G212" s="5">
        <v>84</v>
      </c>
      <c r="H212">
        <f>_xlfn.XLOOKUP(data[[#This Row],[Product]],products[Product],products[Cost per unit])</f>
        <v>8.65</v>
      </c>
      <c r="I212">
        <f>data[[#This Row],[Cost per Unit]]*data[[#This Row],[Units]]</f>
        <v>726.6</v>
      </c>
    </row>
    <row r="213" spans="3:9" x14ac:dyDescent="0.3">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3">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3">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3">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3">
      <c r="C217" t="s">
        <v>7</v>
      </c>
      <c r="D217" t="s">
        <v>37</v>
      </c>
      <c r="E217" t="s">
        <v>26</v>
      </c>
      <c r="F217" s="4">
        <v>5306</v>
      </c>
      <c r="G217" s="5">
        <v>0</v>
      </c>
      <c r="H217">
        <f>_xlfn.XLOOKUP(data[[#This Row],[Product]],products[Product],products[Cost per unit])</f>
        <v>5.6</v>
      </c>
      <c r="I217">
        <f>data[[#This Row],[Cost per Unit]]*data[[#This Row],[Units]]</f>
        <v>0</v>
      </c>
    </row>
    <row r="218" spans="3:9" x14ac:dyDescent="0.3">
      <c r="C218" t="s">
        <v>5</v>
      </c>
      <c r="D218" t="s">
        <v>39</v>
      </c>
      <c r="E218" t="s">
        <v>24</v>
      </c>
      <c r="F218" s="4">
        <v>4018</v>
      </c>
      <c r="G218" s="5">
        <v>171</v>
      </c>
      <c r="H218">
        <f>_xlfn.XLOOKUP(data[[#This Row],[Product]],products[Product],products[Cost per unit])</f>
        <v>4.97</v>
      </c>
      <c r="I218">
        <f>data[[#This Row],[Cost per Unit]]*data[[#This Row],[Units]]</f>
        <v>849.87</v>
      </c>
    </row>
    <row r="219" spans="3:9" x14ac:dyDescent="0.3">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3">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3">
      <c r="C221" t="s">
        <v>6</v>
      </c>
      <c r="D221" t="s">
        <v>39</v>
      </c>
      <c r="E221" t="s">
        <v>30</v>
      </c>
      <c r="F221" s="4">
        <v>1638</v>
      </c>
      <c r="G221" s="5">
        <v>63</v>
      </c>
      <c r="H221">
        <f>_xlfn.XLOOKUP(data[[#This Row],[Product]],products[Product],products[Cost per unit])</f>
        <v>14.49</v>
      </c>
      <c r="I221">
        <f>data[[#This Row],[Cost per Unit]]*data[[#This Row],[Units]]</f>
        <v>912.87</v>
      </c>
    </row>
    <row r="222" spans="3:9" x14ac:dyDescent="0.3">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3">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3">
      <c r="C224" t="s">
        <v>9</v>
      </c>
      <c r="D224" t="s">
        <v>37</v>
      </c>
      <c r="E224" t="s">
        <v>20</v>
      </c>
      <c r="F224" s="4">
        <v>7273</v>
      </c>
      <c r="G224" s="5">
        <v>96</v>
      </c>
      <c r="H224">
        <f>_xlfn.XLOOKUP(data[[#This Row],[Product]],products[Product],products[Cost per unit])</f>
        <v>10.62</v>
      </c>
      <c r="I224">
        <f>data[[#This Row],[Cost per Unit]]*data[[#This Row],[Units]]</f>
        <v>1019.52</v>
      </c>
    </row>
    <row r="225" spans="3:9" x14ac:dyDescent="0.3">
      <c r="C225" t="s">
        <v>5</v>
      </c>
      <c r="D225" t="s">
        <v>39</v>
      </c>
      <c r="E225" t="s">
        <v>22</v>
      </c>
      <c r="F225" s="4">
        <v>6909</v>
      </c>
      <c r="G225" s="5">
        <v>81</v>
      </c>
      <c r="H225">
        <f>_xlfn.XLOOKUP(data[[#This Row],[Product]],products[Product],products[Cost per unit])</f>
        <v>9.77</v>
      </c>
      <c r="I225">
        <f>data[[#This Row],[Cost per Unit]]*data[[#This Row],[Units]]</f>
        <v>791.37</v>
      </c>
    </row>
    <row r="226" spans="3:9" x14ac:dyDescent="0.3">
      <c r="C226" t="s">
        <v>9</v>
      </c>
      <c r="D226" t="s">
        <v>39</v>
      </c>
      <c r="E226" t="s">
        <v>24</v>
      </c>
      <c r="F226" s="4">
        <v>3920</v>
      </c>
      <c r="G226" s="5">
        <v>306</v>
      </c>
      <c r="H226">
        <f>_xlfn.XLOOKUP(data[[#This Row],[Product]],products[Product],products[Cost per unit])</f>
        <v>4.97</v>
      </c>
      <c r="I226">
        <f>data[[#This Row],[Cost per Unit]]*data[[#This Row],[Units]]</f>
        <v>1520.82</v>
      </c>
    </row>
    <row r="227" spans="3:9" x14ac:dyDescent="0.3">
      <c r="C227" t="s">
        <v>10</v>
      </c>
      <c r="D227" t="s">
        <v>39</v>
      </c>
      <c r="E227" t="s">
        <v>21</v>
      </c>
      <c r="F227" s="4">
        <v>4858</v>
      </c>
      <c r="G227" s="5">
        <v>279</v>
      </c>
      <c r="H227">
        <f>_xlfn.XLOOKUP(data[[#This Row],[Product]],products[Product],products[Cost per unit])</f>
        <v>9</v>
      </c>
      <c r="I227">
        <f>data[[#This Row],[Cost per Unit]]*data[[#This Row],[Units]]</f>
        <v>2511</v>
      </c>
    </row>
    <row r="228" spans="3:9" x14ac:dyDescent="0.3">
      <c r="C228" t="s">
        <v>2</v>
      </c>
      <c r="D228" t="s">
        <v>38</v>
      </c>
      <c r="E228" t="s">
        <v>4</v>
      </c>
      <c r="F228" s="4">
        <v>3549</v>
      </c>
      <c r="G228" s="5">
        <v>3</v>
      </c>
      <c r="H228">
        <f>_xlfn.XLOOKUP(data[[#This Row],[Product]],products[Product],products[Cost per unit])</f>
        <v>11.88</v>
      </c>
      <c r="I228">
        <f>data[[#This Row],[Cost per Unit]]*data[[#This Row],[Units]]</f>
        <v>35.64</v>
      </c>
    </row>
    <row r="229" spans="3:9" x14ac:dyDescent="0.3">
      <c r="C229" t="s">
        <v>7</v>
      </c>
      <c r="D229" t="s">
        <v>39</v>
      </c>
      <c r="E229" t="s">
        <v>27</v>
      </c>
      <c r="F229" s="4">
        <v>966</v>
      </c>
      <c r="G229" s="5">
        <v>198</v>
      </c>
      <c r="H229">
        <f>_xlfn.XLOOKUP(data[[#This Row],[Product]],products[Product],products[Cost per unit])</f>
        <v>16.73</v>
      </c>
      <c r="I229">
        <f>data[[#This Row],[Cost per Unit]]*data[[#This Row],[Units]]</f>
        <v>3312.54</v>
      </c>
    </row>
    <row r="230" spans="3:9" x14ac:dyDescent="0.3">
      <c r="C230" t="s">
        <v>5</v>
      </c>
      <c r="D230" t="s">
        <v>39</v>
      </c>
      <c r="E230" t="s">
        <v>18</v>
      </c>
      <c r="F230" s="4">
        <v>385</v>
      </c>
      <c r="G230" s="5">
        <v>249</v>
      </c>
      <c r="H230">
        <f>_xlfn.XLOOKUP(data[[#This Row],[Product]],products[Product],products[Cost per unit])</f>
        <v>6.47</v>
      </c>
      <c r="I230">
        <f>data[[#This Row],[Cost per Unit]]*data[[#This Row],[Units]]</f>
        <v>1611.03</v>
      </c>
    </row>
    <row r="231" spans="3:9" x14ac:dyDescent="0.3">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3">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3">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3">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3">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3">
      <c r="C236" t="s">
        <v>9</v>
      </c>
      <c r="D236" t="s">
        <v>38</v>
      </c>
      <c r="E236" t="s">
        <v>24</v>
      </c>
      <c r="F236" s="4">
        <v>4137</v>
      </c>
      <c r="G236" s="5">
        <v>60</v>
      </c>
      <c r="H236">
        <f>_xlfn.XLOOKUP(data[[#This Row],[Product]],products[Product],products[Cost per unit])</f>
        <v>4.97</v>
      </c>
      <c r="I236">
        <f>data[[#This Row],[Cost per Unit]]*data[[#This Row],[Units]]</f>
        <v>298.2</v>
      </c>
    </row>
    <row r="237" spans="3:9" x14ac:dyDescent="0.3">
      <c r="C237" t="s">
        <v>3</v>
      </c>
      <c r="D237" t="s">
        <v>35</v>
      </c>
      <c r="E237" t="s">
        <v>23</v>
      </c>
      <c r="F237" s="4">
        <v>2023</v>
      </c>
      <c r="G237" s="5">
        <v>78</v>
      </c>
      <c r="H237">
        <f>_xlfn.XLOOKUP(data[[#This Row],[Product]],products[Product],products[Cost per unit])</f>
        <v>6.49</v>
      </c>
      <c r="I237">
        <f>data[[#This Row],[Cost per Unit]]*data[[#This Row],[Units]]</f>
        <v>506.22</v>
      </c>
    </row>
    <row r="238" spans="3:9" x14ac:dyDescent="0.3">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3">
      <c r="C239" t="s">
        <v>9</v>
      </c>
      <c r="D239" t="s">
        <v>37</v>
      </c>
      <c r="E239" t="s">
        <v>28</v>
      </c>
      <c r="F239" s="4">
        <v>2919</v>
      </c>
      <c r="G239" s="5">
        <v>45</v>
      </c>
      <c r="H239">
        <f>_xlfn.XLOOKUP(data[[#This Row],[Product]],products[Product],products[Cost per unit])</f>
        <v>10.38</v>
      </c>
      <c r="I239">
        <f>data[[#This Row],[Cost per Unit]]*data[[#This Row],[Units]]</f>
        <v>467.1</v>
      </c>
    </row>
    <row r="240" spans="3:9" x14ac:dyDescent="0.3">
      <c r="C240" t="s">
        <v>41</v>
      </c>
      <c r="D240" t="s">
        <v>38</v>
      </c>
      <c r="E240" t="s">
        <v>22</v>
      </c>
      <c r="F240" s="4">
        <v>5915</v>
      </c>
      <c r="G240" s="5">
        <v>3</v>
      </c>
      <c r="H240">
        <f>_xlfn.XLOOKUP(data[[#This Row],[Product]],products[Product],products[Cost per unit])</f>
        <v>9.77</v>
      </c>
      <c r="I240">
        <f>data[[#This Row],[Cost per Unit]]*data[[#This Row],[Units]]</f>
        <v>29.31</v>
      </c>
    </row>
    <row r="241" spans="3:9" x14ac:dyDescent="0.3">
      <c r="C241" t="s">
        <v>10</v>
      </c>
      <c r="D241" t="s">
        <v>35</v>
      </c>
      <c r="E241" t="s">
        <v>15</v>
      </c>
      <c r="F241" s="4">
        <v>2562</v>
      </c>
      <c r="G241" s="5">
        <v>6</v>
      </c>
      <c r="H241">
        <f>_xlfn.XLOOKUP(data[[#This Row],[Product]],products[Product],products[Cost per unit])</f>
        <v>11.73</v>
      </c>
      <c r="I241">
        <f>data[[#This Row],[Cost per Unit]]*data[[#This Row],[Units]]</f>
        <v>70.38</v>
      </c>
    </row>
    <row r="242" spans="3:9" x14ac:dyDescent="0.3">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3">
      <c r="C243" t="s">
        <v>5</v>
      </c>
      <c r="D243" t="s">
        <v>36</v>
      </c>
      <c r="E243" t="s">
        <v>18</v>
      </c>
      <c r="F243" s="4">
        <v>6111</v>
      </c>
      <c r="G243" s="5">
        <v>3</v>
      </c>
      <c r="H243">
        <f>_xlfn.XLOOKUP(data[[#This Row],[Product]],products[Product],products[Cost per unit])</f>
        <v>6.47</v>
      </c>
      <c r="I243">
        <f>data[[#This Row],[Cost per Unit]]*data[[#This Row],[Units]]</f>
        <v>19.41</v>
      </c>
    </row>
    <row r="244" spans="3:9" x14ac:dyDescent="0.3">
      <c r="C244" t="s">
        <v>8</v>
      </c>
      <c r="D244" t="s">
        <v>34</v>
      </c>
      <c r="E244" t="s">
        <v>31</v>
      </c>
      <c r="F244" s="4">
        <v>3507</v>
      </c>
      <c r="G244" s="5">
        <v>288</v>
      </c>
      <c r="H244">
        <f>_xlfn.XLOOKUP(data[[#This Row],[Product]],products[Product],products[Cost per unit])</f>
        <v>5.79</v>
      </c>
      <c r="I244">
        <f>data[[#This Row],[Cost per Unit]]*data[[#This Row],[Units]]</f>
        <v>1667.52</v>
      </c>
    </row>
    <row r="245" spans="3:9" x14ac:dyDescent="0.3">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3">
      <c r="C246" t="s">
        <v>40</v>
      </c>
      <c r="D246" t="s">
        <v>38</v>
      </c>
      <c r="E246" t="s">
        <v>26</v>
      </c>
      <c r="F246" s="4">
        <v>609</v>
      </c>
      <c r="G246" s="5">
        <v>87</v>
      </c>
      <c r="H246">
        <f>_xlfn.XLOOKUP(data[[#This Row],[Product]],products[Product],products[Cost per unit])</f>
        <v>5.6</v>
      </c>
      <c r="I246">
        <f>data[[#This Row],[Cost per Unit]]*data[[#This Row],[Units]]</f>
        <v>487.2</v>
      </c>
    </row>
    <row r="247" spans="3:9" x14ac:dyDescent="0.3">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3">
      <c r="C248" t="s">
        <v>5</v>
      </c>
      <c r="D248" t="s">
        <v>38</v>
      </c>
      <c r="E248" t="s">
        <v>19</v>
      </c>
      <c r="F248" s="4">
        <v>5474</v>
      </c>
      <c r="G248" s="5">
        <v>168</v>
      </c>
      <c r="H248">
        <f>_xlfn.XLOOKUP(data[[#This Row],[Product]],products[Product],products[Cost per unit])</f>
        <v>7.64</v>
      </c>
      <c r="I248">
        <f>data[[#This Row],[Cost per Unit]]*data[[#This Row],[Units]]</f>
        <v>1283.52</v>
      </c>
    </row>
    <row r="249" spans="3:9" x14ac:dyDescent="0.3">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3">
      <c r="C250" t="s">
        <v>6</v>
      </c>
      <c r="D250" t="s">
        <v>35</v>
      </c>
      <c r="E250" t="s">
        <v>4</v>
      </c>
      <c r="F250" s="4">
        <v>1302</v>
      </c>
      <c r="G250" s="5">
        <v>402</v>
      </c>
      <c r="H250">
        <f>_xlfn.XLOOKUP(data[[#This Row],[Product]],products[Product],products[Cost per unit])</f>
        <v>11.88</v>
      </c>
      <c r="I250">
        <f>data[[#This Row],[Cost per Unit]]*data[[#This Row],[Units]]</f>
        <v>4775.76</v>
      </c>
    </row>
    <row r="251" spans="3:9" x14ac:dyDescent="0.3">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3">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3">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3">
      <c r="C254" t="s">
        <v>8</v>
      </c>
      <c r="D254" t="s">
        <v>39</v>
      </c>
      <c r="E254" t="s">
        <v>18</v>
      </c>
      <c r="F254" s="4">
        <v>9660</v>
      </c>
      <c r="G254" s="5">
        <v>27</v>
      </c>
      <c r="H254">
        <f>_xlfn.XLOOKUP(data[[#This Row],[Product]],products[Product],products[Cost per unit])</f>
        <v>6.47</v>
      </c>
      <c r="I254">
        <f>data[[#This Row],[Cost per Unit]]*data[[#This Row],[Units]]</f>
        <v>174.69</v>
      </c>
    </row>
    <row r="255" spans="3:9" x14ac:dyDescent="0.3">
      <c r="C255" t="s">
        <v>9</v>
      </c>
      <c r="D255" t="s">
        <v>38</v>
      </c>
      <c r="E255" t="s">
        <v>26</v>
      </c>
      <c r="F255" s="4">
        <v>2436</v>
      </c>
      <c r="G255" s="5">
        <v>99</v>
      </c>
      <c r="H255">
        <f>_xlfn.XLOOKUP(data[[#This Row],[Product]],products[Product],products[Cost per unit])</f>
        <v>5.6</v>
      </c>
      <c r="I255">
        <f>data[[#This Row],[Cost per Unit]]*data[[#This Row],[Units]]</f>
        <v>554.4</v>
      </c>
    </row>
    <row r="256" spans="3:9" x14ac:dyDescent="0.3">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3">
      <c r="C257" t="s">
        <v>10</v>
      </c>
      <c r="D257" t="s">
        <v>37</v>
      </c>
      <c r="E257" t="s">
        <v>21</v>
      </c>
      <c r="F257" s="4">
        <v>245</v>
      </c>
      <c r="G257" s="5">
        <v>288</v>
      </c>
      <c r="H257">
        <f>_xlfn.XLOOKUP(data[[#This Row],[Product]],products[Product],products[Cost per unit])</f>
        <v>9</v>
      </c>
      <c r="I257">
        <f>data[[#This Row],[Cost per Unit]]*data[[#This Row],[Units]]</f>
        <v>2592</v>
      </c>
    </row>
    <row r="258" spans="3:9" x14ac:dyDescent="0.3">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3">
      <c r="C259" t="s">
        <v>10</v>
      </c>
      <c r="D259" t="s">
        <v>34</v>
      </c>
      <c r="E259" t="s">
        <v>17</v>
      </c>
      <c r="F259" s="4">
        <v>700</v>
      </c>
      <c r="G259" s="5">
        <v>87</v>
      </c>
      <c r="H259">
        <f>_xlfn.XLOOKUP(data[[#This Row],[Product]],products[Product],products[Cost per unit])</f>
        <v>3.11</v>
      </c>
      <c r="I259">
        <f>data[[#This Row],[Cost per Unit]]*data[[#This Row],[Units]]</f>
        <v>270.57</v>
      </c>
    </row>
    <row r="260" spans="3:9" x14ac:dyDescent="0.3">
      <c r="C260" t="s">
        <v>6</v>
      </c>
      <c r="D260" t="s">
        <v>34</v>
      </c>
      <c r="E260" t="s">
        <v>17</v>
      </c>
      <c r="F260" s="4">
        <v>3759</v>
      </c>
      <c r="G260" s="5">
        <v>150</v>
      </c>
      <c r="H260">
        <f>_xlfn.XLOOKUP(data[[#This Row],[Product]],products[Product],products[Cost per unit])</f>
        <v>3.11</v>
      </c>
      <c r="I260">
        <f>data[[#This Row],[Cost per Unit]]*data[[#This Row],[Units]]</f>
        <v>466.5</v>
      </c>
    </row>
    <row r="261" spans="3:9" x14ac:dyDescent="0.3">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3">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3">
      <c r="C263" t="s">
        <v>10</v>
      </c>
      <c r="D263" t="s">
        <v>36</v>
      </c>
      <c r="E263" t="s">
        <v>13</v>
      </c>
      <c r="F263" s="4">
        <v>945</v>
      </c>
      <c r="G263" s="5">
        <v>75</v>
      </c>
      <c r="H263">
        <f>_xlfn.XLOOKUP(data[[#This Row],[Product]],products[Product],products[Cost per unit])</f>
        <v>9.33</v>
      </c>
      <c r="I263">
        <f>data[[#This Row],[Cost per Unit]]*data[[#This Row],[Units]]</f>
        <v>699.75</v>
      </c>
    </row>
    <row r="264" spans="3:9" x14ac:dyDescent="0.3">
      <c r="C264" t="s">
        <v>40</v>
      </c>
      <c r="D264" t="s">
        <v>38</v>
      </c>
      <c r="E264" t="s">
        <v>31</v>
      </c>
      <c r="F264" s="4">
        <v>1988</v>
      </c>
      <c r="G264" s="5">
        <v>39</v>
      </c>
      <c r="H264">
        <f>_xlfn.XLOOKUP(data[[#This Row],[Product]],products[Product],products[Cost per unit])</f>
        <v>5.79</v>
      </c>
      <c r="I264">
        <f>data[[#This Row],[Cost per Unit]]*data[[#This Row],[Units]]</f>
        <v>225.81</v>
      </c>
    </row>
    <row r="265" spans="3:9" x14ac:dyDescent="0.3">
      <c r="C265" t="s">
        <v>6</v>
      </c>
      <c r="D265" t="s">
        <v>34</v>
      </c>
      <c r="E265" t="s">
        <v>32</v>
      </c>
      <c r="F265" s="4">
        <v>6734</v>
      </c>
      <c r="G265" s="5">
        <v>123</v>
      </c>
      <c r="H265">
        <f>_xlfn.XLOOKUP(data[[#This Row],[Product]],products[Product],products[Cost per unit])</f>
        <v>8.65</v>
      </c>
      <c r="I265">
        <f>data[[#This Row],[Cost per Unit]]*data[[#This Row],[Units]]</f>
        <v>1063.95</v>
      </c>
    </row>
    <row r="266" spans="3:9" x14ac:dyDescent="0.3">
      <c r="C266" t="s">
        <v>40</v>
      </c>
      <c r="D266" t="s">
        <v>36</v>
      </c>
      <c r="E266" t="s">
        <v>4</v>
      </c>
      <c r="F266" s="4">
        <v>217</v>
      </c>
      <c r="G266" s="5">
        <v>36</v>
      </c>
      <c r="H266">
        <f>_xlfn.XLOOKUP(data[[#This Row],[Product]],products[Product],products[Cost per unit])</f>
        <v>11.88</v>
      </c>
      <c r="I266">
        <f>data[[#This Row],[Cost per Unit]]*data[[#This Row],[Units]]</f>
        <v>427.68</v>
      </c>
    </row>
    <row r="267" spans="3:9" x14ac:dyDescent="0.3">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3">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3">
      <c r="C269" t="s">
        <v>2</v>
      </c>
      <c r="D269" t="s">
        <v>36</v>
      </c>
      <c r="E269" t="s">
        <v>17</v>
      </c>
      <c r="F269" s="4">
        <v>189</v>
      </c>
      <c r="G269" s="5">
        <v>48</v>
      </c>
      <c r="H269">
        <f>_xlfn.XLOOKUP(data[[#This Row],[Product]],products[Product],products[Cost per unit])</f>
        <v>3.11</v>
      </c>
      <c r="I269">
        <f>data[[#This Row],[Cost per Unit]]*data[[#This Row],[Units]]</f>
        <v>149.28</v>
      </c>
    </row>
    <row r="270" spans="3:9" x14ac:dyDescent="0.3">
      <c r="C270" t="s">
        <v>5</v>
      </c>
      <c r="D270" t="s">
        <v>35</v>
      </c>
      <c r="E270" t="s">
        <v>22</v>
      </c>
      <c r="F270" s="4">
        <v>490</v>
      </c>
      <c r="G270" s="5">
        <v>84</v>
      </c>
      <c r="H270">
        <f>_xlfn.XLOOKUP(data[[#This Row],[Product]],products[Product],products[Cost per unit])</f>
        <v>9.77</v>
      </c>
      <c r="I270">
        <f>data[[#This Row],[Cost per Unit]]*data[[#This Row],[Units]]</f>
        <v>820.68</v>
      </c>
    </row>
    <row r="271" spans="3:9" x14ac:dyDescent="0.3">
      <c r="C271" t="s">
        <v>8</v>
      </c>
      <c r="D271" t="s">
        <v>37</v>
      </c>
      <c r="E271" t="s">
        <v>21</v>
      </c>
      <c r="F271" s="4">
        <v>434</v>
      </c>
      <c r="G271" s="5">
        <v>87</v>
      </c>
      <c r="H271">
        <f>_xlfn.XLOOKUP(data[[#This Row],[Product]],products[Product],products[Cost per unit])</f>
        <v>9</v>
      </c>
      <c r="I271">
        <f>data[[#This Row],[Cost per Unit]]*data[[#This Row],[Units]]</f>
        <v>783</v>
      </c>
    </row>
    <row r="272" spans="3:9" x14ac:dyDescent="0.3">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3">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3">
      <c r="C274" t="s">
        <v>8</v>
      </c>
      <c r="D274" t="s">
        <v>38</v>
      </c>
      <c r="E274" t="s">
        <v>21</v>
      </c>
      <c r="F274" s="4">
        <v>6433</v>
      </c>
      <c r="G274" s="5">
        <v>78</v>
      </c>
      <c r="H274">
        <f>_xlfn.XLOOKUP(data[[#This Row],[Product]],products[Product],products[Cost per unit])</f>
        <v>9</v>
      </c>
      <c r="I274">
        <f>data[[#This Row],[Cost per Unit]]*data[[#This Row],[Units]]</f>
        <v>702</v>
      </c>
    </row>
    <row r="275" spans="3:9" x14ac:dyDescent="0.3">
      <c r="C275" t="s">
        <v>3</v>
      </c>
      <c r="D275" t="s">
        <v>34</v>
      </c>
      <c r="E275" t="s">
        <v>23</v>
      </c>
      <c r="F275" s="4">
        <v>2212</v>
      </c>
      <c r="G275" s="5">
        <v>117</v>
      </c>
      <c r="H275">
        <f>_xlfn.XLOOKUP(data[[#This Row],[Product]],products[Product],products[Cost per unit])</f>
        <v>6.49</v>
      </c>
      <c r="I275">
        <f>data[[#This Row],[Cost per Unit]]*data[[#This Row],[Units]]</f>
        <v>759.33</v>
      </c>
    </row>
    <row r="276" spans="3:9" x14ac:dyDescent="0.3">
      <c r="C276" t="s">
        <v>41</v>
      </c>
      <c r="D276" t="s">
        <v>35</v>
      </c>
      <c r="E276" t="s">
        <v>19</v>
      </c>
      <c r="F276" s="4">
        <v>609</v>
      </c>
      <c r="G276" s="5">
        <v>99</v>
      </c>
      <c r="H276">
        <f>_xlfn.XLOOKUP(data[[#This Row],[Product]],products[Product],products[Cost per unit])</f>
        <v>7.64</v>
      </c>
      <c r="I276">
        <f>data[[#This Row],[Cost per Unit]]*data[[#This Row],[Units]]</f>
        <v>756.36</v>
      </c>
    </row>
    <row r="277" spans="3:9" x14ac:dyDescent="0.3">
      <c r="C277" t="s">
        <v>40</v>
      </c>
      <c r="D277" t="s">
        <v>35</v>
      </c>
      <c r="E277" t="s">
        <v>24</v>
      </c>
      <c r="F277" s="4">
        <v>1638</v>
      </c>
      <c r="G277" s="5">
        <v>48</v>
      </c>
      <c r="H277">
        <f>_xlfn.XLOOKUP(data[[#This Row],[Product]],products[Product],products[Cost per unit])</f>
        <v>4.97</v>
      </c>
      <c r="I277">
        <f>data[[#This Row],[Cost per Unit]]*data[[#This Row],[Units]]</f>
        <v>238.56</v>
      </c>
    </row>
    <row r="278" spans="3:9" x14ac:dyDescent="0.3">
      <c r="C278" t="s">
        <v>7</v>
      </c>
      <c r="D278" t="s">
        <v>34</v>
      </c>
      <c r="E278" t="s">
        <v>15</v>
      </c>
      <c r="F278" s="4">
        <v>3829</v>
      </c>
      <c r="G278" s="5">
        <v>24</v>
      </c>
      <c r="H278">
        <f>_xlfn.XLOOKUP(data[[#This Row],[Product]],products[Product],products[Cost per unit])</f>
        <v>11.73</v>
      </c>
      <c r="I278">
        <f>data[[#This Row],[Cost per Unit]]*data[[#This Row],[Units]]</f>
        <v>281.52</v>
      </c>
    </row>
    <row r="279" spans="3:9" x14ac:dyDescent="0.3">
      <c r="C279" t="s">
        <v>40</v>
      </c>
      <c r="D279" t="s">
        <v>39</v>
      </c>
      <c r="E279" t="s">
        <v>15</v>
      </c>
      <c r="F279" s="4">
        <v>5775</v>
      </c>
      <c r="G279" s="5">
        <v>42</v>
      </c>
      <c r="H279">
        <f>_xlfn.XLOOKUP(data[[#This Row],[Product]],products[Product],products[Cost per unit])</f>
        <v>11.73</v>
      </c>
      <c r="I279">
        <f>data[[#This Row],[Cost per Unit]]*data[[#This Row],[Units]]</f>
        <v>492.66</v>
      </c>
    </row>
    <row r="280" spans="3:9" x14ac:dyDescent="0.3">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3">
      <c r="C281" t="s">
        <v>8</v>
      </c>
      <c r="D281" t="s">
        <v>36</v>
      </c>
      <c r="E281" t="s">
        <v>23</v>
      </c>
      <c r="F281" s="4">
        <v>5019</v>
      </c>
      <c r="G281" s="5">
        <v>150</v>
      </c>
      <c r="H281">
        <f>_xlfn.XLOOKUP(data[[#This Row],[Product]],products[Product],products[Cost per unit])</f>
        <v>6.49</v>
      </c>
      <c r="I281">
        <f>data[[#This Row],[Cost per Unit]]*data[[#This Row],[Units]]</f>
        <v>973.5</v>
      </c>
    </row>
    <row r="282" spans="3:9" x14ac:dyDescent="0.3">
      <c r="C282" t="s">
        <v>2</v>
      </c>
      <c r="D282" t="s">
        <v>37</v>
      </c>
      <c r="E282" t="s">
        <v>15</v>
      </c>
      <c r="F282" s="4">
        <v>2863</v>
      </c>
      <c r="G282" s="5">
        <v>42</v>
      </c>
      <c r="H282">
        <f>_xlfn.XLOOKUP(data[[#This Row],[Product]],products[Product],products[Cost per unit])</f>
        <v>11.73</v>
      </c>
      <c r="I282">
        <f>data[[#This Row],[Cost per Unit]]*data[[#This Row],[Units]]</f>
        <v>492.66</v>
      </c>
    </row>
    <row r="283" spans="3:9" x14ac:dyDescent="0.3">
      <c r="C283" t="s">
        <v>40</v>
      </c>
      <c r="D283" t="s">
        <v>35</v>
      </c>
      <c r="E283" t="s">
        <v>29</v>
      </c>
      <c r="F283" s="4">
        <v>1617</v>
      </c>
      <c r="G283" s="5">
        <v>126</v>
      </c>
      <c r="H283">
        <f>_xlfn.XLOOKUP(data[[#This Row],[Product]],products[Product],products[Cost per unit])</f>
        <v>7.16</v>
      </c>
      <c r="I283">
        <f>data[[#This Row],[Cost per Unit]]*data[[#This Row],[Units]]</f>
        <v>902.16</v>
      </c>
    </row>
    <row r="284" spans="3:9" x14ac:dyDescent="0.3">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3">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3">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3">
      <c r="C287" t="s">
        <v>2</v>
      </c>
      <c r="D287" t="s">
        <v>36</v>
      </c>
      <c r="E287" t="s">
        <v>31</v>
      </c>
      <c r="F287" s="4">
        <v>3094</v>
      </c>
      <c r="G287" s="5">
        <v>246</v>
      </c>
      <c r="H287">
        <f>_xlfn.XLOOKUP(data[[#This Row],[Product]],products[Product],products[Cost per unit])</f>
        <v>5.79</v>
      </c>
      <c r="I287">
        <f>data[[#This Row],[Cost per Unit]]*data[[#This Row],[Units]]</f>
        <v>1424.34</v>
      </c>
    </row>
    <row r="288" spans="3:9" x14ac:dyDescent="0.3">
      <c r="C288" t="s">
        <v>6</v>
      </c>
      <c r="D288" t="s">
        <v>39</v>
      </c>
      <c r="E288" t="s">
        <v>24</v>
      </c>
      <c r="F288" s="4">
        <v>2989</v>
      </c>
      <c r="G288" s="5">
        <v>3</v>
      </c>
      <c r="H288">
        <f>_xlfn.XLOOKUP(data[[#This Row],[Product]],products[Product],products[Cost per unit])</f>
        <v>4.97</v>
      </c>
      <c r="I288">
        <f>data[[#This Row],[Cost per Unit]]*data[[#This Row],[Units]]</f>
        <v>14.91</v>
      </c>
    </row>
    <row r="289" spans="3:9" x14ac:dyDescent="0.3">
      <c r="C289" t="s">
        <v>8</v>
      </c>
      <c r="D289" t="s">
        <v>38</v>
      </c>
      <c r="E289" t="s">
        <v>27</v>
      </c>
      <c r="F289" s="4">
        <v>2268</v>
      </c>
      <c r="G289" s="5">
        <v>63</v>
      </c>
      <c r="H289">
        <f>_xlfn.XLOOKUP(data[[#This Row],[Product]],products[Product],products[Cost per unit])</f>
        <v>16.73</v>
      </c>
      <c r="I289">
        <f>data[[#This Row],[Cost per Unit]]*data[[#This Row],[Units]]</f>
        <v>1053.99</v>
      </c>
    </row>
    <row r="290" spans="3:9" x14ac:dyDescent="0.3">
      <c r="C290" t="s">
        <v>5</v>
      </c>
      <c r="D290" t="s">
        <v>35</v>
      </c>
      <c r="E290" t="s">
        <v>31</v>
      </c>
      <c r="F290" s="4">
        <v>4753</v>
      </c>
      <c r="G290" s="5">
        <v>246</v>
      </c>
      <c r="H290">
        <f>_xlfn.XLOOKUP(data[[#This Row],[Product]],products[Product],products[Cost per unit])</f>
        <v>5.79</v>
      </c>
      <c r="I290">
        <f>data[[#This Row],[Cost per Unit]]*data[[#This Row],[Units]]</f>
        <v>1424.34</v>
      </c>
    </row>
    <row r="291" spans="3:9" x14ac:dyDescent="0.3">
      <c r="C291" t="s">
        <v>2</v>
      </c>
      <c r="D291" t="s">
        <v>34</v>
      </c>
      <c r="E291" t="s">
        <v>19</v>
      </c>
      <c r="F291" s="4">
        <v>7511</v>
      </c>
      <c r="G291" s="5">
        <v>120</v>
      </c>
      <c r="H291">
        <f>_xlfn.XLOOKUP(data[[#This Row],[Product]],products[Product],products[Cost per unit])</f>
        <v>7.64</v>
      </c>
      <c r="I291">
        <f>data[[#This Row],[Cost per Unit]]*data[[#This Row],[Units]]</f>
        <v>916.8</v>
      </c>
    </row>
    <row r="292" spans="3:9" x14ac:dyDescent="0.3">
      <c r="C292" t="s">
        <v>2</v>
      </c>
      <c r="D292" t="s">
        <v>38</v>
      </c>
      <c r="E292" t="s">
        <v>31</v>
      </c>
      <c r="F292" s="4">
        <v>4326</v>
      </c>
      <c r="G292" s="5">
        <v>348</v>
      </c>
      <c r="H292">
        <f>_xlfn.XLOOKUP(data[[#This Row],[Product]],products[Product],products[Cost per unit])</f>
        <v>5.79</v>
      </c>
      <c r="I292">
        <f>data[[#This Row],[Cost per Unit]]*data[[#This Row],[Units]]</f>
        <v>2014.92</v>
      </c>
    </row>
    <row r="293" spans="3:9" x14ac:dyDescent="0.3">
      <c r="C293" t="s">
        <v>41</v>
      </c>
      <c r="D293" t="s">
        <v>34</v>
      </c>
      <c r="E293" t="s">
        <v>23</v>
      </c>
      <c r="F293" s="4">
        <v>4935</v>
      </c>
      <c r="G293" s="5">
        <v>126</v>
      </c>
      <c r="H293">
        <f>_xlfn.XLOOKUP(data[[#This Row],[Product]],products[Product],products[Cost per unit])</f>
        <v>6.49</v>
      </c>
      <c r="I293">
        <f>data[[#This Row],[Cost per Unit]]*data[[#This Row],[Units]]</f>
        <v>817.74</v>
      </c>
    </row>
    <row r="294" spans="3:9" x14ac:dyDescent="0.3">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3">
      <c r="C295" t="s">
        <v>5</v>
      </c>
      <c r="D295" t="s">
        <v>38</v>
      </c>
      <c r="E295" t="s">
        <v>25</v>
      </c>
      <c r="F295" s="4">
        <v>7483</v>
      </c>
      <c r="G295" s="5">
        <v>45</v>
      </c>
      <c r="H295">
        <f>_xlfn.XLOOKUP(data[[#This Row],[Product]],products[Product],products[Cost per unit])</f>
        <v>13.15</v>
      </c>
      <c r="I295">
        <f>data[[#This Row],[Cost per Unit]]*data[[#This Row],[Units]]</f>
        <v>591.75</v>
      </c>
    </row>
    <row r="296" spans="3:9" x14ac:dyDescent="0.3">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3">
      <c r="C297" t="s">
        <v>40</v>
      </c>
      <c r="D297" t="s">
        <v>37</v>
      </c>
      <c r="E297" t="s">
        <v>29</v>
      </c>
      <c r="F297" s="4">
        <v>9002</v>
      </c>
      <c r="G297" s="5">
        <v>72</v>
      </c>
      <c r="H297">
        <f>_xlfn.XLOOKUP(data[[#This Row],[Product]],products[Product],products[Cost per unit])</f>
        <v>7.16</v>
      </c>
      <c r="I297">
        <f>data[[#This Row],[Cost per Unit]]*data[[#This Row],[Units]]</f>
        <v>515.52</v>
      </c>
    </row>
    <row r="298" spans="3:9" x14ac:dyDescent="0.3">
      <c r="C298" t="s">
        <v>6</v>
      </c>
      <c r="D298" t="s">
        <v>36</v>
      </c>
      <c r="E298" t="s">
        <v>29</v>
      </c>
      <c r="F298" s="4">
        <v>1400</v>
      </c>
      <c r="G298" s="5">
        <v>135</v>
      </c>
      <c r="H298">
        <f>_xlfn.XLOOKUP(data[[#This Row],[Product]],products[Product],products[Cost per unit])</f>
        <v>7.16</v>
      </c>
      <c r="I298">
        <f>data[[#This Row],[Cost per Unit]]*data[[#This Row],[Units]]</f>
        <v>966.6</v>
      </c>
    </row>
    <row r="299" spans="3:9" x14ac:dyDescent="0.3">
      <c r="C299" t="s">
        <v>10</v>
      </c>
      <c r="D299" t="s">
        <v>34</v>
      </c>
      <c r="E299" t="s">
        <v>22</v>
      </c>
      <c r="F299" s="4">
        <v>4053</v>
      </c>
      <c r="G299" s="5">
        <v>24</v>
      </c>
      <c r="H299">
        <f>_xlfn.XLOOKUP(data[[#This Row],[Product]],products[Product],products[Cost per unit])</f>
        <v>9.77</v>
      </c>
      <c r="I299">
        <f>data[[#This Row],[Cost per Unit]]*data[[#This Row],[Units]]</f>
        <v>234.48</v>
      </c>
    </row>
    <row r="300" spans="3:9" x14ac:dyDescent="0.3">
      <c r="C300" t="s">
        <v>7</v>
      </c>
      <c r="D300" t="s">
        <v>36</v>
      </c>
      <c r="E300" t="s">
        <v>31</v>
      </c>
      <c r="F300" s="4">
        <v>2149</v>
      </c>
      <c r="G300" s="5">
        <v>117</v>
      </c>
      <c r="H300">
        <f>_xlfn.XLOOKUP(data[[#This Row],[Product]],products[Product],products[Cost per unit])</f>
        <v>5.79</v>
      </c>
      <c r="I300">
        <f>data[[#This Row],[Cost per Unit]]*data[[#This Row],[Units]]</f>
        <v>677.43</v>
      </c>
    </row>
    <row r="301" spans="3:9" x14ac:dyDescent="0.3">
      <c r="C301" t="s">
        <v>3</v>
      </c>
      <c r="D301" t="s">
        <v>39</v>
      </c>
      <c r="E301" t="s">
        <v>29</v>
      </c>
      <c r="F301" s="4">
        <v>3640</v>
      </c>
      <c r="G301" s="5">
        <v>51</v>
      </c>
      <c r="H301">
        <f>_xlfn.XLOOKUP(data[[#This Row],[Product]],products[Product],products[Cost per unit])</f>
        <v>7.16</v>
      </c>
      <c r="I301">
        <f>data[[#This Row],[Cost per Unit]]*data[[#This Row],[Units]]</f>
        <v>365.16</v>
      </c>
    </row>
    <row r="302" spans="3:9" x14ac:dyDescent="0.3">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3">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3">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3">
      <c r="C305" t="s">
        <v>7</v>
      </c>
      <c r="D305" t="s">
        <v>37</v>
      </c>
      <c r="E305" t="s">
        <v>30</v>
      </c>
      <c r="F305" s="4">
        <v>6454</v>
      </c>
      <c r="G305" s="5">
        <v>54</v>
      </c>
      <c r="H305">
        <f>_xlfn.XLOOKUP(data[[#This Row],[Product]],products[Product],products[Cost per unit])</f>
        <v>14.49</v>
      </c>
      <c r="I305">
        <f>data[[#This Row],[Cost per Unit]]*data[[#This Row],[Units]]</f>
        <v>782.46</v>
      </c>
    </row>
    <row r="306" spans="3:9" x14ac:dyDescent="0.3">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3">
      <c r="C307" t="s">
        <v>3</v>
      </c>
      <c r="D307" t="s">
        <v>37</v>
      </c>
      <c r="E307" t="s">
        <v>4</v>
      </c>
      <c r="F307" s="4">
        <v>938</v>
      </c>
      <c r="G307" s="5">
        <v>366</v>
      </c>
      <c r="H307">
        <f>_xlfn.XLOOKUP(data[[#This Row],[Product]],products[Product],products[Cost per unit])</f>
        <v>11.88</v>
      </c>
      <c r="I307">
        <f>data[[#This Row],[Cost per Unit]]*data[[#This Row],[Units]]</f>
        <v>4348.08</v>
      </c>
    </row>
    <row r="308" spans="3:9" x14ac:dyDescent="0.3">
      <c r="C308" t="s">
        <v>3</v>
      </c>
      <c r="D308" t="s">
        <v>38</v>
      </c>
      <c r="E308" t="s">
        <v>26</v>
      </c>
      <c r="F308" s="4">
        <v>8841</v>
      </c>
      <c r="G308" s="5">
        <v>303</v>
      </c>
      <c r="H308">
        <f>_xlfn.XLOOKUP(data[[#This Row],[Product]],products[Product],products[Cost per unit])</f>
        <v>5.6</v>
      </c>
      <c r="I308">
        <f>data[[#This Row],[Cost per Unit]]*data[[#This Row],[Units]]</f>
        <v>1696.8</v>
      </c>
    </row>
    <row r="309" spans="3:9" x14ac:dyDescent="0.3">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3">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3">
      <c r="C311" t="s">
        <v>9</v>
      </c>
      <c r="D311" t="s">
        <v>38</v>
      </c>
      <c r="E311" t="s">
        <v>25</v>
      </c>
      <c r="F311" s="4">
        <v>3850</v>
      </c>
      <c r="G311" s="5">
        <v>102</v>
      </c>
      <c r="H311">
        <f>_xlfn.XLOOKUP(data[[#This Row],[Product]],products[Product],products[Cost per unit])</f>
        <v>13.15</v>
      </c>
      <c r="I311">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7CCE7-5F2F-4DC2-BEF8-6A228ACFD9C0}">
  <dimension ref="A1:C11"/>
  <sheetViews>
    <sheetView workbookViewId="0">
      <selection activeCell="F19" sqref="F19"/>
    </sheetView>
  </sheetViews>
  <sheetFormatPr defaultRowHeight="14.4" x14ac:dyDescent="0.3"/>
  <cols>
    <col min="1" max="1" width="25.88671875" customWidth="1"/>
  </cols>
  <sheetData>
    <row r="1" spans="1:3" x14ac:dyDescent="0.3">
      <c r="B1" t="s">
        <v>1</v>
      </c>
      <c r="C1" t="s">
        <v>57</v>
      </c>
    </row>
    <row r="2" spans="1:3" x14ac:dyDescent="0.3">
      <c r="A2" t="s">
        <v>56</v>
      </c>
      <c r="B2" s="12">
        <f>AVERAGE(data[Amount])</f>
        <v>4136.2299999999996</v>
      </c>
      <c r="C2" s="12">
        <f>AVERAGE(data[Units])</f>
        <v>152.19999999999999</v>
      </c>
    </row>
    <row r="3" spans="1:3" x14ac:dyDescent="0.3">
      <c r="A3" t="s">
        <v>58</v>
      </c>
      <c r="B3">
        <f>MEDIAN(data[Amount])</f>
        <v>3437</v>
      </c>
      <c r="C3">
        <f>MEDIAN(data[Units])</f>
        <v>124.5</v>
      </c>
    </row>
    <row r="4" spans="1:3" x14ac:dyDescent="0.3">
      <c r="A4" t="s">
        <v>59</v>
      </c>
      <c r="B4">
        <f>MIN(data[Amount])</f>
        <v>0</v>
      </c>
      <c r="C4">
        <f>MIN(data[Units])</f>
        <v>0</v>
      </c>
    </row>
    <row r="5" spans="1:3" x14ac:dyDescent="0.3">
      <c r="A5" t="s">
        <v>60</v>
      </c>
      <c r="B5">
        <f>MAX(data[Amount])</f>
        <v>16184</v>
      </c>
      <c r="C5">
        <f>MAX(data[Units])</f>
        <v>525</v>
      </c>
    </row>
    <row r="6" spans="1:3" x14ac:dyDescent="0.3">
      <c r="A6" t="s">
        <v>61</v>
      </c>
      <c r="B6">
        <f>B5-B4</f>
        <v>16184</v>
      </c>
      <c r="C6">
        <f>C5-C4</f>
        <v>525</v>
      </c>
    </row>
    <row r="8" spans="1:3" x14ac:dyDescent="0.3">
      <c r="A8" t="s">
        <v>62</v>
      </c>
      <c r="B8">
        <f>_xlfn.PERCENTILE.EXC(data[Amount],0.25)</f>
        <v>1652</v>
      </c>
      <c r="C8">
        <f>_xlfn.PERCENTILE.EXC(data[Units],0.25)</f>
        <v>54</v>
      </c>
    </row>
    <row r="9" spans="1:3" x14ac:dyDescent="0.3">
      <c r="A9" t="s">
        <v>63</v>
      </c>
      <c r="B9">
        <f>_xlfn.PERCENTILE.EXC(data[Amount],0.75)</f>
        <v>6245.75</v>
      </c>
      <c r="C9">
        <f>_xlfn.PERCENTILE.EXC(data[Units],0.75)</f>
        <v>223.5</v>
      </c>
    </row>
    <row r="11" spans="1:3" x14ac:dyDescent="0.3">
      <c r="A11" t="s">
        <v>64</v>
      </c>
      <c r="B11">
        <f>COUNTA(_xlfn.UNIQUE(data[Product]))</f>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71DD7-ACE3-4122-ADF6-D97B9899858C}">
  <dimension ref="A1:E301"/>
  <sheetViews>
    <sheetView zoomScale="127" workbookViewId="0">
      <selection activeCell="H8" sqref="H8"/>
    </sheetView>
  </sheetViews>
  <sheetFormatPr defaultRowHeight="14.4" x14ac:dyDescent="0.3"/>
  <cols>
    <col min="1" max="1" width="19.5546875" customWidth="1"/>
    <col min="2" max="2" width="14.6640625" customWidth="1"/>
    <col min="3" max="3" width="21.88671875" bestFit="1" customWidth="1"/>
    <col min="4" max="4" width="13.5546875" customWidth="1"/>
    <col min="5" max="5" width="11.6640625" customWidth="1"/>
  </cols>
  <sheetData>
    <row r="1" spans="1:5" x14ac:dyDescent="0.3">
      <c r="A1" s="6" t="s">
        <v>11</v>
      </c>
      <c r="B1" s="6" t="s">
        <v>12</v>
      </c>
      <c r="C1" s="6" t="s">
        <v>0</v>
      </c>
      <c r="D1" s="10" t="s">
        <v>1</v>
      </c>
      <c r="E1" s="10" t="s">
        <v>50</v>
      </c>
    </row>
    <row r="2" spans="1:5" x14ac:dyDescent="0.3">
      <c r="A2" t="s">
        <v>10</v>
      </c>
      <c r="B2" t="s">
        <v>38</v>
      </c>
      <c r="C2" t="s">
        <v>14</v>
      </c>
      <c r="D2" s="4">
        <v>5586</v>
      </c>
      <c r="E2" s="5">
        <v>525</v>
      </c>
    </row>
    <row r="3" spans="1:5" x14ac:dyDescent="0.3">
      <c r="A3" t="s">
        <v>2</v>
      </c>
      <c r="B3" t="s">
        <v>36</v>
      </c>
      <c r="C3" t="s">
        <v>27</v>
      </c>
      <c r="D3" s="4">
        <v>798</v>
      </c>
      <c r="E3" s="5">
        <v>519</v>
      </c>
    </row>
    <row r="4" spans="1:5" x14ac:dyDescent="0.3">
      <c r="A4" t="s">
        <v>8</v>
      </c>
      <c r="B4" t="s">
        <v>38</v>
      </c>
      <c r="C4" t="s">
        <v>13</v>
      </c>
      <c r="D4" s="4">
        <v>819</v>
      </c>
      <c r="E4" s="5">
        <v>510</v>
      </c>
    </row>
    <row r="5" spans="1:5" x14ac:dyDescent="0.3">
      <c r="A5" t="s">
        <v>3</v>
      </c>
      <c r="B5" t="s">
        <v>34</v>
      </c>
      <c r="C5" t="s">
        <v>32</v>
      </c>
      <c r="D5" s="4">
        <v>7777</v>
      </c>
      <c r="E5" s="5">
        <v>504</v>
      </c>
    </row>
    <row r="6" spans="1:5" x14ac:dyDescent="0.3">
      <c r="A6" t="s">
        <v>9</v>
      </c>
      <c r="B6" t="s">
        <v>34</v>
      </c>
      <c r="C6" t="s">
        <v>20</v>
      </c>
      <c r="D6" s="4">
        <v>8463</v>
      </c>
      <c r="E6" s="5">
        <v>492</v>
      </c>
    </row>
    <row r="7" spans="1:5" x14ac:dyDescent="0.3">
      <c r="A7" t="s">
        <v>2</v>
      </c>
      <c r="B7" t="s">
        <v>39</v>
      </c>
      <c r="C7" t="s">
        <v>25</v>
      </c>
      <c r="D7" s="4">
        <v>1785</v>
      </c>
      <c r="E7" s="5">
        <v>462</v>
      </c>
    </row>
    <row r="8" spans="1:5" x14ac:dyDescent="0.3">
      <c r="A8" t="s">
        <v>8</v>
      </c>
      <c r="B8" t="s">
        <v>35</v>
      </c>
      <c r="C8" t="s">
        <v>32</v>
      </c>
      <c r="D8" s="4">
        <v>6706</v>
      </c>
      <c r="E8" s="5">
        <v>459</v>
      </c>
    </row>
    <row r="9" spans="1:5" x14ac:dyDescent="0.3">
      <c r="A9" t="s">
        <v>6</v>
      </c>
      <c r="B9" t="s">
        <v>37</v>
      </c>
      <c r="C9" t="s">
        <v>28</v>
      </c>
      <c r="D9" s="4">
        <v>3556</v>
      </c>
      <c r="E9" s="5">
        <v>459</v>
      </c>
    </row>
    <row r="10" spans="1:5" x14ac:dyDescent="0.3">
      <c r="A10" t="s">
        <v>6</v>
      </c>
      <c r="B10" t="s">
        <v>34</v>
      </c>
      <c r="C10" t="s">
        <v>26</v>
      </c>
      <c r="D10" s="4">
        <v>8008</v>
      </c>
      <c r="E10" s="5">
        <v>456</v>
      </c>
    </row>
    <row r="11" spans="1:5" x14ac:dyDescent="0.3">
      <c r="A11" t="s">
        <v>40</v>
      </c>
      <c r="B11" t="s">
        <v>35</v>
      </c>
      <c r="C11" t="s">
        <v>30</v>
      </c>
      <c r="D11" s="4">
        <v>2275</v>
      </c>
      <c r="E11" s="5">
        <v>447</v>
      </c>
    </row>
    <row r="12" spans="1:5" x14ac:dyDescent="0.3">
      <c r="A12" t="s">
        <v>40</v>
      </c>
      <c r="B12" t="s">
        <v>35</v>
      </c>
      <c r="C12" t="s">
        <v>33</v>
      </c>
      <c r="D12" s="4">
        <v>8869</v>
      </c>
      <c r="E12" s="5">
        <v>432</v>
      </c>
    </row>
    <row r="13" spans="1:5" x14ac:dyDescent="0.3">
      <c r="A13" t="s">
        <v>6</v>
      </c>
      <c r="B13" t="s">
        <v>39</v>
      </c>
      <c r="C13" t="s">
        <v>25</v>
      </c>
      <c r="D13" s="4">
        <v>2100</v>
      </c>
      <c r="E13" s="5">
        <v>414</v>
      </c>
    </row>
    <row r="14" spans="1:5" x14ac:dyDescent="0.3">
      <c r="A14" t="s">
        <v>6</v>
      </c>
      <c r="B14" t="s">
        <v>37</v>
      </c>
      <c r="C14" t="s">
        <v>16</v>
      </c>
      <c r="D14" s="4">
        <v>1904</v>
      </c>
      <c r="E14" s="5">
        <v>405</v>
      </c>
    </row>
    <row r="15" spans="1:5" x14ac:dyDescent="0.3">
      <c r="A15" t="s">
        <v>6</v>
      </c>
      <c r="B15" t="s">
        <v>35</v>
      </c>
      <c r="C15" t="s">
        <v>4</v>
      </c>
      <c r="D15" s="4">
        <v>1302</v>
      </c>
      <c r="E15" s="5">
        <v>402</v>
      </c>
    </row>
    <row r="16" spans="1:5" x14ac:dyDescent="0.3">
      <c r="A16" t="s">
        <v>6</v>
      </c>
      <c r="B16" t="s">
        <v>39</v>
      </c>
      <c r="C16" t="s">
        <v>29</v>
      </c>
      <c r="D16" s="4">
        <v>3052</v>
      </c>
      <c r="E16" s="5">
        <v>378</v>
      </c>
    </row>
    <row r="17" spans="1:5" x14ac:dyDescent="0.3">
      <c r="A17" t="s">
        <v>40</v>
      </c>
      <c r="B17" t="s">
        <v>35</v>
      </c>
      <c r="C17" t="s">
        <v>22</v>
      </c>
      <c r="D17" s="4">
        <v>6853</v>
      </c>
      <c r="E17" s="5">
        <v>372</v>
      </c>
    </row>
    <row r="18" spans="1:5" x14ac:dyDescent="0.3">
      <c r="A18" t="s">
        <v>7</v>
      </c>
      <c r="B18" t="s">
        <v>34</v>
      </c>
      <c r="C18" t="s">
        <v>14</v>
      </c>
      <c r="D18" s="4">
        <v>1932</v>
      </c>
      <c r="E18" s="5">
        <v>369</v>
      </c>
    </row>
    <row r="19" spans="1:5" x14ac:dyDescent="0.3">
      <c r="A19" t="s">
        <v>6</v>
      </c>
      <c r="B19" t="s">
        <v>34</v>
      </c>
      <c r="C19" t="s">
        <v>30</v>
      </c>
      <c r="D19" s="4">
        <v>3402</v>
      </c>
      <c r="E19" s="5">
        <v>366</v>
      </c>
    </row>
    <row r="20" spans="1:5" x14ac:dyDescent="0.3">
      <c r="A20" t="s">
        <v>3</v>
      </c>
      <c r="B20" t="s">
        <v>37</v>
      </c>
      <c r="C20" t="s">
        <v>4</v>
      </c>
      <c r="D20" s="4">
        <v>938</v>
      </c>
      <c r="E20" s="5">
        <v>366</v>
      </c>
    </row>
    <row r="21" spans="1:5" x14ac:dyDescent="0.3">
      <c r="A21" t="s">
        <v>8</v>
      </c>
      <c r="B21" t="s">
        <v>35</v>
      </c>
      <c r="C21" t="s">
        <v>20</v>
      </c>
      <c r="D21" s="4">
        <v>2702</v>
      </c>
      <c r="E21" s="5">
        <v>363</v>
      </c>
    </row>
    <row r="22" spans="1:5" x14ac:dyDescent="0.3">
      <c r="A22" t="s">
        <v>5</v>
      </c>
      <c r="B22" t="s">
        <v>35</v>
      </c>
      <c r="C22" t="s">
        <v>29</v>
      </c>
      <c r="D22" s="4">
        <v>4480</v>
      </c>
      <c r="E22" s="5">
        <v>357</v>
      </c>
    </row>
    <row r="23" spans="1:5" x14ac:dyDescent="0.3">
      <c r="A23" t="s">
        <v>2</v>
      </c>
      <c r="B23" t="s">
        <v>38</v>
      </c>
      <c r="C23" t="s">
        <v>31</v>
      </c>
      <c r="D23" s="4">
        <v>4326</v>
      </c>
      <c r="E23" s="5">
        <v>348</v>
      </c>
    </row>
    <row r="24" spans="1:5" x14ac:dyDescent="0.3">
      <c r="A24" t="s">
        <v>5</v>
      </c>
      <c r="B24" t="s">
        <v>36</v>
      </c>
      <c r="C24" t="s">
        <v>17</v>
      </c>
      <c r="D24" s="4">
        <v>3339</v>
      </c>
      <c r="E24" s="5">
        <v>348</v>
      </c>
    </row>
    <row r="25" spans="1:5" x14ac:dyDescent="0.3">
      <c r="A25" t="s">
        <v>10</v>
      </c>
      <c r="B25" t="s">
        <v>36</v>
      </c>
      <c r="C25" t="s">
        <v>29</v>
      </c>
      <c r="D25" s="4">
        <v>2471</v>
      </c>
      <c r="E25" s="5">
        <v>342</v>
      </c>
    </row>
    <row r="26" spans="1:5" x14ac:dyDescent="0.3">
      <c r="A26" t="s">
        <v>5</v>
      </c>
      <c r="B26" t="s">
        <v>34</v>
      </c>
      <c r="C26" t="s">
        <v>20</v>
      </c>
      <c r="D26" s="4">
        <v>15610</v>
      </c>
      <c r="E26" s="5">
        <v>339</v>
      </c>
    </row>
    <row r="27" spans="1:5" x14ac:dyDescent="0.3">
      <c r="A27" t="s">
        <v>7</v>
      </c>
      <c r="B27" t="s">
        <v>37</v>
      </c>
      <c r="C27" t="s">
        <v>16</v>
      </c>
      <c r="D27" s="4">
        <v>4487</v>
      </c>
      <c r="E27" s="5">
        <v>333</v>
      </c>
    </row>
    <row r="28" spans="1:5" x14ac:dyDescent="0.3">
      <c r="A28" t="s">
        <v>3</v>
      </c>
      <c r="B28" t="s">
        <v>37</v>
      </c>
      <c r="C28" t="s">
        <v>28</v>
      </c>
      <c r="D28" s="4">
        <v>7308</v>
      </c>
      <c r="E28" s="5">
        <v>327</v>
      </c>
    </row>
    <row r="29" spans="1:5" x14ac:dyDescent="0.3">
      <c r="A29" t="s">
        <v>3</v>
      </c>
      <c r="B29" t="s">
        <v>37</v>
      </c>
      <c r="C29" t="s">
        <v>29</v>
      </c>
      <c r="D29" s="4">
        <v>4592</v>
      </c>
      <c r="E29" s="5">
        <v>324</v>
      </c>
    </row>
    <row r="30" spans="1:5" x14ac:dyDescent="0.3">
      <c r="A30" t="s">
        <v>7</v>
      </c>
      <c r="B30" t="s">
        <v>38</v>
      </c>
      <c r="C30" t="s">
        <v>30</v>
      </c>
      <c r="D30" s="4">
        <v>10129</v>
      </c>
      <c r="E30" s="5">
        <v>312</v>
      </c>
    </row>
    <row r="31" spans="1:5" x14ac:dyDescent="0.3">
      <c r="A31" t="s">
        <v>3</v>
      </c>
      <c r="B31" t="s">
        <v>34</v>
      </c>
      <c r="C31" t="s">
        <v>28</v>
      </c>
      <c r="D31" s="4">
        <v>3689</v>
      </c>
      <c r="E31" s="5">
        <v>312</v>
      </c>
    </row>
    <row r="32" spans="1:5" x14ac:dyDescent="0.3">
      <c r="A32" t="s">
        <v>41</v>
      </c>
      <c r="B32" t="s">
        <v>36</v>
      </c>
      <c r="C32" t="s">
        <v>28</v>
      </c>
      <c r="D32" s="4">
        <v>854</v>
      </c>
      <c r="E32" s="5">
        <v>309</v>
      </c>
    </row>
    <row r="33" spans="1:5" x14ac:dyDescent="0.3">
      <c r="A33" t="s">
        <v>9</v>
      </c>
      <c r="B33" t="s">
        <v>39</v>
      </c>
      <c r="C33" t="s">
        <v>24</v>
      </c>
      <c r="D33" s="4">
        <v>3920</v>
      </c>
      <c r="E33" s="5">
        <v>306</v>
      </c>
    </row>
    <row r="34" spans="1:5" x14ac:dyDescent="0.3">
      <c r="A34" t="s">
        <v>40</v>
      </c>
      <c r="B34" t="s">
        <v>36</v>
      </c>
      <c r="C34" t="s">
        <v>27</v>
      </c>
      <c r="D34" s="4">
        <v>3164</v>
      </c>
      <c r="E34" s="5">
        <v>306</v>
      </c>
    </row>
    <row r="35" spans="1:5" x14ac:dyDescent="0.3">
      <c r="A35" t="s">
        <v>3</v>
      </c>
      <c r="B35" t="s">
        <v>35</v>
      </c>
      <c r="C35" t="s">
        <v>33</v>
      </c>
      <c r="D35" s="4">
        <v>819</v>
      </c>
      <c r="E35" s="5">
        <v>306</v>
      </c>
    </row>
    <row r="36" spans="1:5" x14ac:dyDescent="0.3">
      <c r="A36" t="s">
        <v>3</v>
      </c>
      <c r="B36" t="s">
        <v>38</v>
      </c>
      <c r="C36" t="s">
        <v>26</v>
      </c>
      <c r="D36" s="4">
        <v>8841</v>
      </c>
      <c r="E36" s="5">
        <v>303</v>
      </c>
    </row>
    <row r="37" spans="1:5" x14ac:dyDescent="0.3">
      <c r="A37" t="s">
        <v>10</v>
      </c>
      <c r="B37" t="s">
        <v>36</v>
      </c>
      <c r="C37" t="s">
        <v>32</v>
      </c>
      <c r="D37" s="4">
        <v>6657</v>
      </c>
      <c r="E37" s="5">
        <v>303</v>
      </c>
    </row>
    <row r="38" spans="1:5" x14ac:dyDescent="0.3">
      <c r="A38" t="s">
        <v>2</v>
      </c>
      <c r="B38" t="s">
        <v>35</v>
      </c>
      <c r="C38" t="s">
        <v>17</v>
      </c>
      <c r="D38" s="4">
        <v>1589</v>
      </c>
      <c r="E38" s="5">
        <v>303</v>
      </c>
    </row>
    <row r="39" spans="1:5" x14ac:dyDescent="0.3">
      <c r="A39" t="s">
        <v>8</v>
      </c>
      <c r="B39" t="s">
        <v>35</v>
      </c>
      <c r="C39" t="s">
        <v>27</v>
      </c>
      <c r="D39" s="4">
        <v>4753</v>
      </c>
      <c r="E39" s="5">
        <v>300</v>
      </c>
    </row>
    <row r="40" spans="1:5" x14ac:dyDescent="0.3">
      <c r="A40" t="s">
        <v>7</v>
      </c>
      <c r="B40" t="s">
        <v>36</v>
      </c>
      <c r="C40" t="s">
        <v>19</v>
      </c>
      <c r="D40" s="4">
        <v>2870</v>
      </c>
      <c r="E40" s="5">
        <v>300</v>
      </c>
    </row>
    <row r="41" spans="1:5" x14ac:dyDescent="0.3">
      <c r="A41" t="s">
        <v>40</v>
      </c>
      <c r="B41" t="s">
        <v>38</v>
      </c>
      <c r="C41" t="s">
        <v>13</v>
      </c>
      <c r="D41" s="4">
        <v>5670</v>
      </c>
      <c r="E41" s="5">
        <v>297</v>
      </c>
    </row>
    <row r="42" spans="1:5" x14ac:dyDescent="0.3">
      <c r="A42" t="s">
        <v>41</v>
      </c>
      <c r="B42" t="s">
        <v>36</v>
      </c>
      <c r="C42" t="s">
        <v>18</v>
      </c>
      <c r="D42" s="4">
        <v>9632</v>
      </c>
      <c r="E42" s="5">
        <v>288</v>
      </c>
    </row>
    <row r="43" spans="1:5" x14ac:dyDescent="0.3">
      <c r="A43" t="s">
        <v>7</v>
      </c>
      <c r="B43" t="s">
        <v>35</v>
      </c>
      <c r="C43" t="s">
        <v>28</v>
      </c>
      <c r="D43" s="4">
        <v>5194</v>
      </c>
      <c r="E43" s="5">
        <v>288</v>
      </c>
    </row>
    <row r="44" spans="1:5" x14ac:dyDescent="0.3">
      <c r="A44" t="s">
        <v>8</v>
      </c>
      <c r="B44" t="s">
        <v>34</v>
      </c>
      <c r="C44" t="s">
        <v>31</v>
      </c>
      <c r="D44" s="4">
        <v>3507</v>
      </c>
      <c r="E44" s="5">
        <v>288</v>
      </c>
    </row>
    <row r="45" spans="1:5" x14ac:dyDescent="0.3">
      <c r="A45" t="s">
        <v>10</v>
      </c>
      <c r="B45" t="s">
        <v>37</v>
      </c>
      <c r="C45" t="s">
        <v>21</v>
      </c>
      <c r="D45" s="4">
        <v>245</v>
      </c>
      <c r="E45" s="5">
        <v>288</v>
      </c>
    </row>
    <row r="46" spans="1:5" x14ac:dyDescent="0.3">
      <c r="A46" t="s">
        <v>6</v>
      </c>
      <c r="B46" t="s">
        <v>38</v>
      </c>
      <c r="C46" t="s">
        <v>27</v>
      </c>
      <c r="D46" s="4">
        <v>1134</v>
      </c>
      <c r="E46" s="5">
        <v>282</v>
      </c>
    </row>
    <row r="47" spans="1:5" x14ac:dyDescent="0.3">
      <c r="A47" t="s">
        <v>10</v>
      </c>
      <c r="B47" t="s">
        <v>39</v>
      </c>
      <c r="C47" t="s">
        <v>21</v>
      </c>
      <c r="D47" s="4">
        <v>4858</v>
      </c>
      <c r="E47" s="5">
        <v>279</v>
      </c>
    </row>
    <row r="48" spans="1:5" x14ac:dyDescent="0.3">
      <c r="A48" t="s">
        <v>10</v>
      </c>
      <c r="B48" t="s">
        <v>35</v>
      </c>
      <c r="C48" t="s">
        <v>18</v>
      </c>
      <c r="D48" s="4">
        <v>3808</v>
      </c>
      <c r="E48" s="5">
        <v>279</v>
      </c>
    </row>
    <row r="49" spans="1:5" x14ac:dyDescent="0.3">
      <c r="A49" t="s">
        <v>3</v>
      </c>
      <c r="B49" t="s">
        <v>34</v>
      </c>
      <c r="C49" t="s">
        <v>14</v>
      </c>
      <c r="D49" s="4">
        <v>7259</v>
      </c>
      <c r="E49" s="5">
        <v>276</v>
      </c>
    </row>
    <row r="50" spans="1:5" x14ac:dyDescent="0.3">
      <c r="A50" t="s">
        <v>3</v>
      </c>
      <c r="B50" t="s">
        <v>35</v>
      </c>
      <c r="C50" t="s">
        <v>15</v>
      </c>
      <c r="D50" s="4">
        <v>6657</v>
      </c>
      <c r="E50" s="5">
        <v>276</v>
      </c>
    </row>
    <row r="51" spans="1:5" x14ac:dyDescent="0.3">
      <c r="A51" t="s">
        <v>9</v>
      </c>
      <c r="B51" t="s">
        <v>37</v>
      </c>
      <c r="C51" t="s">
        <v>29</v>
      </c>
      <c r="D51" s="4">
        <v>1085</v>
      </c>
      <c r="E51" s="5">
        <v>273</v>
      </c>
    </row>
    <row r="52" spans="1:5" x14ac:dyDescent="0.3">
      <c r="A52" t="s">
        <v>7</v>
      </c>
      <c r="B52" t="s">
        <v>38</v>
      </c>
      <c r="C52" t="s">
        <v>18</v>
      </c>
      <c r="D52" s="4">
        <v>1778</v>
      </c>
      <c r="E52" s="5">
        <v>270</v>
      </c>
    </row>
    <row r="53" spans="1:5" x14ac:dyDescent="0.3">
      <c r="A53" t="s">
        <v>6</v>
      </c>
      <c r="B53" t="s">
        <v>35</v>
      </c>
      <c r="C53" t="s">
        <v>20</v>
      </c>
      <c r="D53" s="4">
        <v>1071</v>
      </c>
      <c r="E53" s="5">
        <v>270</v>
      </c>
    </row>
    <row r="54" spans="1:5" x14ac:dyDescent="0.3">
      <c r="A54" t="s">
        <v>10</v>
      </c>
      <c r="B54" t="s">
        <v>36</v>
      </c>
      <c r="C54" t="s">
        <v>23</v>
      </c>
      <c r="D54" s="4">
        <v>2317</v>
      </c>
      <c r="E54" s="5">
        <v>261</v>
      </c>
    </row>
    <row r="55" spans="1:5" x14ac:dyDescent="0.3">
      <c r="A55" t="s">
        <v>7</v>
      </c>
      <c r="B55" t="s">
        <v>38</v>
      </c>
      <c r="C55" t="s">
        <v>28</v>
      </c>
      <c r="D55" s="4">
        <v>5677</v>
      </c>
      <c r="E55" s="5">
        <v>258</v>
      </c>
    </row>
    <row r="56" spans="1:5" x14ac:dyDescent="0.3">
      <c r="A56" t="s">
        <v>3</v>
      </c>
      <c r="B56" t="s">
        <v>35</v>
      </c>
      <c r="C56" t="s">
        <v>14</v>
      </c>
      <c r="D56" s="4">
        <v>2415</v>
      </c>
      <c r="E56" s="5">
        <v>255</v>
      </c>
    </row>
    <row r="57" spans="1:5" x14ac:dyDescent="0.3">
      <c r="A57" t="s">
        <v>7</v>
      </c>
      <c r="B57" t="s">
        <v>35</v>
      </c>
      <c r="C57" t="s">
        <v>30</v>
      </c>
      <c r="D57" s="4">
        <v>6755</v>
      </c>
      <c r="E57" s="5">
        <v>252</v>
      </c>
    </row>
    <row r="58" spans="1:5" x14ac:dyDescent="0.3">
      <c r="A58" t="s">
        <v>7</v>
      </c>
      <c r="B58" t="s">
        <v>36</v>
      </c>
      <c r="C58" t="s">
        <v>29</v>
      </c>
      <c r="D58" s="4">
        <v>5551</v>
      </c>
      <c r="E58" s="5">
        <v>252</v>
      </c>
    </row>
    <row r="59" spans="1:5" x14ac:dyDescent="0.3">
      <c r="A59" t="s">
        <v>5</v>
      </c>
      <c r="B59" t="s">
        <v>39</v>
      </c>
      <c r="C59" t="s">
        <v>18</v>
      </c>
      <c r="D59" s="4">
        <v>385</v>
      </c>
      <c r="E59" s="5">
        <v>249</v>
      </c>
    </row>
    <row r="60" spans="1:5" x14ac:dyDescent="0.3">
      <c r="A60" t="s">
        <v>5</v>
      </c>
      <c r="B60" t="s">
        <v>35</v>
      </c>
      <c r="C60" t="s">
        <v>31</v>
      </c>
      <c r="D60" s="4">
        <v>4753</v>
      </c>
      <c r="E60" s="5">
        <v>246</v>
      </c>
    </row>
    <row r="61" spans="1:5" x14ac:dyDescent="0.3">
      <c r="A61" t="s">
        <v>7</v>
      </c>
      <c r="B61" t="s">
        <v>39</v>
      </c>
      <c r="C61" t="s">
        <v>17</v>
      </c>
      <c r="D61" s="4">
        <v>4438</v>
      </c>
      <c r="E61" s="5">
        <v>246</v>
      </c>
    </row>
    <row r="62" spans="1:5" x14ac:dyDescent="0.3">
      <c r="A62" t="s">
        <v>2</v>
      </c>
      <c r="B62" t="s">
        <v>36</v>
      </c>
      <c r="C62" t="s">
        <v>31</v>
      </c>
      <c r="D62" s="4">
        <v>3094</v>
      </c>
      <c r="E62" s="5">
        <v>246</v>
      </c>
    </row>
    <row r="63" spans="1:5" x14ac:dyDescent="0.3">
      <c r="A63" t="s">
        <v>9</v>
      </c>
      <c r="B63" t="s">
        <v>37</v>
      </c>
      <c r="C63" t="s">
        <v>26</v>
      </c>
      <c r="D63" s="4">
        <v>2856</v>
      </c>
      <c r="E63" s="5">
        <v>246</v>
      </c>
    </row>
    <row r="64" spans="1:5" x14ac:dyDescent="0.3">
      <c r="A64" t="s">
        <v>9</v>
      </c>
      <c r="B64" t="s">
        <v>35</v>
      </c>
      <c r="C64" t="s">
        <v>15</v>
      </c>
      <c r="D64" s="4">
        <v>7833</v>
      </c>
      <c r="E64" s="5">
        <v>243</v>
      </c>
    </row>
    <row r="65" spans="1:5" x14ac:dyDescent="0.3">
      <c r="A65" t="s">
        <v>7</v>
      </c>
      <c r="B65" t="s">
        <v>35</v>
      </c>
      <c r="C65" t="s">
        <v>19</v>
      </c>
      <c r="D65" s="4">
        <v>4585</v>
      </c>
      <c r="E65" s="5">
        <v>240</v>
      </c>
    </row>
    <row r="66" spans="1:5" x14ac:dyDescent="0.3">
      <c r="A66" t="s">
        <v>41</v>
      </c>
      <c r="B66" t="s">
        <v>37</v>
      </c>
      <c r="C66" t="s">
        <v>30</v>
      </c>
      <c r="D66" s="4">
        <v>1526</v>
      </c>
      <c r="E66" s="5">
        <v>240</v>
      </c>
    </row>
    <row r="67" spans="1:5" x14ac:dyDescent="0.3">
      <c r="A67" t="s">
        <v>5</v>
      </c>
      <c r="B67" t="s">
        <v>34</v>
      </c>
      <c r="C67" t="s">
        <v>22</v>
      </c>
      <c r="D67" s="4">
        <v>6279</v>
      </c>
      <c r="E67" s="5">
        <v>237</v>
      </c>
    </row>
    <row r="68" spans="1:5" x14ac:dyDescent="0.3">
      <c r="A68" t="s">
        <v>40</v>
      </c>
      <c r="B68" t="s">
        <v>35</v>
      </c>
      <c r="C68" t="s">
        <v>32</v>
      </c>
      <c r="D68" s="4">
        <v>12348</v>
      </c>
      <c r="E68" s="5">
        <v>234</v>
      </c>
    </row>
    <row r="69" spans="1:5" x14ac:dyDescent="0.3">
      <c r="A69" t="s">
        <v>3</v>
      </c>
      <c r="B69" t="s">
        <v>35</v>
      </c>
      <c r="C69" t="s">
        <v>25</v>
      </c>
      <c r="D69" s="4">
        <v>2464</v>
      </c>
      <c r="E69" s="5">
        <v>234</v>
      </c>
    </row>
    <row r="70" spans="1:5" x14ac:dyDescent="0.3">
      <c r="A70" t="s">
        <v>8</v>
      </c>
      <c r="B70" t="s">
        <v>38</v>
      </c>
      <c r="C70" t="s">
        <v>23</v>
      </c>
      <c r="D70" s="4">
        <v>1701</v>
      </c>
      <c r="E70" s="5">
        <v>234</v>
      </c>
    </row>
    <row r="71" spans="1:5" x14ac:dyDescent="0.3">
      <c r="A71" t="s">
        <v>41</v>
      </c>
      <c r="B71" t="s">
        <v>36</v>
      </c>
      <c r="C71" t="s">
        <v>13</v>
      </c>
      <c r="D71" s="4">
        <v>10311</v>
      </c>
      <c r="E71" s="5">
        <v>231</v>
      </c>
    </row>
    <row r="72" spans="1:5" x14ac:dyDescent="0.3">
      <c r="A72" t="s">
        <v>41</v>
      </c>
      <c r="B72" t="s">
        <v>37</v>
      </c>
      <c r="C72" t="s">
        <v>15</v>
      </c>
      <c r="D72" s="4">
        <v>714</v>
      </c>
      <c r="E72" s="5">
        <v>231</v>
      </c>
    </row>
    <row r="73" spans="1:5" x14ac:dyDescent="0.3">
      <c r="A73" t="s">
        <v>10</v>
      </c>
      <c r="B73" t="s">
        <v>35</v>
      </c>
      <c r="C73" t="s">
        <v>21</v>
      </c>
      <c r="D73" s="4">
        <v>567</v>
      </c>
      <c r="E73" s="5">
        <v>228</v>
      </c>
    </row>
    <row r="74" spans="1:5" x14ac:dyDescent="0.3">
      <c r="A74" t="s">
        <v>7</v>
      </c>
      <c r="B74" t="s">
        <v>37</v>
      </c>
      <c r="C74" t="s">
        <v>14</v>
      </c>
      <c r="D74" s="4">
        <v>6608</v>
      </c>
      <c r="E74" s="5">
        <v>225</v>
      </c>
    </row>
    <row r="75" spans="1:5" x14ac:dyDescent="0.3">
      <c r="A75" t="s">
        <v>40</v>
      </c>
      <c r="B75" t="s">
        <v>39</v>
      </c>
      <c r="C75" t="s">
        <v>28</v>
      </c>
      <c r="D75" s="4">
        <v>3101</v>
      </c>
      <c r="E75" s="5">
        <v>225</v>
      </c>
    </row>
    <row r="76" spans="1:5" x14ac:dyDescent="0.3">
      <c r="A76" t="s">
        <v>41</v>
      </c>
      <c r="B76" t="s">
        <v>34</v>
      </c>
      <c r="C76" t="s">
        <v>16</v>
      </c>
      <c r="D76" s="4">
        <v>1274</v>
      </c>
      <c r="E76" s="5">
        <v>225</v>
      </c>
    </row>
    <row r="77" spans="1:5" x14ac:dyDescent="0.3">
      <c r="A77" t="s">
        <v>8</v>
      </c>
      <c r="B77" t="s">
        <v>34</v>
      </c>
      <c r="C77" t="s">
        <v>16</v>
      </c>
      <c r="D77" s="4">
        <v>2009</v>
      </c>
      <c r="E77" s="5">
        <v>219</v>
      </c>
    </row>
    <row r="78" spans="1:5" x14ac:dyDescent="0.3">
      <c r="A78" t="s">
        <v>41</v>
      </c>
      <c r="B78" t="s">
        <v>35</v>
      </c>
      <c r="C78" t="s">
        <v>28</v>
      </c>
      <c r="D78" s="4">
        <v>7455</v>
      </c>
      <c r="E78" s="5">
        <v>216</v>
      </c>
    </row>
    <row r="79" spans="1:5" x14ac:dyDescent="0.3">
      <c r="A79" t="s">
        <v>2</v>
      </c>
      <c r="B79" t="s">
        <v>39</v>
      </c>
      <c r="C79" t="s">
        <v>21</v>
      </c>
      <c r="D79" s="4">
        <v>7651</v>
      </c>
      <c r="E79" s="5">
        <v>213</v>
      </c>
    </row>
    <row r="80" spans="1:5" x14ac:dyDescent="0.3">
      <c r="A80" t="s">
        <v>8</v>
      </c>
      <c r="B80" t="s">
        <v>38</v>
      </c>
      <c r="C80" t="s">
        <v>32</v>
      </c>
      <c r="D80" s="4">
        <v>3752</v>
      </c>
      <c r="E80" s="5">
        <v>213</v>
      </c>
    </row>
    <row r="81" spans="1:5" x14ac:dyDescent="0.3">
      <c r="A81" t="s">
        <v>8</v>
      </c>
      <c r="B81" t="s">
        <v>39</v>
      </c>
      <c r="C81" t="s">
        <v>31</v>
      </c>
      <c r="D81" s="4">
        <v>8890</v>
      </c>
      <c r="E81" s="5">
        <v>210</v>
      </c>
    </row>
    <row r="82" spans="1:5" x14ac:dyDescent="0.3">
      <c r="A82" t="s">
        <v>8</v>
      </c>
      <c r="B82" t="s">
        <v>35</v>
      </c>
      <c r="C82" t="s">
        <v>22</v>
      </c>
      <c r="D82" s="4">
        <v>5012</v>
      </c>
      <c r="E82" s="5">
        <v>210</v>
      </c>
    </row>
    <row r="83" spans="1:5" x14ac:dyDescent="0.3">
      <c r="A83" t="s">
        <v>7</v>
      </c>
      <c r="B83" t="s">
        <v>37</v>
      </c>
      <c r="C83" t="s">
        <v>22</v>
      </c>
      <c r="D83" s="4">
        <v>9835</v>
      </c>
      <c r="E83" s="5">
        <v>207</v>
      </c>
    </row>
    <row r="84" spans="1:5" x14ac:dyDescent="0.3">
      <c r="A84" t="s">
        <v>6</v>
      </c>
      <c r="B84" t="s">
        <v>34</v>
      </c>
      <c r="C84" t="s">
        <v>27</v>
      </c>
      <c r="D84" s="4">
        <v>4242</v>
      </c>
      <c r="E84" s="5">
        <v>207</v>
      </c>
    </row>
    <row r="85" spans="1:5" x14ac:dyDescent="0.3">
      <c r="A85" t="s">
        <v>9</v>
      </c>
      <c r="B85" t="s">
        <v>37</v>
      </c>
      <c r="C85" t="s">
        <v>4</v>
      </c>
      <c r="D85" s="4">
        <v>259</v>
      </c>
      <c r="E85" s="5">
        <v>207</v>
      </c>
    </row>
    <row r="86" spans="1:5" x14ac:dyDescent="0.3">
      <c r="A86" t="s">
        <v>9</v>
      </c>
      <c r="B86" t="s">
        <v>36</v>
      </c>
      <c r="C86" t="s">
        <v>27</v>
      </c>
      <c r="D86" s="4">
        <v>11522</v>
      </c>
      <c r="E86" s="5">
        <v>204</v>
      </c>
    </row>
    <row r="87" spans="1:5" x14ac:dyDescent="0.3">
      <c r="A87" t="s">
        <v>10</v>
      </c>
      <c r="B87" t="s">
        <v>34</v>
      </c>
      <c r="C87" t="s">
        <v>19</v>
      </c>
      <c r="D87" s="4">
        <v>5355</v>
      </c>
      <c r="E87" s="5">
        <v>204</v>
      </c>
    </row>
    <row r="88" spans="1:5" x14ac:dyDescent="0.3">
      <c r="A88" t="s">
        <v>9</v>
      </c>
      <c r="B88" t="s">
        <v>39</v>
      </c>
      <c r="C88" t="s">
        <v>18</v>
      </c>
      <c r="D88" s="4">
        <v>2639</v>
      </c>
      <c r="E88" s="5">
        <v>204</v>
      </c>
    </row>
    <row r="89" spans="1:5" x14ac:dyDescent="0.3">
      <c r="A89" t="s">
        <v>8</v>
      </c>
      <c r="B89" t="s">
        <v>37</v>
      </c>
      <c r="C89" t="s">
        <v>19</v>
      </c>
      <c r="D89" s="4">
        <v>1771</v>
      </c>
      <c r="E89" s="5">
        <v>204</v>
      </c>
    </row>
    <row r="90" spans="1:5" x14ac:dyDescent="0.3">
      <c r="A90" t="s">
        <v>41</v>
      </c>
      <c r="B90" t="s">
        <v>36</v>
      </c>
      <c r="C90" t="s">
        <v>26</v>
      </c>
      <c r="D90" s="4">
        <v>98</v>
      </c>
      <c r="E90" s="5">
        <v>204</v>
      </c>
    </row>
    <row r="91" spans="1:5" x14ac:dyDescent="0.3">
      <c r="A91" t="s">
        <v>5</v>
      </c>
      <c r="B91" t="s">
        <v>35</v>
      </c>
      <c r="C91" t="s">
        <v>15</v>
      </c>
      <c r="D91" s="4">
        <v>13391</v>
      </c>
      <c r="E91" s="5">
        <v>201</v>
      </c>
    </row>
    <row r="92" spans="1:5" x14ac:dyDescent="0.3">
      <c r="A92" t="s">
        <v>2</v>
      </c>
      <c r="B92" t="s">
        <v>37</v>
      </c>
      <c r="C92" t="s">
        <v>17</v>
      </c>
      <c r="D92" s="4">
        <v>9926</v>
      </c>
      <c r="E92" s="5">
        <v>201</v>
      </c>
    </row>
    <row r="93" spans="1:5" x14ac:dyDescent="0.3">
      <c r="A93" t="s">
        <v>5</v>
      </c>
      <c r="B93" t="s">
        <v>34</v>
      </c>
      <c r="C93" t="s">
        <v>15</v>
      </c>
      <c r="D93" s="4">
        <v>7280</v>
      </c>
      <c r="E93" s="5">
        <v>201</v>
      </c>
    </row>
    <row r="94" spans="1:5" x14ac:dyDescent="0.3">
      <c r="A94" t="s">
        <v>40</v>
      </c>
      <c r="B94" t="s">
        <v>36</v>
      </c>
      <c r="C94" t="s">
        <v>13</v>
      </c>
      <c r="D94" s="4">
        <v>4424</v>
      </c>
      <c r="E94" s="5">
        <v>201</v>
      </c>
    </row>
    <row r="95" spans="1:5" x14ac:dyDescent="0.3">
      <c r="A95" t="s">
        <v>7</v>
      </c>
      <c r="B95" t="s">
        <v>39</v>
      </c>
      <c r="C95" t="s">
        <v>27</v>
      </c>
      <c r="D95" s="4">
        <v>966</v>
      </c>
      <c r="E95" s="5">
        <v>198</v>
      </c>
    </row>
    <row r="96" spans="1:5" x14ac:dyDescent="0.3">
      <c r="A96" t="s">
        <v>10</v>
      </c>
      <c r="B96" t="s">
        <v>35</v>
      </c>
      <c r="C96" t="s">
        <v>20</v>
      </c>
      <c r="D96" s="4">
        <v>1974</v>
      </c>
      <c r="E96" s="5">
        <v>195</v>
      </c>
    </row>
    <row r="97" spans="1:5" x14ac:dyDescent="0.3">
      <c r="A97" t="s">
        <v>8</v>
      </c>
      <c r="B97" t="s">
        <v>37</v>
      </c>
      <c r="C97" t="s">
        <v>22</v>
      </c>
      <c r="D97" s="4">
        <v>1890</v>
      </c>
      <c r="E97" s="5">
        <v>195</v>
      </c>
    </row>
    <row r="98" spans="1:5" x14ac:dyDescent="0.3">
      <c r="A98" t="s">
        <v>5</v>
      </c>
      <c r="B98" t="s">
        <v>34</v>
      </c>
      <c r="C98" t="s">
        <v>19</v>
      </c>
      <c r="D98" s="4">
        <v>861</v>
      </c>
      <c r="E98" s="5">
        <v>195</v>
      </c>
    </row>
    <row r="99" spans="1:5" x14ac:dyDescent="0.3">
      <c r="A99" t="s">
        <v>41</v>
      </c>
      <c r="B99" t="s">
        <v>36</v>
      </c>
      <c r="C99" t="s">
        <v>19</v>
      </c>
      <c r="D99" s="4">
        <v>1925</v>
      </c>
      <c r="E99" s="5">
        <v>192</v>
      </c>
    </row>
    <row r="100" spans="1:5" x14ac:dyDescent="0.3">
      <c r="A100" t="s">
        <v>7</v>
      </c>
      <c r="B100" t="s">
        <v>34</v>
      </c>
      <c r="C100" t="s">
        <v>24</v>
      </c>
      <c r="D100" s="4">
        <v>8862</v>
      </c>
      <c r="E100" s="5">
        <v>189</v>
      </c>
    </row>
    <row r="101" spans="1:5" x14ac:dyDescent="0.3">
      <c r="A101" t="s">
        <v>6</v>
      </c>
      <c r="B101" t="s">
        <v>37</v>
      </c>
      <c r="C101" t="s">
        <v>23</v>
      </c>
      <c r="D101" s="4">
        <v>4949</v>
      </c>
      <c r="E101" s="5">
        <v>189</v>
      </c>
    </row>
    <row r="102" spans="1:5" x14ac:dyDescent="0.3">
      <c r="A102" t="s">
        <v>9</v>
      </c>
      <c r="B102" t="s">
        <v>36</v>
      </c>
      <c r="C102" t="s">
        <v>32</v>
      </c>
      <c r="D102" s="4">
        <v>2954</v>
      </c>
      <c r="E102" s="5">
        <v>189</v>
      </c>
    </row>
    <row r="103" spans="1:5" x14ac:dyDescent="0.3">
      <c r="A103" t="s">
        <v>9</v>
      </c>
      <c r="B103" t="s">
        <v>34</v>
      </c>
      <c r="C103" t="s">
        <v>16</v>
      </c>
      <c r="D103" s="4">
        <v>938</v>
      </c>
      <c r="E103" s="5">
        <v>189</v>
      </c>
    </row>
    <row r="104" spans="1:5" x14ac:dyDescent="0.3">
      <c r="A104" t="s">
        <v>41</v>
      </c>
      <c r="B104" t="s">
        <v>35</v>
      </c>
      <c r="C104" t="s">
        <v>15</v>
      </c>
      <c r="D104" s="4">
        <v>2114</v>
      </c>
      <c r="E104" s="5">
        <v>186</v>
      </c>
    </row>
    <row r="105" spans="1:5" x14ac:dyDescent="0.3">
      <c r="A105" t="s">
        <v>8</v>
      </c>
      <c r="B105" t="s">
        <v>39</v>
      </c>
      <c r="C105" t="s">
        <v>30</v>
      </c>
      <c r="D105" s="4">
        <v>7021</v>
      </c>
      <c r="E105" s="5">
        <v>183</v>
      </c>
    </row>
    <row r="106" spans="1:5" x14ac:dyDescent="0.3">
      <c r="A106" t="s">
        <v>2</v>
      </c>
      <c r="B106" t="s">
        <v>38</v>
      </c>
      <c r="C106" t="s">
        <v>28</v>
      </c>
      <c r="D106" s="4">
        <v>6580</v>
      </c>
      <c r="E106" s="5">
        <v>183</v>
      </c>
    </row>
    <row r="107" spans="1:5" x14ac:dyDescent="0.3">
      <c r="A107" t="s">
        <v>6</v>
      </c>
      <c r="B107" t="s">
        <v>35</v>
      </c>
      <c r="C107" t="s">
        <v>27</v>
      </c>
      <c r="D107" s="4">
        <v>3864</v>
      </c>
      <c r="E107" s="5">
        <v>177</v>
      </c>
    </row>
    <row r="108" spans="1:5" x14ac:dyDescent="0.3">
      <c r="A108" t="s">
        <v>7</v>
      </c>
      <c r="B108" t="s">
        <v>36</v>
      </c>
      <c r="C108" t="s">
        <v>18</v>
      </c>
      <c r="D108" s="4">
        <v>2646</v>
      </c>
      <c r="E108" s="5">
        <v>177</v>
      </c>
    </row>
    <row r="109" spans="1:5" x14ac:dyDescent="0.3">
      <c r="A109" t="s">
        <v>41</v>
      </c>
      <c r="B109" t="s">
        <v>37</v>
      </c>
      <c r="C109" t="s">
        <v>26</v>
      </c>
      <c r="D109" s="4">
        <v>2324</v>
      </c>
      <c r="E109" s="5">
        <v>177</v>
      </c>
    </row>
    <row r="110" spans="1:5" x14ac:dyDescent="0.3">
      <c r="A110" t="s">
        <v>41</v>
      </c>
      <c r="B110" t="s">
        <v>34</v>
      </c>
      <c r="C110" t="s">
        <v>33</v>
      </c>
      <c r="D110" s="4">
        <v>7847</v>
      </c>
      <c r="E110" s="5">
        <v>174</v>
      </c>
    </row>
    <row r="111" spans="1:5" x14ac:dyDescent="0.3">
      <c r="A111" t="s">
        <v>41</v>
      </c>
      <c r="B111" t="s">
        <v>36</v>
      </c>
      <c r="C111" t="s">
        <v>30</v>
      </c>
      <c r="D111" s="4">
        <v>6118</v>
      </c>
      <c r="E111" s="5">
        <v>174</v>
      </c>
    </row>
    <row r="112" spans="1:5" x14ac:dyDescent="0.3">
      <c r="A112" t="s">
        <v>40</v>
      </c>
      <c r="B112" t="s">
        <v>35</v>
      </c>
      <c r="C112" t="s">
        <v>16</v>
      </c>
      <c r="D112" s="4">
        <v>4725</v>
      </c>
      <c r="E112" s="5">
        <v>174</v>
      </c>
    </row>
    <row r="113" spans="1:5" x14ac:dyDescent="0.3">
      <c r="A113" t="s">
        <v>9</v>
      </c>
      <c r="B113" t="s">
        <v>34</v>
      </c>
      <c r="C113" t="s">
        <v>17</v>
      </c>
      <c r="D113" s="4">
        <v>707</v>
      </c>
      <c r="E113" s="5">
        <v>174</v>
      </c>
    </row>
    <row r="114" spans="1:5" x14ac:dyDescent="0.3">
      <c r="A114" t="s">
        <v>3</v>
      </c>
      <c r="B114" t="s">
        <v>39</v>
      </c>
      <c r="C114" t="s">
        <v>26</v>
      </c>
      <c r="D114" s="4">
        <v>4956</v>
      </c>
      <c r="E114" s="5">
        <v>171</v>
      </c>
    </row>
    <row r="115" spans="1:5" x14ac:dyDescent="0.3">
      <c r="A115" t="s">
        <v>5</v>
      </c>
      <c r="B115" t="s">
        <v>39</v>
      </c>
      <c r="C115" t="s">
        <v>24</v>
      </c>
      <c r="D115" s="4">
        <v>4018</v>
      </c>
      <c r="E115" s="5">
        <v>171</v>
      </c>
    </row>
    <row r="116" spans="1:5" x14ac:dyDescent="0.3">
      <c r="A116" t="s">
        <v>5</v>
      </c>
      <c r="B116" t="s">
        <v>38</v>
      </c>
      <c r="C116" t="s">
        <v>19</v>
      </c>
      <c r="D116" s="4">
        <v>5474</v>
      </c>
      <c r="E116" s="5">
        <v>168</v>
      </c>
    </row>
    <row r="117" spans="1:5" x14ac:dyDescent="0.3">
      <c r="A117" t="s">
        <v>8</v>
      </c>
      <c r="B117" t="s">
        <v>35</v>
      </c>
      <c r="C117" t="s">
        <v>29</v>
      </c>
      <c r="D117" s="4">
        <v>2023</v>
      </c>
      <c r="E117" s="5">
        <v>168</v>
      </c>
    </row>
    <row r="118" spans="1:5" x14ac:dyDescent="0.3">
      <c r="A118" t="s">
        <v>3</v>
      </c>
      <c r="B118" t="s">
        <v>39</v>
      </c>
      <c r="C118" t="s">
        <v>16</v>
      </c>
      <c r="D118" s="4">
        <v>21</v>
      </c>
      <c r="E118" s="5">
        <v>168</v>
      </c>
    </row>
    <row r="119" spans="1:5" x14ac:dyDescent="0.3">
      <c r="A119" t="s">
        <v>3</v>
      </c>
      <c r="B119" t="s">
        <v>36</v>
      </c>
      <c r="C119" t="s">
        <v>23</v>
      </c>
      <c r="D119" s="4">
        <v>3773</v>
      </c>
      <c r="E119" s="5">
        <v>165</v>
      </c>
    </row>
    <row r="120" spans="1:5" x14ac:dyDescent="0.3">
      <c r="A120" t="s">
        <v>2</v>
      </c>
      <c r="B120" t="s">
        <v>39</v>
      </c>
      <c r="C120" t="s">
        <v>20</v>
      </c>
      <c r="D120" s="4">
        <v>9443</v>
      </c>
      <c r="E120" s="5">
        <v>162</v>
      </c>
    </row>
    <row r="121" spans="1:5" x14ac:dyDescent="0.3">
      <c r="A121" t="s">
        <v>40</v>
      </c>
      <c r="B121" t="s">
        <v>34</v>
      </c>
      <c r="C121" t="s">
        <v>19</v>
      </c>
      <c r="D121" s="4">
        <v>4018</v>
      </c>
      <c r="E121" s="5">
        <v>162</v>
      </c>
    </row>
    <row r="122" spans="1:5" x14ac:dyDescent="0.3">
      <c r="A122" t="s">
        <v>3</v>
      </c>
      <c r="B122" t="s">
        <v>36</v>
      </c>
      <c r="C122" t="s">
        <v>28</v>
      </c>
      <c r="D122" s="4">
        <v>973</v>
      </c>
      <c r="E122" s="5">
        <v>162</v>
      </c>
    </row>
    <row r="123" spans="1:5" x14ac:dyDescent="0.3">
      <c r="A123" t="s">
        <v>40</v>
      </c>
      <c r="B123" t="s">
        <v>34</v>
      </c>
      <c r="C123" t="s">
        <v>33</v>
      </c>
      <c r="D123" s="4">
        <v>3794</v>
      </c>
      <c r="E123" s="5">
        <v>159</v>
      </c>
    </row>
    <row r="124" spans="1:5" x14ac:dyDescent="0.3">
      <c r="A124" t="s">
        <v>9</v>
      </c>
      <c r="B124" t="s">
        <v>35</v>
      </c>
      <c r="C124" t="s">
        <v>26</v>
      </c>
      <c r="D124" s="4">
        <v>98</v>
      </c>
      <c r="E124" s="5">
        <v>159</v>
      </c>
    </row>
    <row r="125" spans="1:5" x14ac:dyDescent="0.3">
      <c r="A125" t="s">
        <v>40</v>
      </c>
      <c r="B125" t="s">
        <v>34</v>
      </c>
      <c r="C125" t="s">
        <v>17</v>
      </c>
      <c r="D125" s="4">
        <v>5019</v>
      </c>
      <c r="E125" s="5">
        <v>156</v>
      </c>
    </row>
    <row r="126" spans="1:5" x14ac:dyDescent="0.3">
      <c r="A126" t="s">
        <v>6</v>
      </c>
      <c r="B126" t="s">
        <v>36</v>
      </c>
      <c r="C126" t="s">
        <v>17</v>
      </c>
      <c r="D126" s="4">
        <v>4970</v>
      </c>
      <c r="E126" s="5">
        <v>156</v>
      </c>
    </row>
    <row r="127" spans="1:5" x14ac:dyDescent="0.3">
      <c r="A127" t="s">
        <v>9</v>
      </c>
      <c r="B127" t="s">
        <v>37</v>
      </c>
      <c r="C127" t="s">
        <v>25</v>
      </c>
      <c r="D127" s="4">
        <v>4305</v>
      </c>
      <c r="E127" s="5">
        <v>156</v>
      </c>
    </row>
    <row r="128" spans="1:5" x14ac:dyDescent="0.3">
      <c r="A128" t="s">
        <v>2</v>
      </c>
      <c r="B128" t="s">
        <v>38</v>
      </c>
      <c r="C128" t="s">
        <v>23</v>
      </c>
      <c r="D128" s="4">
        <v>4417</v>
      </c>
      <c r="E128" s="5">
        <v>153</v>
      </c>
    </row>
    <row r="129" spans="1:5" x14ac:dyDescent="0.3">
      <c r="A129" t="s">
        <v>9</v>
      </c>
      <c r="B129" t="s">
        <v>34</v>
      </c>
      <c r="C129" t="s">
        <v>28</v>
      </c>
      <c r="D129" s="4">
        <v>14329</v>
      </c>
      <c r="E129" s="5">
        <v>150</v>
      </c>
    </row>
    <row r="130" spans="1:5" x14ac:dyDescent="0.3">
      <c r="A130" t="s">
        <v>8</v>
      </c>
      <c r="B130" t="s">
        <v>36</v>
      </c>
      <c r="C130" t="s">
        <v>23</v>
      </c>
      <c r="D130" s="4">
        <v>5019</v>
      </c>
      <c r="E130" s="5">
        <v>150</v>
      </c>
    </row>
    <row r="131" spans="1:5" x14ac:dyDescent="0.3">
      <c r="A131" t="s">
        <v>6</v>
      </c>
      <c r="B131" t="s">
        <v>34</v>
      </c>
      <c r="C131" t="s">
        <v>17</v>
      </c>
      <c r="D131" s="4">
        <v>3759</v>
      </c>
      <c r="E131" s="5">
        <v>150</v>
      </c>
    </row>
    <row r="132" spans="1:5" x14ac:dyDescent="0.3">
      <c r="A132" t="s">
        <v>8</v>
      </c>
      <c r="B132" t="s">
        <v>37</v>
      </c>
      <c r="C132" t="s">
        <v>30</v>
      </c>
      <c r="D132" s="4">
        <v>42</v>
      </c>
      <c r="E132" s="5">
        <v>150</v>
      </c>
    </row>
    <row r="133" spans="1:5" x14ac:dyDescent="0.3">
      <c r="A133" t="s">
        <v>9</v>
      </c>
      <c r="B133" t="s">
        <v>35</v>
      </c>
      <c r="C133" t="s">
        <v>4</v>
      </c>
      <c r="D133" s="4">
        <v>959</v>
      </c>
      <c r="E133" s="5">
        <v>147</v>
      </c>
    </row>
    <row r="134" spans="1:5" x14ac:dyDescent="0.3">
      <c r="A134" t="s">
        <v>2</v>
      </c>
      <c r="B134" t="s">
        <v>39</v>
      </c>
      <c r="C134" t="s">
        <v>28</v>
      </c>
      <c r="D134" s="4">
        <v>6027</v>
      </c>
      <c r="E134" s="5">
        <v>144</v>
      </c>
    </row>
    <row r="135" spans="1:5" x14ac:dyDescent="0.3">
      <c r="A135" t="s">
        <v>3</v>
      </c>
      <c r="B135" t="s">
        <v>37</v>
      </c>
      <c r="C135" t="s">
        <v>17</v>
      </c>
      <c r="D135" s="4">
        <v>3983</v>
      </c>
      <c r="E135" s="5">
        <v>144</v>
      </c>
    </row>
    <row r="136" spans="1:5" x14ac:dyDescent="0.3">
      <c r="A136" t="s">
        <v>9</v>
      </c>
      <c r="B136" t="s">
        <v>35</v>
      </c>
      <c r="C136" t="s">
        <v>27</v>
      </c>
      <c r="D136" s="4">
        <v>2429</v>
      </c>
      <c r="E136" s="5">
        <v>144</v>
      </c>
    </row>
    <row r="137" spans="1:5" x14ac:dyDescent="0.3">
      <c r="A137" t="s">
        <v>41</v>
      </c>
      <c r="B137" t="s">
        <v>34</v>
      </c>
      <c r="C137" t="s">
        <v>22</v>
      </c>
      <c r="D137" s="4">
        <v>336</v>
      </c>
      <c r="E137" s="5">
        <v>144</v>
      </c>
    </row>
    <row r="138" spans="1:5" x14ac:dyDescent="0.3">
      <c r="A138" t="s">
        <v>10</v>
      </c>
      <c r="B138" t="s">
        <v>38</v>
      </c>
      <c r="C138" t="s">
        <v>22</v>
      </c>
      <c r="D138" s="4">
        <v>2205</v>
      </c>
      <c r="E138" s="5">
        <v>141</v>
      </c>
    </row>
    <row r="139" spans="1:5" x14ac:dyDescent="0.3">
      <c r="A139" t="s">
        <v>2</v>
      </c>
      <c r="B139" t="s">
        <v>39</v>
      </c>
      <c r="C139" t="s">
        <v>22</v>
      </c>
      <c r="D139" s="4">
        <v>1568</v>
      </c>
      <c r="E139" s="5">
        <v>141</v>
      </c>
    </row>
    <row r="140" spans="1:5" x14ac:dyDescent="0.3">
      <c r="A140" t="s">
        <v>2</v>
      </c>
      <c r="B140" t="s">
        <v>37</v>
      </c>
      <c r="C140" t="s">
        <v>18</v>
      </c>
      <c r="D140" s="4">
        <v>11571</v>
      </c>
      <c r="E140" s="5">
        <v>138</v>
      </c>
    </row>
    <row r="141" spans="1:5" x14ac:dyDescent="0.3">
      <c r="A141" t="s">
        <v>7</v>
      </c>
      <c r="B141" t="s">
        <v>34</v>
      </c>
      <c r="C141" t="s">
        <v>20</v>
      </c>
      <c r="D141" s="4">
        <v>2205</v>
      </c>
      <c r="E141" s="5">
        <v>138</v>
      </c>
    </row>
    <row r="142" spans="1:5" x14ac:dyDescent="0.3">
      <c r="A142" t="s">
        <v>40</v>
      </c>
      <c r="B142" t="s">
        <v>34</v>
      </c>
      <c r="C142" t="s">
        <v>27</v>
      </c>
      <c r="D142" s="4">
        <v>2289</v>
      </c>
      <c r="E142" s="5">
        <v>135</v>
      </c>
    </row>
    <row r="143" spans="1:5" x14ac:dyDescent="0.3">
      <c r="A143" t="s">
        <v>6</v>
      </c>
      <c r="B143" t="s">
        <v>36</v>
      </c>
      <c r="C143" t="s">
        <v>29</v>
      </c>
      <c r="D143" s="4">
        <v>1400</v>
      </c>
      <c r="E143" s="5">
        <v>135</v>
      </c>
    </row>
    <row r="144" spans="1:5" x14ac:dyDescent="0.3">
      <c r="A144" t="s">
        <v>6</v>
      </c>
      <c r="B144" t="s">
        <v>38</v>
      </c>
      <c r="C144" t="s">
        <v>33</v>
      </c>
      <c r="D144" s="4">
        <v>959</v>
      </c>
      <c r="E144" s="5">
        <v>135</v>
      </c>
    </row>
    <row r="145" spans="1:5" x14ac:dyDescent="0.3">
      <c r="A145" t="s">
        <v>40</v>
      </c>
      <c r="B145" t="s">
        <v>39</v>
      </c>
      <c r="C145" t="s">
        <v>29</v>
      </c>
      <c r="D145" s="4">
        <v>0</v>
      </c>
      <c r="E145" s="5">
        <v>135</v>
      </c>
    </row>
    <row r="146" spans="1:5" x14ac:dyDescent="0.3">
      <c r="A146" t="s">
        <v>41</v>
      </c>
      <c r="B146" t="s">
        <v>35</v>
      </c>
      <c r="C146" t="s">
        <v>27</v>
      </c>
      <c r="D146" s="4">
        <v>847</v>
      </c>
      <c r="E146" s="5">
        <v>129</v>
      </c>
    </row>
    <row r="147" spans="1:5" x14ac:dyDescent="0.3">
      <c r="A147" t="s">
        <v>10</v>
      </c>
      <c r="B147" t="s">
        <v>38</v>
      </c>
      <c r="C147" t="s">
        <v>4</v>
      </c>
      <c r="D147" s="4">
        <v>6860</v>
      </c>
      <c r="E147" s="5">
        <v>126</v>
      </c>
    </row>
    <row r="148" spans="1:5" x14ac:dyDescent="0.3">
      <c r="A148" t="s">
        <v>41</v>
      </c>
      <c r="B148" t="s">
        <v>34</v>
      </c>
      <c r="C148" t="s">
        <v>23</v>
      </c>
      <c r="D148" s="4">
        <v>4935</v>
      </c>
      <c r="E148" s="5">
        <v>126</v>
      </c>
    </row>
    <row r="149" spans="1:5" x14ac:dyDescent="0.3">
      <c r="A149" t="s">
        <v>2</v>
      </c>
      <c r="B149" t="s">
        <v>39</v>
      </c>
      <c r="C149" t="s">
        <v>33</v>
      </c>
      <c r="D149" s="4">
        <v>4018</v>
      </c>
      <c r="E149" s="5">
        <v>126</v>
      </c>
    </row>
    <row r="150" spans="1:5" x14ac:dyDescent="0.3">
      <c r="A150" t="s">
        <v>40</v>
      </c>
      <c r="B150" t="s">
        <v>35</v>
      </c>
      <c r="C150" t="s">
        <v>29</v>
      </c>
      <c r="D150" s="4">
        <v>1617</v>
      </c>
      <c r="E150" s="5">
        <v>126</v>
      </c>
    </row>
    <row r="151" spans="1:5" x14ac:dyDescent="0.3">
      <c r="A151" t="s">
        <v>8</v>
      </c>
      <c r="B151" t="s">
        <v>35</v>
      </c>
      <c r="C151" t="s">
        <v>33</v>
      </c>
      <c r="D151" s="4">
        <v>357</v>
      </c>
      <c r="E151" s="5">
        <v>126</v>
      </c>
    </row>
    <row r="152" spans="1:5" x14ac:dyDescent="0.3">
      <c r="A152" t="s">
        <v>6</v>
      </c>
      <c r="B152" t="s">
        <v>34</v>
      </c>
      <c r="C152" t="s">
        <v>32</v>
      </c>
      <c r="D152" s="4">
        <v>6734</v>
      </c>
      <c r="E152" s="5">
        <v>123</v>
      </c>
    </row>
    <row r="153" spans="1:5" x14ac:dyDescent="0.3">
      <c r="A153" t="s">
        <v>6</v>
      </c>
      <c r="B153" t="s">
        <v>35</v>
      </c>
      <c r="C153" t="s">
        <v>30</v>
      </c>
      <c r="D153" s="4">
        <v>4781</v>
      </c>
      <c r="E153" s="5">
        <v>123</v>
      </c>
    </row>
    <row r="154" spans="1:5" x14ac:dyDescent="0.3">
      <c r="A154" t="s">
        <v>41</v>
      </c>
      <c r="B154" t="s">
        <v>37</v>
      </c>
      <c r="C154" t="s">
        <v>20</v>
      </c>
      <c r="D154" s="4">
        <v>3388</v>
      </c>
      <c r="E154" s="5">
        <v>123</v>
      </c>
    </row>
    <row r="155" spans="1:5" x14ac:dyDescent="0.3">
      <c r="A155" t="s">
        <v>6</v>
      </c>
      <c r="B155" t="s">
        <v>38</v>
      </c>
      <c r="C155" t="s">
        <v>13</v>
      </c>
      <c r="D155" s="4">
        <v>2317</v>
      </c>
      <c r="E155" s="5">
        <v>123</v>
      </c>
    </row>
    <row r="156" spans="1:5" x14ac:dyDescent="0.3">
      <c r="A156" t="s">
        <v>10</v>
      </c>
      <c r="B156" t="s">
        <v>38</v>
      </c>
      <c r="C156" t="s">
        <v>13</v>
      </c>
      <c r="D156" s="4">
        <v>63</v>
      </c>
      <c r="E156" s="5">
        <v>123</v>
      </c>
    </row>
    <row r="157" spans="1:5" x14ac:dyDescent="0.3">
      <c r="A157" t="s">
        <v>6</v>
      </c>
      <c r="B157" t="s">
        <v>36</v>
      </c>
      <c r="C157" t="s">
        <v>4</v>
      </c>
      <c r="D157" s="4">
        <v>10073</v>
      </c>
      <c r="E157" s="5">
        <v>120</v>
      </c>
    </row>
    <row r="158" spans="1:5" x14ac:dyDescent="0.3">
      <c r="A158" t="s">
        <v>2</v>
      </c>
      <c r="B158" t="s">
        <v>34</v>
      </c>
      <c r="C158" t="s">
        <v>19</v>
      </c>
      <c r="D158" s="4">
        <v>7511</v>
      </c>
      <c r="E158" s="5">
        <v>120</v>
      </c>
    </row>
    <row r="159" spans="1:5" x14ac:dyDescent="0.3">
      <c r="A159" t="s">
        <v>9</v>
      </c>
      <c r="B159" t="s">
        <v>38</v>
      </c>
      <c r="C159" t="s">
        <v>16</v>
      </c>
      <c r="D159" s="4">
        <v>2646</v>
      </c>
      <c r="E159" s="5">
        <v>120</v>
      </c>
    </row>
    <row r="160" spans="1:5" x14ac:dyDescent="0.3">
      <c r="A160" t="s">
        <v>3</v>
      </c>
      <c r="B160" t="s">
        <v>34</v>
      </c>
      <c r="C160" t="s">
        <v>23</v>
      </c>
      <c r="D160" s="4">
        <v>2212</v>
      </c>
      <c r="E160" s="5">
        <v>117</v>
      </c>
    </row>
    <row r="161" spans="1:5" x14ac:dyDescent="0.3">
      <c r="A161" t="s">
        <v>7</v>
      </c>
      <c r="B161" t="s">
        <v>36</v>
      </c>
      <c r="C161" t="s">
        <v>31</v>
      </c>
      <c r="D161" s="4">
        <v>2149</v>
      </c>
      <c r="E161" s="5">
        <v>117</v>
      </c>
    </row>
    <row r="162" spans="1:5" x14ac:dyDescent="0.3">
      <c r="A162" t="s">
        <v>2</v>
      </c>
      <c r="B162" t="s">
        <v>39</v>
      </c>
      <c r="C162" t="s">
        <v>16</v>
      </c>
      <c r="D162" s="4">
        <v>2016</v>
      </c>
      <c r="E162" s="5">
        <v>117</v>
      </c>
    </row>
    <row r="163" spans="1:5" x14ac:dyDescent="0.3">
      <c r="A163" t="s">
        <v>7</v>
      </c>
      <c r="B163" t="s">
        <v>35</v>
      </c>
      <c r="C163" t="s">
        <v>24</v>
      </c>
      <c r="D163" s="4">
        <v>2793</v>
      </c>
      <c r="E163" s="5">
        <v>114</v>
      </c>
    </row>
    <row r="164" spans="1:5" x14ac:dyDescent="0.3">
      <c r="A164" t="s">
        <v>9</v>
      </c>
      <c r="B164" t="s">
        <v>36</v>
      </c>
      <c r="C164" t="s">
        <v>25</v>
      </c>
      <c r="D164" s="4">
        <v>2142</v>
      </c>
      <c r="E164" s="5">
        <v>114</v>
      </c>
    </row>
    <row r="165" spans="1:5" x14ac:dyDescent="0.3">
      <c r="A165" t="s">
        <v>40</v>
      </c>
      <c r="B165" t="s">
        <v>37</v>
      </c>
      <c r="C165" t="s">
        <v>30</v>
      </c>
      <c r="D165" s="4">
        <v>1624</v>
      </c>
      <c r="E165" s="5">
        <v>114</v>
      </c>
    </row>
    <row r="166" spans="1:5" x14ac:dyDescent="0.3">
      <c r="A166" t="s">
        <v>7</v>
      </c>
      <c r="B166" t="s">
        <v>37</v>
      </c>
      <c r="C166" t="s">
        <v>17</v>
      </c>
      <c r="D166" s="4">
        <v>4487</v>
      </c>
      <c r="E166" s="5">
        <v>111</v>
      </c>
    </row>
    <row r="167" spans="1:5" x14ac:dyDescent="0.3">
      <c r="A167" t="s">
        <v>5</v>
      </c>
      <c r="B167" t="s">
        <v>36</v>
      </c>
      <c r="C167" t="s">
        <v>30</v>
      </c>
      <c r="D167" s="4">
        <v>1526</v>
      </c>
      <c r="E167" s="5">
        <v>105</v>
      </c>
    </row>
    <row r="168" spans="1:5" x14ac:dyDescent="0.3">
      <c r="A168" t="s">
        <v>41</v>
      </c>
      <c r="B168" t="s">
        <v>37</v>
      </c>
      <c r="C168" t="s">
        <v>24</v>
      </c>
      <c r="D168" s="4">
        <v>6398</v>
      </c>
      <c r="E168" s="5">
        <v>102</v>
      </c>
    </row>
    <row r="169" spans="1:5" x14ac:dyDescent="0.3">
      <c r="A169" t="s">
        <v>40</v>
      </c>
      <c r="B169" t="s">
        <v>38</v>
      </c>
      <c r="C169" t="s">
        <v>4</v>
      </c>
      <c r="D169" s="4">
        <v>6125</v>
      </c>
      <c r="E169" s="5">
        <v>102</v>
      </c>
    </row>
    <row r="170" spans="1:5" x14ac:dyDescent="0.3">
      <c r="A170" t="s">
        <v>9</v>
      </c>
      <c r="B170" t="s">
        <v>38</v>
      </c>
      <c r="C170" t="s">
        <v>25</v>
      </c>
      <c r="D170" s="4">
        <v>3850</v>
      </c>
      <c r="E170" s="5">
        <v>102</v>
      </c>
    </row>
    <row r="171" spans="1:5" x14ac:dyDescent="0.3">
      <c r="A171" t="s">
        <v>5</v>
      </c>
      <c r="B171" t="s">
        <v>34</v>
      </c>
      <c r="C171" t="s">
        <v>29</v>
      </c>
      <c r="D171" s="4">
        <v>2891</v>
      </c>
      <c r="E171" s="5">
        <v>102</v>
      </c>
    </row>
    <row r="172" spans="1:5" x14ac:dyDescent="0.3">
      <c r="A172" t="s">
        <v>3</v>
      </c>
      <c r="B172" t="s">
        <v>39</v>
      </c>
      <c r="C172" t="s">
        <v>28</v>
      </c>
      <c r="D172" s="4">
        <v>1652</v>
      </c>
      <c r="E172" s="5">
        <v>102</v>
      </c>
    </row>
    <row r="173" spans="1:5" x14ac:dyDescent="0.3">
      <c r="A173" t="s">
        <v>6</v>
      </c>
      <c r="B173" t="s">
        <v>37</v>
      </c>
      <c r="C173" t="s">
        <v>18</v>
      </c>
      <c r="D173" s="4">
        <v>1505</v>
      </c>
      <c r="E173" s="5">
        <v>102</v>
      </c>
    </row>
    <row r="174" spans="1:5" x14ac:dyDescent="0.3">
      <c r="A174" t="s">
        <v>9</v>
      </c>
      <c r="B174" t="s">
        <v>38</v>
      </c>
      <c r="C174" t="s">
        <v>26</v>
      </c>
      <c r="D174" s="4">
        <v>2436</v>
      </c>
      <c r="E174" s="5">
        <v>99</v>
      </c>
    </row>
    <row r="175" spans="1:5" x14ac:dyDescent="0.3">
      <c r="A175" t="s">
        <v>41</v>
      </c>
      <c r="B175" t="s">
        <v>35</v>
      </c>
      <c r="C175" t="s">
        <v>19</v>
      </c>
      <c r="D175" s="4">
        <v>609</v>
      </c>
      <c r="E175" s="5">
        <v>99</v>
      </c>
    </row>
    <row r="176" spans="1:5" x14ac:dyDescent="0.3">
      <c r="A176" t="s">
        <v>9</v>
      </c>
      <c r="B176" t="s">
        <v>37</v>
      </c>
      <c r="C176" t="s">
        <v>20</v>
      </c>
      <c r="D176" s="4">
        <v>7273</v>
      </c>
      <c r="E176" s="5">
        <v>96</v>
      </c>
    </row>
    <row r="177" spans="1:5" x14ac:dyDescent="0.3">
      <c r="A177" t="s">
        <v>10</v>
      </c>
      <c r="B177" t="s">
        <v>35</v>
      </c>
      <c r="C177" t="s">
        <v>14</v>
      </c>
      <c r="D177" s="4">
        <v>3472</v>
      </c>
      <c r="E177" s="5">
        <v>96</v>
      </c>
    </row>
    <row r="178" spans="1:5" x14ac:dyDescent="0.3">
      <c r="A178" t="s">
        <v>7</v>
      </c>
      <c r="B178" t="s">
        <v>34</v>
      </c>
      <c r="C178" t="s">
        <v>25</v>
      </c>
      <c r="D178" s="4">
        <v>1568</v>
      </c>
      <c r="E178" s="5">
        <v>96</v>
      </c>
    </row>
    <row r="179" spans="1:5" x14ac:dyDescent="0.3">
      <c r="A179" t="s">
        <v>40</v>
      </c>
      <c r="B179" t="s">
        <v>37</v>
      </c>
      <c r="C179" t="s">
        <v>27</v>
      </c>
      <c r="D179" s="4">
        <v>6132</v>
      </c>
      <c r="E179" s="5">
        <v>93</v>
      </c>
    </row>
    <row r="180" spans="1:5" x14ac:dyDescent="0.3">
      <c r="A180" t="s">
        <v>3</v>
      </c>
      <c r="B180" t="s">
        <v>34</v>
      </c>
      <c r="C180" t="s">
        <v>17</v>
      </c>
      <c r="D180" s="4">
        <v>2919</v>
      </c>
      <c r="E180" s="5">
        <v>93</v>
      </c>
    </row>
    <row r="181" spans="1:5" x14ac:dyDescent="0.3">
      <c r="A181" t="s">
        <v>9</v>
      </c>
      <c r="B181" t="s">
        <v>37</v>
      </c>
      <c r="C181" t="s">
        <v>23</v>
      </c>
      <c r="D181" s="4">
        <v>2737</v>
      </c>
      <c r="E181" s="5">
        <v>93</v>
      </c>
    </row>
    <row r="182" spans="1:5" x14ac:dyDescent="0.3">
      <c r="A182" t="s">
        <v>5</v>
      </c>
      <c r="B182" t="s">
        <v>34</v>
      </c>
      <c r="C182" t="s">
        <v>33</v>
      </c>
      <c r="D182" s="4">
        <v>1652</v>
      </c>
      <c r="E182" s="5">
        <v>93</v>
      </c>
    </row>
    <row r="183" spans="1:5" x14ac:dyDescent="0.3">
      <c r="A183" t="s">
        <v>10</v>
      </c>
      <c r="B183" t="s">
        <v>34</v>
      </c>
      <c r="C183" t="s">
        <v>25</v>
      </c>
      <c r="D183" s="4">
        <v>1428</v>
      </c>
      <c r="E183" s="5">
        <v>93</v>
      </c>
    </row>
    <row r="184" spans="1:5" x14ac:dyDescent="0.3">
      <c r="A184" t="s">
        <v>40</v>
      </c>
      <c r="B184" t="s">
        <v>36</v>
      </c>
      <c r="C184" t="s">
        <v>33</v>
      </c>
      <c r="D184" s="4">
        <v>9772</v>
      </c>
      <c r="E184" s="5">
        <v>90</v>
      </c>
    </row>
    <row r="185" spans="1:5" x14ac:dyDescent="0.3">
      <c r="A185" t="s">
        <v>9</v>
      </c>
      <c r="B185" t="s">
        <v>34</v>
      </c>
      <c r="C185" t="s">
        <v>23</v>
      </c>
      <c r="D185" s="4">
        <v>8155</v>
      </c>
      <c r="E185" s="5">
        <v>90</v>
      </c>
    </row>
    <row r="186" spans="1:5" x14ac:dyDescent="0.3">
      <c r="A186" t="s">
        <v>40</v>
      </c>
      <c r="B186" t="s">
        <v>38</v>
      </c>
      <c r="C186" t="s">
        <v>25</v>
      </c>
      <c r="D186" s="4">
        <v>2541</v>
      </c>
      <c r="E186" s="5">
        <v>90</v>
      </c>
    </row>
    <row r="187" spans="1:5" x14ac:dyDescent="0.3">
      <c r="A187" t="s">
        <v>9</v>
      </c>
      <c r="B187" t="s">
        <v>38</v>
      </c>
      <c r="C187" t="s">
        <v>33</v>
      </c>
      <c r="D187" s="4">
        <v>9506</v>
      </c>
      <c r="E187" s="5">
        <v>87</v>
      </c>
    </row>
    <row r="188" spans="1:5" x14ac:dyDescent="0.3">
      <c r="A188" t="s">
        <v>6</v>
      </c>
      <c r="B188" t="s">
        <v>37</v>
      </c>
      <c r="C188" t="s">
        <v>31</v>
      </c>
      <c r="D188" s="4">
        <v>7693</v>
      </c>
      <c r="E188" s="5">
        <v>87</v>
      </c>
    </row>
    <row r="189" spans="1:5" x14ac:dyDescent="0.3">
      <c r="A189" t="s">
        <v>10</v>
      </c>
      <c r="B189" t="s">
        <v>34</v>
      </c>
      <c r="C189" t="s">
        <v>17</v>
      </c>
      <c r="D189" s="4">
        <v>700</v>
      </c>
      <c r="E189" s="5">
        <v>87</v>
      </c>
    </row>
    <row r="190" spans="1:5" x14ac:dyDescent="0.3">
      <c r="A190" t="s">
        <v>40</v>
      </c>
      <c r="B190" t="s">
        <v>38</v>
      </c>
      <c r="C190" t="s">
        <v>26</v>
      </c>
      <c r="D190" s="4">
        <v>609</v>
      </c>
      <c r="E190" s="5">
        <v>87</v>
      </c>
    </row>
    <row r="191" spans="1:5" x14ac:dyDescent="0.3">
      <c r="A191" t="s">
        <v>8</v>
      </c>
      <c r="B191" t="s">
        <v>37</v>
      </c>
      <c r="C191" t="s">
        <v>21</v>
      </c>
      <c r="D191" s="4">
        <v>434</v>
      </c>
      <c r="E191" s="5">
        <v>87</v>
      </c>
    </row>
    <row r="192" spans="1:5" x14ac:dyDescent="0.3">
      <c r="A192" t="s">
        <v>7</v>
      </c>
      <c r="B192" t="s">
        <v>36</v>
      </c>
      <c r="C192" t="s">
        <v>32</v>
      </c>
      <c r="D192" s="4">
        <v>280</v>
      </c>
      <c r="E192" s="5">
        <v>87</v>
      </c>
    </row>
    <row r="193" spans="1:5" x14ac:dyDescent="0.3">
      <c r="A193" t="s">
        <v>41</v>
      </c>
      <c r="B193" t="s">
        <v>36</v>
      </c>
      <c r="C193" t="s">
        <v>32</v>
      </c>
      <c r="D193" s="4">
        <v>10304</v>
      </c>
      <c r="E193" s="5">
        <v>84</v>
      </c>
    </row>
    <row r="194" spans="1:5" x14ac:dyDescent="0.3">
      <c r="A194" t="s">
        <v>5</v>
      </c>
      <c r="B194" t="s">
        <v>35</v>
      </c>
      <c r="C194" t="s">
        <v>22</v>
      </c>
      <c r="D194" s="4">
        <v>490</v>
      </c>
      <c r="E194" s="5">
        <v>84</v>
      </c>
    </row>
    <row r="195" spans="1:5" x14ac:dyDescent="0.3">
      <c r="A195" t="s">
        <v>8</v>
      </c>
      <c r="B195" t="s">
        <v>38</v>
      </c>
      <c r="C195" t="s">
        <v>22</v>
      </c>
      <c r="D195" s="4">
        <v>168</v>
      </c>
      <c r="E195" s="5">
        <v>84</v>
      </c>
    </row>
    <row r="196" spans="1:5" x14ac:dyDescent="0.3">
      <c r="A196" t="s">
        <v>2</v>
      </c>
      <c r="B196" t="s">
        <v>39</v>
      </c>
      <c r="C196" t="s">
        <v>27</v>
      </c>
      <c r="D196" s="4">
        <v>7812</v>
      </c>
      <c r="E196" s="5">
        <v>81</v>
      </c>
    </row>
    <row r="197" spans="1:5" x14ac:dyDescent="0.3">
      <c r="A197" t="s">
        <v>5</v>
      </c>
      <c r="B197" t="s">
        <v>39</v>
      </c>
      <c r="C197" t="s">
        <v>22</v>
      </c>
      <c r="D197" s="4">
        <v>6909</v>
      </c>
      <c r="E197" s="5">
        <v>81</v>
      </c>
    </row>
    <row r="198" spans="1:5" x14ac:dyDescent="0.3">
      <c r="A198" t="s">
        <v>8</v>
      </c>
      <c r="B198" t="s">
        <v>35</v>
      </c>
      <c r="C198" t="s">
        <v>30</v>
      </c>
      <c r="D198" s="4">
        <v>3598</v>
      </c>
      <c r="E198" s="5">
        <v>81</v>
      </c>
    </row>
    <row r="199" spans="1:5" x14ac:dyDescent="0.3">
      <c r="A199" t="s">
        <v>6</v>
      </c>
      <c r="B199" t="s">
        <v>37</v>
      </c>
      <c r="C199" t="s">
        <v>30</v>
      </c>
      <c r="D199" s="4">
        <v>560</v>
      </c>
      <c r="E199" s="5">
        <v>81</v>
      </c>
    </row>
    <row r="200" spans="1:5" x14ac:dyDescent="0.3">
      <c r="A200" t="s">
        <v>8</v>
      </c>
      <c r="B200" t="s">
        <v>38</v>
      </c>
      <c r="C200" t="s">
        <v>21</v>
      </c>
      <c r="D200" s="4">
        <v>6433</v>
      </c>
      <c r="E200" s="5">
        <v>78</v>
      </c>
    </row>
    <row r="201" spans="1:5" x14ac:dyDescent="0.3">
      <c r="A201" t="s">
        <v>3</v>
      </c>
      <c r="B201" t="s">
        <v>35</v>
      </c>
      <c r="C201" t="s">
        <v>23</v>
      </c>
      <c r="D201" s="4">
        <v>2023</v>
      </c>
      <c r="E201" s="5">
        <v>78</v>
      </c>
    </row>
    <row r="202" spans="1:5" x14ac:dyDescent="0.3">
      <c r="A202" t="s">
        <v>2</v>
      </c>
      <c r="B202" t="s">
        <v>36</v>
      </c>
      <c r="C202" t="s">
        <v>29</v>
      </c>
      <c r="D202" s="4">
        <v>8211</v>
      </c>
      <c r="E202" s="5">
        <v>75</v>
      </c>
    </row>
    <row r="203" spans="1:5" x14ac:dyDescent="0.3">
      <c r="A203" t="s">
        <v>6</v>
      </c>
      <c r="B203" t="s">
        <v>34</v>
      </c>
      <c r="C203" t="s">
        <v>29</v>
      </c>
      <c r="D203" s="4">
        <v>3339</v>
      </c>
      <c r="E203" s="5">
        <v>75</v>
      </c>
    </row>
    <row r="204" spans="1:5" x14ac:dyDescent="0.3">
      <c r="A204" t="s">
        <v>7</v>
      </c>
      <c r="B204" t="s">
        <v>34</v>
      </c>
      <c r="C204" t="s">
        <v>32</v>
      </c>
      <c r="D204" s="4">
        <v>3262</v>
      </c>
      <c r="E204" s="5">
        <v>75</v>
      </c>
    </row>
    <row r="205" spans="1:5" x14ac:dyDescent="0.3">
      <c r="A205" t="s">
        <v>40</v>
      </c>
      <c r="B205" t="s">
        <v>34</v>
      </c>
      <c r="C205" t="s">
        <v>23</v>
      </c>
      <c r="D205" s="4">
        <v>2779</v>
      </c>
      <c r="E205" s="5">
        <v>75</v>
      </c>
    </row>
    <row r="206" spans="1:5" x14ac:dyDescent="0.3">
      <c r="A206" t="s">
        <v>6</v>
      </c>
      <c r="B206" t="s">
        <v>34</v>
      </c>
      <c r="C206" t="s">
        <v>16</v>
      </c>
      <c r="D206" s="4">
        <v>2219</v>
      </c>
      <c r="E206" s="5">
        <v>75</v>
      </c>
    </row>
    <row r="207" spans="1:5" x14ac:dyDescent="0.3">
      <c r="A207" t="s">
        <v>7</v>
      </c>
      <c r="B207" t="s">
        <v>38</v>
      </c>
      <c r="C207" t="s">
        <v>14</v>
      </c>
      <c r="D207" s="4">
        <v>1281</v>
      </c>
      <c r="E207" s="5">
        <v>75</v>
      </c>
    </row>
    <row r="208" spans="1:5" x14ac:dyDescent="0.3">
      <c r="A208" t="s">
        <v>10</v>
      </c>
      <c r="B208" t="s">
        <v>36</v>
      </c>
      <c r="C208" t="s">
        <v>13</v>
      </c>
      <c r="D208" s="4">
        <v>945</v>
      </c>
      <c r="E208" s="5">
        <v>75</v>
      </c>
    </row>
    <row r="209" spans="1:5" x14ac:dyDescent="0.3">
      <c r="A209" t="s">
        <v>5</v>
      </c>
      <c r="B209" t="s">
        <v>37</v>
      </c>
      <c r="C209" t="s">
        <v>22</v>
      </c>
      <c r="D209" s="4">
        <v>518</v>
      </c>
      <c r="E209" s="5">
        <v>75</v>
      </c>
    </row>
    <row r="210" spans="1:5" x14ac:dyDescent="0.3">
      <c r="A210" t="s">
        <v>6</v>
      </c>
      <c r="B210" t="s">
        <v>38</v>
      </c>
      <c r="C210" t="s">
        <v>25</v>
      </c>
      <c r="D210" s="4">
        <v>469</v>
      </c>
      <c r="E210" s="5">
        <v>75</v>
      </c>
    </row>
    <row r="211" spans="1:5" x14ac:dyDescent="0.3">
      <c r="A211" t="s">
        <v>40</v>
      </c>
      <c r="B211" t="s">
        <v>37</v>
      </c>
      <c r="C211" t="s">
        <v>29</v>
      </c>
      <c r="D211" s="4">
        <v>9002</v>
      </c>
      <c r="E211" s="5">
        <v>72</v>
      </c>
    </row>
    <row r="212" spans="1:5" x14ac:dyDescent="0.3">
      <c r="A212" t="s">
        <v>41</v>
      </c>
      <c r="B212" t="s">
        <v>39</v>
      </c>
      <c r="C212" t="s">
        <v>14</v>
      </c>
      <c r="D212" s="4">
        <v>3976</v>
      </c>
      <c r="E212" s="5">
        <v>72</v>
      </c>
    </row>
    <row r="213" spans="1:5" x14ac:dyDescent="0.3">
      <c r="A213" t="s">
        <v>9</v>
      </c>
      <c r="B213" t="s">
        <v>39</v>
      </c>
      <c r="C213" t="s">
        <v>25</v>
      </c>
      <c r="D213" s="4">
        <v>3192</v>
      </c>
      <c r="E213" s="5">
        <v>72</v>
      </c>
    </row>
    <row r="214" spans="1:5" x14ac:dyDescent="0.3">
      <c r="A214" t="s">
        <v>10</v>
      </c>
      <c r="B214" t="s">
        <v>36</v>
      </c>
      <c r="C214" t="s">
        <v>27</v>
      </c>
      <c r="D214" s="4">
        <v>1407</v>
      </c>
      <c r="E214" s="5">
        <v>72</v>
      </c>
    </row>
    <row r="215" spans="1:5" x14ac:dyDescent="0.3">
      <c r="A215" t="s">
        <v>41</v>
      </c>
      <c r="B215" t="s">
        <v>35</v>
      </c>
      <c r="C215" t="s">
        <v>13</v>
      </c>
      <c r="D215" s="4">
        <v>4760</v>
      </c>
      <c r="E215" s="5">
        <v>69</v>
      </c>
    </row>
    <row r="216" spans="1:5" x14ac:dyDescent="0.3">
      <c r="A216" t="s">
        <v>3</v>
      </c>
      <c r="B216" t="s">
        <v>35</v>
      </c>
      <c r="C216" t="s">
        <v>29</v>
      </c>
      <c r="D216" s="4">
        <v>2114</v>
      </c>
      <c r="E216" s="5">
        <v>66</v>
      </c>
    </row>
    <row r="217" spans="1:5" x14ac:dyDescent="0.3">
      <c r="A217" t="s">
        <v>5</v>
      </c>
      <c r="B217" t="s">
        <v>36</v>
      </c>
      <c r="C217" t="s">
        <v>13</v>
      </c>
      <c r="D217" s="4">
        <v>6146</v>
      </c>
      <c r="E217" s="5">
        <v>63</v>
      </c>
    </row>
    <row r="218" spans="1:5" x14ac:dyDescent="0.3">
      <c r="A218" t="s">
        <v>7</v>
      </c>
      <c r="B218" t="s">
        <v>35</v>
      </c>
      <c r="C218" t="s">
        <v>14</v>
      </c>
      <c r="D218" s="4">
        <v>4606</v>
      </c>
      <c r="E218" s="5">
        <v>63</v>
      </c>
    </row>
    <row r="219" spans="1:5" x14ac:dyDescent="0.3">
      <c r="A219" t="s">
        <v>8</v>
      </c>
      <c r="B219" t="s">
        <v>38</v>
      </c>
      <c r="C219" t="s">
        <v>27</v>
      </c>
      <c r="D219" s="4">
        <v>2268</v>
      </c>
      <c r="E219" s="5">
        <v>63</v>
      </c>
    </row>
    <row r="220" spans="1:5" x14ac:dyDescent="0.3">
      <c r="A220" t="s">
        <v>6</v>
      </c>
      <c r="B220" t="s">
        <v>39</v>
      </c>
      <c r="C220" t="s">
        <v>30</v>
      </c>
      <c r="D220" s="4">
        <v>1638</v>
      </c>
      <c r="E220" s="5">
        <v>63</v>
      </c>
    </row>
    <row r="221" spans="1:5" x14ac:dyDescent="0.3">
      <c r="A221" t="s">
        <v>6</v>
      </c>
      <c r="B221" t="s">
        <v>36</v>
      </c>
      <c r="C221" t="s">
        <v>21</v>
      </c>
      <c r="D221" s="4">
        <v>497</v>
      </c>
      <c r="E221" s="5">
        <v>63</v>
      </c>
    </row>
    <row r="222" spans="1:5" x14ac:dyDescent="0.3">
      <c r="A222" t="s">
        <v>9</v>
      </c>
      <c r="B222" t="s">
        <v>38</v>
      </c>
      <c r="C222" t="s">
        <v>24</v>
      </c>
      <c r="D222" s="4">
        <v>4137</v>
      </c>
      <c r="E222" s="5">
        <v>60</v>
      </c>
    </row>
    <row r="223" spans="1:5" x14ac:dyDescent="0.3">
      <c r="A223" t="s">
        <v>9</v>
      </c>
      <c r="B223" t="s">
        <v>36</v>
      </c>
      <c r="C223" t="s">
        <v>30</v>
      </c>
      <c r="D223" s="4">
        <v>9051</v>
      </c>
      <c r="E223" s="5">
        <v>57</v>
      </c>
    </row>
    <row r="224" spans="1:5" x14ac:dyDescent="0.3">
      <c r="A224" t="s">
        <v>5</v>
      </c>
      <c r="B224" t="s">
        <v>38</v>
      </c>
      <c r="C224" t="s">
        <v>13</v>
      </c>
      <c r="D224" s="4">
        <v>7189</v>
      </c>
      <c r="E224" s="5">
        <v>54</v>
      </c>
    </row>
    <row r="225" spans="1:5" x14ac:dyDescent="0.3">
      <c r="A225" t="s">
        <v>7</v>
      </c>
      <c r="B225" t="s">
        <v>37</v>
      </c>
      <c r="C225" t="s">
        <v>30</v>
      </c>
      <c r="D225" s="4">
        <v>6454</v>
      </c>
      <c r="E225" s="5">
        <v>54</v>
      </c>
    </row>
    <row r="226" spans="1:5" x14ac:dyDescent="0.3">
      <c r="A226" t="s">
        <v>3</v>
      </c>
      <c r="B226" t="s">
        <v>34</v>
      </c>
      <c r="C226" t="s">
        <v>26</v>
      </c>
      <c r="D226" s="4">
        <v>3108</v>
      </c>
      <c r="E226" s="5">
        <v>54</v>
      </c>
    </row>
    <row r="227" spans="1:5" x14ac:dyDescent="0.3">
      <c r="A227" t="s">
        <v>6</v>
      </c>
      <c r="B227" t="s">
        <v>38</v>
      </c>
      <c r="C227" t="s">
        <v>31</v>
      </c>
      <c r="D227" s="4">
        <v>2681</v>
      </c>
      <c r="E227" s="5">
        <v>54</v>
      </c>
    </row>
    <row r="228" spans="1:5" x14ac:dyDescent="0.3">
      <c r="A228" t="s">
        <v>2</v>
      </c>
      <c r="B228" t="s">
        <v>37</v>
      </c>
      <c r="C228" t="s">
        <v>14</v>
      </c>
      <c r="D228" s="4">
        <v>1057</v>
      </c>
      <c r="E228" s="5">
        <v>54</v>
      </c>
    </row>
    <row r="229" spans="1:5" x14ac:dyDescent="0.3">
      <c r="A229" t="s">
        <v>2</v>
      </c>
      <c r="B229" t="s">
        <v>34</v>
      </c>
      <c r="C229" t="s">
        <v>13</v>
      </c>
      <c r="D229" s="4">
        <v>252</v>
      </c>
      <c r="E229" s="5">
        <v>54</v>
      </c>
    </row>
    <row r="230" spans="1:5" x14ac:dyDescent="0.3">
      <c r="A230" t="s">
        <v>5</v>
      </c>
      <c r="B230" t="s">
        <v>39</v>
      </c>
      <c r="C230" t="s">
        <v>26</v>
      </c>
      <c r="D230" s="4">
        <v>5236</v>
      </c>
      <c r="E230" s="5">
        <v>51</v>
      </c>
    </row>
    <row r="231" spans="1:5" x14ac:dyDescent="0.3">
      <c r="A231" t="s">
        <v>3</v>
      </c>
      <c r="B231" t="s">
        <v>39</v>
      </c>
      <c r="C231" t="s">
        <v>29</v>
      </c>
      <c r="D231" s="4">
        <v>3640</v>
      </c>
      <c r="E231" s="5">
        <v>51</v>
      </c>
    </row>
    <row r="232" spans="1:5" x14ac:dyDescent="0.3">
      <c r="A232" t="s">
        <v>40</v>
      </c>
      <c r="B232" t="s">
        <v>38</v>
      </c>
      <c r="C232" t="s">
        <v>24</v>
      </c>
      <c r="D232" s="4">
        <v>623</v>
      </c>
      <c r="E232" s="5">
        <v>51</v>
      </c>
    </row>
    <row r="233" spans="1:5" x14ac:dyDescent="0.3">
      <c r="A233" t="s">
        <v>2</v>
      </c>
      <c r="B233" t="s">
        <v>38</v>
      </c>
      <c r="C233" t="s">
        <v>13</v>
      </c>
      <c r="D233" s="4">
        <v>56</v>
      </c>
      <c r="E233" s="5">
        <v>51</v>
      </c>
    </row>
    <row r="234" spans="1:5" x14ac:dyDescent="0.3">
      <c r="A234" t="s">
        <v>40</v>
      </c>
      <c r="B234" t="s">
        <v>34</v>
      </c>
      <c r="C234" t="s">
        <v>26</v>
      </c>
      <c r="D234" s="4">
        <v>6748</v>
      </c>
      <c r="E234" s="5">
        <v>48</v>
      </c>
    </row>
    <row r="235" spans="1:5" x14ac:dyDescent="0.3">
      <c r="A235" t="s">
        <v>7</v>
      </c>
      <c r="B235" t="s">
        <v>37</v>
      </c>
      <c r="C235" t="s">
        <v>33</v>
      </c>
      <c r="D235" s="4">
        <v>6391</v>
      </c>
      <c r="E235" s="5">
        <v>48</v>
      </c>
    </row>
    <row r="236" spans="1:5" x14ac:dyDescent="0.3">
      <c r="A236" t="s">
        <v>7</v>
      </c>
      <c r="B236" t="s">
        <v>34</v>
      </c>
      <c r="C236" t="s">
        <v>33</v>
      </c>
      <c r="D236" s="4">
        <v>2226</v>
      </c>
      <c r="E236" s="5">
        <v>48</v>
      </c>
    </row>
    <row r="237" spans="1:5" x14ac:dyDescent="0.3">
      <c r="A237" t="s">
        <v>40</v>
      </c>
      <c r="B237" t="s">
        <v>35</v>
      </c>
      <c r="C237" t="s">
        <v>24</v>
      </c>
      <c r="D237" s="4">
        <v>1638</v>
      </c>
      <c r="E237" s="5">
        <v>48</v>
      </c>
    </row>
    <row r="238" spans="1:5" x14ac:dyDescent="0.3">
      <c r="A238" t="s">
        <v>6</v>
      </c>
      <c r="B238" t="s">
        <v>34</v>
      </c>
      <c r="C238" t="s">
        <v>4</v>
      </c>
      <c r="D238" s="4">
        <v>525</v>
      </c>
      <c r="E238" s="5">
        <v>48</v>
      </c>
    </row>
    <row r="239" spans="1:5" x14ac:dyDescent="0.3">
      <c r="A239" t="s">
        <v>2</v>
      </c>
      <c r="B239" t="s">
        <v>36</v>
      </c>
      <c r="C239" t="s">
        <v>17</v>
      </c>
      <c r="D239" s="4">
        <v>189</v>
      </c>
      <c r="E239" s="5">
        <v>48</v>
      </c>
    </row>
    <row r="240" spans="1:5" x14ac:dyDescent="0.3">
      <c r="A240" t="s">
        <v>5</v>
      </c>
      <c r="B240" t="s">
        <v>37</v>
      </c>
      <c r="C240" t="s">
        <v>31</v>
      </c>
      <c r="D240" s="4">
        <v>182</v>
      </c>
      <c r="E240" s="5">
        <v>48</v>
      </c>
    </row>
    <row r="241" spans="1:5" x14ac:dyDescent="0.3">
      <c r="A241" t="s">
        <v>5</v>
      </c>
      <c r="B241" t="s">
        <v>38</v>
      </c>
      <c r="C241" t="s">
        <v>25</v>
      </c>
      <c r="D241" s="4">
        <v>7483</v>
      </c>
      <c r="E241" s="5">
        <v>45</v>
      </c>
    </row>
    <row r="242" spans="1:5" x14ac:dyDescent="0.3">
      <c r="A242" t="s">
        <v>8</v>
      </c>
      <c r="B242" t="s">
        <v>37</v>
      </c>
      <c r="C242" t="s">
        <v>26</v>
      </c>
      <c r="D242" s="4">
        <v>6279</v>
      </c>
      <c r="E242" s="5">
        <v>45</v>
      </c>
    </row>
    <row r="243" spans="1:5" x14ac:dyDescent="0.3">
      <c r="A243" t="s">
        <v>9</v>
      </c>
      <c r="B243" t="s">
        <v>37</v>
      </c>
      <c r="C243" t="s">
        <v>28</v>
      </c>
      <c r="D243" s="4">
        <v>2919</v>
      </c>
      <c r="E243" s="5">
        <v>45</v>
      </c>
    </row>
    <row r="244" spans="1:5" x14ac:dyDescent="0.3">
      <c r="A244" t="s">
        <v>40</v>
      </c>
      <c r="B244" t="s">
        <v>38</v>
      </c>
      <c r="C244" t="s">
        <v>29</v>
      </c>
      <c r="D244" s="4">
        <v>2541</v>
      </c>
      <c r="E244" s="5">
        <v>45</v>
      </c>
    </row>
    <row r="245" spans="1:5" x14ac:dyDescent="0.3">
      <c r="A245" t="s">
        <v>7</v>
      </c>
      <c r="B245" t="s">
        <v>36</v>
      </c>
      <c r="C245" t="s">
        <v>22</v>
      </c>
      <c r="D245" s="4">
        <v>8435</v>
      </c>
      <c r="E245" s="5">
        <v>42</v>
      </c>
    </row>
    <row r="246" spans="1:5" x14ac:dyDescent="0.3">
      <c r="A246" t="s">
        <v>3</v>
      </c>
      <c r="B246" t="s">
        <v>34</v>
      </c>
      <c r="C246" t="s">
        <v>25</v>
      </c>
      <c r="D246" s="4">
        <v>6300</v>
      </c>
      <c r="E246" s="5">
        <v>42</v>
      </c>
    </row>
    <row r="247" spans="1:5" x14ac:dyDescent="0.3">
      <c r="A247" t="s">
        <v>40</v>
      </c>
      <c r="B247" t="s">
        <v>39</v>
      </c>
      <c r="C247" t="s">
        <v>15</v>
      </c>
      <c r="D247" s="4">
        <v>5775</v>
      </c>
      <c r="E247" s="5">
        <v>42</v>
      </c>
    </row>
    <row r="248" spans="1:5" x14ac:dyDescent="0.3">
      <c r="A248" t="s">
        <v>2</v>
      </c>
      <c r="B248" t="s">
        <v>37</v>
      </c>
      <c r="C248" t="s">
        <v>15</v>
      </c>
      <c r="D248" s="4">
        <v>2863</v>
      </c>
      <c r="E248" s="5">
        <v>42</v>
      </c>
    </row>
    <row r="249" spans="1:5" x14ac:dyDescent="0.3">
      <c r="A249" t="s">
        <v>5</v>
      </c>
      <c r="B249" t="s">
        <v>36</v>
      </c>
      <c r="C249" t="s">
        <v>16</v>
      </c>
      <c r="D249" s="4">
        <v>16184</v>
      </c>
      <c r="E249" s="5">
        <v>39</v>
      </c>
    </row>
    <row r="250" spans="1:5" x14ac:dyDescent="0.3">
      <c r="A250" t="s">
        <v>7</v>
      </c>
      <c r="B250" t="s">
        <v>34</v>
      </c>
      <c r="C250" t="s">
        <v>17</v>
      </c>
      <c r="D250" s="4">
        <v>7777</v>
      </c>
      <c r="E250" s="5">
        <v>39</v>
      </c>
    </row>
    <row r="251" spans="1:5" x14ac:dyDescent="0.3">
      <c r="A251" t="s">
        <v>3</v>
      </c>
      <c r="B251" t="s">
        <v>36</v>
      </c>
      <c r="C251" t="s">
        <v>25</v>
      </c>
      <c r="D251" s="4">
        <v>3339</v>
      </c>
      <c r="E251" s="5">
        <v>39</v>
      </c>
    </row>
    <row r="252" spans="1:5" x14ac:dyDescent="0.3">
      <c r="A252" t="s">
        <v>40</v>
      </c>
      <c r="B252" t="s">
        <v>38</v>
      </c>
      <c r="C252" t="s">
        <v>31</v>
      </c>
      <c r="D252" s="4">
        <v>1988</v>
      </c>
      <c r="E252" s="5">
        <v>39</v>
      </c>
    </row>
    <row r="253" spans="1:5" x14ac:dyDescent="0.3">
      <c r="A253" t="s">
        <v>41</v>
      </c>
      <c r="B253" t="s">
        <v>34</v>
      </c>
      <c r="C253" t="s">
        <v>17</v>
      </c>
      <c r="D253" s="4">
        <v>1463</v>
      </c>
      <c r="E253" s="5">
        <v>39</v>
      </c>
    </row>
    <row r="254" spans="1:5" x14ac:dyDescent="0.3">
      <c r="A254" t="s">
        <v>3</v>
      </c>
      <c r="B254" t="s">
        <v>36</v>
      </c>
      <c r="C254" t="s">
        <v>16</v>
      </c>
      <c r="D254" s="4">
        <v>9198</v>
      </c>
      <c r="E254" s="5">
        <v>36</v>
      </c>
    </row>
    <row r="255" spans="1:5" x14ac:dyDescent="0.3">
      <c r="A255" t="s">
        <v>6</v>
      </c>
      <c r="B255" t="s">
        <v>38</v>
      </c>
      <c r="C255" t="s">
        <v>21</v>
      </c>
      <c r="D255" s="4">
        <v>7322</v>
      </c>
      <c r="E255" s="5">
        <v>36</v>
      </c>
    </row>
    <row r="256" spans="1:5" x14ac:dyDescent="0.3">
      <c r="A256" t="s">
        <v>2</v>
      </c>
      <c r="B256" t="s">
        <v>39</v>
      </c>
      <c r="C256" t="s">
        <v>15</v>
      </c>
      <c r="D256" s="4">
        <v>4802</v>
      </c>
      <c r="E256" s="5">
        <v>36</v>
      </c>
    </row>
    <row r="257" spans="1:5" x14ac:dyDescent="0.3">
      <c r="A257" t="s">
        <v>2</v>
      </c>
      <c r="B257" t="s">
        <v>39</v>
      </c>
      <c r="C257" t="s">
        <v>23</v>
      </c>
      <c r="D257" s="4">
        <v>630</v>
      </c>
      <c r="E257" s="5">
        <v>36</v>
      </c>
    </row>
    <row r="258" spans="1:5" x14ac:dyDescent="0.3">
      <c r="A258" t="s">
        <v>40</v>
      </c>
      <c r="B258" t="s">
        <v>36</v>
      </c>
      <c r="C258" t="s">
        <v>4</v>
      </c>
      <c r="D258" s="4">
        <v>217</v>
      </c>
      <c r="E258" s="5">
        <v>36</v>
      </c>
    </row>
    <row r="259" spans="1:5" x14ac:dyDescent="0.3">
      <c r="A259" t="s">
        <v>10</v>
      </c>
      <c r="B259" t="s">
        <v>39</v>
      </c>
      <c r="C259" t="s">
        <v>33</v>
      </c>
      <c r="D259" s="4">
        <v>12950</v>
      </c>
      <c r="E259" s="5">
        <v>30</v>
      </c>
    </row>
    <row r="260" spans="1:5" x14ac:dyDescent="0.3">
      <c r="A260" t="s">
        <v>8</v>
      </c>
      <c r="B260" t="s">
        <v>37</v>
      </c>
      <c r="C260" t="s">
        <v>15</v>
      </c>
      <c r="D260" s="4">
        <v>9709</v>
      </c>
      <c r="E260" s="5">
        <v>30</v>
      </c>
    </row>
    <row r="261" spans="1:5" x14ac:dyDescent="0.3">
      <c r="A261" t="s">
        <v>40</v>
      </c>
      <c r="B261" t="s">
        <v>39</v>
      </c>
      <c r="C261" t="s">
        <v>27</v>
      </c>
      <c r="D261" s="4">
        <v>6370</v>
      </c>
      <c r="E261" s="5">
        <v>30</v>
      </c>
    </row>
    <row r="262" spans="1:5" x14ac:dyDescent="0.3">
      <c r="A262" t="s">
        <v>40</v>
      </c>
      <c r="B262" t="s">
        <v>36</v>
      </c>
      <c r="C262" t="s">
        <v>25</v>
      </c>
      <c r="D262" s="4">
        <v>5439</v>
      </c>
      <c r="E262" s="5">
        <v>30</v>
      </c>
    </row>
    <row r="263" spans="1:5" x14ac:dyDescent="0.3">
      <c r="A263" t="s">
        <v>10</v>
      </c>
      <c r="B263" t="s">
        <v>37</v>
      </c>
      <c r="C263" t="s">
        <v>23</v>
      </c>
      <c r="D263" s="4">
        <v>4683</v>
      </c>
      <c r="E263" s="5">
        <v>30</v>
      </c>
    </row>
    <row r="264" spans="1:5" x14ac:dyDescent="0.3">
      <c r="A264" t="s">
        <v>6</v>
      </c>
      <c r="B264" t="s">
        <v>36</v>
      </c>
      <c r="C264" t="s">
        <v>13</v>
      </c>
      <c r="D264" s="4">
        <v>4319</v>
      </c>
      <c r="E264" s="5">
        <v>30</v>
      </c>
    </row>
    <row r="265" spans="1:5" x14ac:dyDescent="0.3">
      <c r="A265" t="s">
        <v>8</v>
      </c>
      <c r="B265" t="s">
        <v>39</v>
      </c>
      <c r="C265" t="s">
        <v>18</v>
      </c>
      <c r="D265" s="4">
        <v>9660</v>
      </c>
      <c r="E265" s="5">
        <v>27</v>
      </c>
    </row>
    <row r="266" spans="1:5" x14ac:dyDescent="0.3">
      <c r="A266" t="s">
        <v>9</v>
      </c>
      <c r="B266" t="s">
        <v>34</v>
      </c>
      <c r="C266" t="s">
        <v>21</v>
      </c>
      <c r="D266" s="4">
        <v>6832</v>
      </c>
      <c r="E266" s="5">
        <v>27</v>
      </c>
    </row>
    <row r="267" spans="1:5" x14ac:dyDescent="0.3">
      <c r="A267" t="s">
        <v>6</v>
      </c>
      <c r="B267" t="s">
        <v>39</v>
      </c>
      <c r="C267" t="s">
        <v>17</v>
      </c>
      <c r="D267" s="4">
        <v>6048</v>
      </c>
      <c r="E267" s="5">
        <v>27</v>
      </c>
    </row>
    <row r="268" spans="1:5" x14ac:dyDescent="0.3">
      <c r="A268" t="s">
        <v>10</v>
      </c>
      <c r="B268" t="s">
        <v>37</v>
      </c>
      <c r="C268" t="s">
        <v>28</v>
      </c>
      <c r="D268" s="4">
        <v>3059</v>
      </c>
      <c r="E268" s="5">
        <v>27</v>
      </c>
    </row>
    <row r="269" spans="1:5" x14ac:dyDescent="0.3">
      <c r="A269" t="s">
        <v>7</v>
      </c>
      <c r="B269" t="s">
        <v>35</v>
      </c>
      <c r="C269" t="s">
        <v>16</v>
      </c>
      <c r="D269" s="4">
        <v>2135</v>
      </c>
      <c r="E269" s="5">
        <v>27</v>
      </c>
    </row>
    <row r="270" spans="1:5" x14ac:dyDescent="0.3">
      <c r="A270" t="s">
        <v>8</v>
      </c>
      <c r="B270" t="s">
        <v>39</v>
      </c>
      <c r="C270" t="s">
        <v>26</v>
      </c>
      <c r="D270" s="4">
        <v>1561</v>
      </c>
      <c r="E270" s="5">
        <v>27</v>
      </c>
    </row>
    <row r="271" spans="1:5" x14ac:dyDescent="0.3">
      <c r="A271" t="s">
        <v>10</v>
      </c>
      <c r="B271" t="s">
        <v>34</v>
      </c>
      <c r="C271" t="s">
        <v>22</v>
      </c>
      <c r="D271" s="4">
        <v>4053</v>
      </c>
      <c r="E271" s="5">
        <v>24</v>
      </c>
    </row>
    <row r="272" spans="1:5" x14ac:dyDescent="0.3">
      <c r="A272" t="s">
        <v>7</v>
      </c>
      <c r="B272" t="s">
        <v>34</v>
      </c>
      <c r="C272" t="s">
        <v>15</v>
      </c>
      <c r="D272" s="4">
        <v>3829</v>
      </c>
      <c r="E272" s="5">
        <v>24</v>
      </c>
    </row>
    <row r="273" spans="1:5" x14ac:dyDescent="0.3">
      <c r="A273" t="s">
        <v>2</v>
      </c>
      <c r="B273" t="s">
        <v>36</v>
      </c>
      <c r="C273" t="s">
        <v>16</v>
      </c>
      <c r="D273" s="4">
        <v>11417</v>
      </c>
      <c r="E273" s="5">
        <v>21</v>
      </c>
    </row>
    <row r="274" spans="1:5" x14ac:dyDescent="0.3">
      <c r="A274" t="s">
        <v>5</v>
      </c>
      <c r="B274" t="s">
        <v>37</v>
      </c>
      <c r="C274" t="s">
        <v>25</v>
      </c>
      <c r="D274" s="4">
        <v>8813</v>
      </c>
      <c r="E274" s="5">
        <v>21</v>
      </c>
    </row>
    <row r="275" spans="1:5" x14ac:dyDescent="0.3">
      <c r="A275" t="s">
        <v>40</v>
      </c>
      <c r="B275" t="s">
        <v>37</v>
      </c>
      <c r="C275" t="s">
        <v>19</v>
      </c>
      <c r="D275" s="4">
        <v>7693</v>
      </c>
      <c r="E275" s="5">
        <v>21</v>
      </c>
    </row>
    <row r="276" spans="1:5" x14ac:dyDescent="0.3">
      <c r="A276" t="s">
        <v>5</v>
      </c>
      <c r="B276" t="s">
        <v>34</v>
      </c>
      <c r="C276" t="s">
        <v>27</v>
      </c>
      <c r="D276" s="4">
        <v>6986</v>
      </c>
      <c r="E276" s="5">
        <v>21</v>
      </c>
    </row>
    <row r="277" spans="1:5" x14ac:dyDescent="0.3">
      <c r="A277" t="s">
        <v>5</v>
      </c>
      <c r="B277" t="s">
        <v>38</v>
      </c>
      <c r="C277" t="s">
        <v>32</v>
      </c>
      <c r="D277" s="4">
        <v>5075</v>
      </c>
      <c r="E277" s="5">
        <v>21</v>
      </c>
    </row>
    <row r="278" spans="1:5" x14ac:dyDescent="0.3">
      <c r="A278" t="s">
        <v>7</v>
      </c>
      <c r="B278" t="s">
        <v>35</v>
      </c>
      <c r="C278" t="s">
        <v>27</v>
      </c>
      <c r="D278" s="4">
        <v>2478</v>
      </c>
      <c r="E278" s="5">
        <v>21</v>
      </c>
    </row>
    <row r="279" spans="1:5" x14ac:dyDescent="0.3">
      <c r="A279" t="s">
        <v>41</v>
      </c>
      <c r="B279" t="s">
        <v>38</v>
      </c>
      <c r="C279" t="s">
        <v>25</v>
      </c>
      <c r="D279" s="4">
        <v>154</v>
      </c>
      <c r="E279" s="5">
        <v>21</v>
      </c>
    </row>
    <row r="280" spans="1:5" x14ac:dyDescent="0.3">
      <c r="A280" t="s">
        <v>3</v>
      </c>
      <c r="B280" t="s">
        <v>34</v>
      </c>
      <c r="C280" t="s">
        <v>20</v>
      </c>
      <c r="D280" s="4">
        <v>2583</v>
      </c>
      <c r="E280" s="5">
        <v>18</v>
      </c>
    </row>
    <row r="281" spans="1:5" x14ac:dyDescent="0.3">
      <c r="A281" t="s">
        <v>3</v>
      </c>
      <c r="B281" t="s">
        <v>36</v>
      </c>
      <c r="C281" t="s">
        <v>19</v>
      </c>
      <c r="D281" s="4">
        <v>1281</v>
      </c>
      <c r="E281" s="5">
        <v>18</v>
      </c>
    </row>
    <row r="282" spans="1:5" x14ac:dyDescent="0.3">
      <c r="A282" t="s">
        <v>2</v>
      </c>
      <c r="B282" t="s">
        <v>37</v>
      </c>
      <c r="C282" t="s">
        <v>19</v>
      </c>
      <c r="D282" s="4">
        <v>238</v>
      </c>
      <c r="E282" s="5">
        <v>18</v>
      </c>
    </row>
    <row r="283" spans="1:5" x14ac:dyDescent="0.3">
      <c r="A283" t="s">
        <v>5</v>
      </c>
      <c r="B283" t="s">
        <v>36</v>
      </c>
      <c r="C283" t="s">
        <v>23</v>
      </c>
      <c r="D283" s="4">
        <v>6314</v>
      </c>
      <c r="E283" s="5">
        <v>15</v>
      </c>
    </row>
    <row r="284" spans="1:5" x14ac:dyDescent="0.3">
      <c r="A284" t="s">
        <v>5</v>
      </c>
      <c r="B284" t="s">
        <v>35</v>
      </c>
      <c r="C284" t="s">
        <v>18</v>
      </c>
      <c r="D284" s="4">
        <v>2415</v>
      </c>
      <c r="E284" s="5">
        <v>15</v>
      </c>
    </row>
    <row r="285" spans="1:5" x14ac:dyDescent="0.3">
      <c r="A285" t="s">
        <v>6</v>
      </c>
      <c r="B285" t="s">
        <v>34</v>
      </c>
      <c r="C285" t="s">
        <v>15</v>
      </c>
      <c r="D285" s="4">
        <v>1442</v>
      </c>
      <c r="E285" s="5">
        <v>15</v>
      </c>
    </row>
    <row r="286" spans="1:5" x14ac:dyDescent="0.3">
      <c r="A286" t="s">
        <v>2</v>
      </c>
      <c r="B286" t="s">
        <v>35</v>
      </c>
      <c r="C286" t="s">
        <v>19</v>
      </c>
      <c r="D286" s="4">
        <v>553</v>
      </c>
      <c r="E286" s="5">
        <v>15</v>
      </c>
    </row>
    <row r="287" spans="1:5" x14ac:dyDescent="0.3">
      <c r="A287" t="s">
        <v>40</v>
      </c>
      <c r="B287" t="s">
        <v>39</v>
      </c>
      <c r="C287" t="s">
        <v>22</v>
      </c>
      <c r="D287" s="4">
        <v>5817</v>
      </c>
      <c r="E287" s="5">
        <v>12</v>
      </c>
    </row>
    <row r="288" spans="1:5" x14ac:dyDescent="0.3">
      <c r="A288" t="s">
        <v>5</v>
      </c>
      <c r="B288" t="s">
        <v>37</v>
      </c>
      <c r="C288" t="s">
        <v>14</v>
      </c>
      <c r="D288" s="4">
        <v>4991</v>
      </c>
      <c r="E288" s="5">
        <v>12</v>
      </c>
    </row>
    <row r="289" spans="1:5" x14ac:dyDescent="0.3">
      <c r="A289" t="s">
        <v>6</v>
      </c>
      <c r="B289" t="s">
        <v>36</v>
      </c>
      <c r="C289" t="s">
        <v>32</v>
      </c>
      <c r="D289" s="4">
        <v>6118</v>
      </c>
      <c r="E289" s="5">
        <v>9</v>
      </c>
    </row>
    <row r="290" spans="1:5" x14ac:dyDescent="0.3">
      <c r="A290" t="s">
        <v>10</v>
      </c>
      <c r="B290" t="s">
        <v>34</v>
      </c>
      <c r="C290" t="s">
        <v>26</v>
      </c>
      <c r="D290" s="4">
        <v>4991</v>
      </c>
      <c r="E290" s="5">
        <v>9</v>
      </c>
    </row>
    <row r="291" spans="1:5" x14ac:dyDescent="0.3">
      <c r="A291" t="s">
        <v>41</v>
      </c>
      <c r="B291" t="s">
        <v>37</v>
      </c>
      <c r="C291" t="s">
        <v>21</v>
      </c>
      <c r="D291" s="4">
        <v>2933</v>
      </c>
      <c r="E291" s="5">
        <v>9</v>
      </c>
    </row>
    <row r="292" spans="1:5" x14ac:dyDescent="0.3">
      <c r="A292" t="s">
        <v>5</v>
      </c>
      <c r="B292" t="s">
        <v>35</v>
      </c>
      <c r="C292" t="s">
        <v>4</v>
      </c>
      <c r="D292" s="4">
        <v>2744</v>
      </c>
      <c r="E292" s="5">
        <v>9</v>
      </c>
    </row>
    <row r="293" spans="1:5" x14ac:dyDescent="0.3">
      <c r="A293" t="s">
        <v>9</v>
      </c>
      <c r="B293" t="s">
        <v>38</v>
      </c>
      <c r="C293" t="s">
        <v>17</v>
      </c>
      <c r="D293" s="4">
        <v>2408</v>
      </c>
      <c r="E293" s="5">
        <v>9</v>
      </c>
    </row>
    <row r="294" spans="1:5" x14ac:dyDescent="0.3">
      <c r="A294" t="s">
        <v>6</v>
      </c>
      <c r="B294" t="s">
        <v>37</v>
      </c>
      <c r="C294" t="s">
        <v>26</v>
      </c>
      <c r="D294" s="4">
        <v>6818</v>
      </c>
      <c r="E294" s="5">
        <v>6</v>
      </c>
    </row>
    <row r="295" spans="1:5" x14ac:dyDescent="0.3">
      <c r="A295" t="s">
        <v>10</v>
      </c>
      <c r="B295" t="s">
        <v>35</v>
      </c>
      <c r="C295" t="s">
        <v>15</v>
      </c>
      <c r="D295" s="4">
        <v>2562</v>
      </c>
      <c r="E295" s="5">
        <v>6</v>
      </c>
    </row>
    <row r="296" spans="1:5" x14ac:dyDescent="0.3">
      <c r="A296" t="s">
        <v>6</v>
      </c>
      <c r="B296" t="s">
        <v>38</v>
      </c>
      <c r="C296" t="s">
        <v>16</v>
      </c>
      <c r="D296" s="4">
        <v>938</v>
      </c>
      <c r="E296" s="5">
        <v>6</v>
      </c>
    </row>
    <row r="297" spans="1:5" x14ac:dyDescent="0.3">
      <c r="A297" t="s">
        <v>5</v>
      </c>
      <c r="B297" t="s">
        <v>36</v>
      </c>
      <c r="C297" t="s">
        <v>18</v>
      </c>
      <c r="D297" s="4">
        <v>6111</v>
      </c>
      <c r="E297" s="5">
        <v>3</v>
      </c>
    </row>
    <row r="298" spans="1:5" x14ac:dyDescent="0.3">
      <c r="A298" t="s">
        <v>41</v>
      </c>
      <c r="B298" t="s">
        <v>38</v>
      </c>
      <c r="C298" t="s">
        <v>22</v>
      </c>
      <c r="D298" s="4">
        <v>5915</v>
      </c>
      <c r="E298" s="5">
        <v>3</v>
      </c>
    </row>
    <row r="299" spans="1:5" x14ac:dyDescent="0.3">
      <c r="A299" t="s">
        <v>2</v>
      </c>
      <c r="B299" t="s">
        <v>38</v>
      </c>
      <c r="C299" t="s">
        <v>4</v>
      </c>
      <c r="D299" s="4">
        <v>3549</v>
      </c>
      <c r="E299" s="5">
        <v>3</v>
      </c>
    </row>
    <row r="300" spans="1:5" x14ac:dyDescent="0.3">
      <c r="A300" t="s">
        <v>6</v>
      </c>
      <c r="B300" t="s">
        <v>39</v>
      </c>
      <c r="C300" t="s">
        <v>24</v>
      </c>
      <c r="D300" s="4">
        <v>2989</v>
      </c>
      <c r="E300" s="5">
        <v>3</v>
      </c>
    </row>
    <row r="301" spans="1:5" x14ac:dyDescent="0.3">
      <c r="A301" t="s">
        <v>7</v>
      </c>
      <c r="B301" t="s">
        <v>37</v>
      </c>
      <c r="C301" t="s">
        <v>26</v>
      </c>
      <c r="D301" s="4">
        <v>5306</v>
      </c>
      <c r="E301" s="5">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C2BBA-7116-48AE-B761-3BFE7EA41FDA}">
  <dimension ref="A1:J7"/>
  <sheetViews>
    <sheetView showGridLines="0" zoomScale="155" workbookViewId="0">
      <selection activeCell="G7" sqref="G7"/>
    </sheetView>
  </sheetViews>
  <sheetFormatPr defaultRowHeight="14.4" x14ac:dyDescent="0.3"/>
  <cols>
    <col min="1" max="1" width="17.33203125" customWidth="1"/>
    <col min="2" max="2" width="13.44140625" customWidth="1"/>
    <col min="7" max="7" width="21.5546875" customWidth="1"/>
    <col min="8" max="8" width="13.44140625" customWidth="1"/>
    <col min="9" max="9" width="16.77734375" customWidth="1"/>
  </cols>
  <sheetData>
    <row r="1" spans="1:10" x14ac:dyDescent="0.3">
      <c r="A1" s="13" t="s">
        <v>65</v>
      </c>
      <c r="B1" s="14" t="s">
        <v>1</v>
      </c>
      <c r="C1" s="14" t="s">
        <v>50</v>
      </c>
      <c r="F1" s="16" t="s">
        <v>65</v>
      </c>
      <c r="G1" s="17" t="s">
        <v>1</v>
      </c>
      <c r="H1" s="17"/>
      <c r="I1" s="17" t="s">
        <v>50</v>
      </c>
    </row>
    <row r="2" spans="1:10" x14ac:dyDescent="0.3">
      <c r="A2" t="str" cm="1">
        <f t="array" ref="A2:A7">_xlfn.UNIQUE(data[Geography])</f>
        <v>New Zealand</v>
      </c>
      <c r="B2" s="15">
        <f>SUMIFS(data[Amount],data[Geography],A2)</f>
        <v>218813</v>
      </c>
      <c r="C2" s="5">
        <f>SUMIFS(data[Units],data[Geography],A2)</f>
        <v>7431</v>
      </c>
      <c r="F2" s="18" t="s">
        <v>34</v>
      </c>
      <c r="G2" s="19">
        <v>252469</v>
      </c>
      <c r="H2" s="20">
        <f>G2</f>
        <v>252469</v>
      </c>
      <c r="I2" s="21">
        <v>8760</v>
      </c>
      <c r="J2" s="5"/>
    </row>
    <row r="3" spans="1:10" x14ac:dyDescent="0.3">
      <c r="A3" t="str">
        <v>USA</v>
      </c>
      <c r="B3" s="15">
        <f>SUMIFS(data[Amount],data[Geography],A3)</f>
        <v>189434</v>
      </c>
      <c r="C3" s="5">
        <f>SUMIFS(data[Units],data[Geography],A3)</f>
        <v>10158</v>
      </c>
      <c r="F3" s="18" t="s">
        <v>36</v>
      </c>
      <c r="G3" s="19">
        <v>237944</v>
      </c>
      <c r="H3" s="20">
        <f t="shared" ref="H3:H6" si="0">G3</f>
        <v>237944</v>
      </c>
      <c r="I3" s="21">
        <v>7302</v>
      </c>
      <c r="J3" s="5"/>
    </row>
    <row r="4" spans="1:10" x14ac:dyDescent="0.3">
      <c r="A4" t="str">
        <v>Canada</v>
      </c>
      <c r="B4" s="15">
        <f>SUMIFS(data[Amount],data[Geography],A4)</f>
        <v>237944</v>
      </c>
      <c r="C4" s="5">
        <f>SUMIFS(data[Units],data[Geography],A4)</f>
        <v>7302</v>
      </c>
      <c r="F4" s="18" t="s">
        <v>37</v>
      </c>
      <c r="G4" s="19">
        <v>218813</v>
      </c>
      <c r="H4" s="20">
        <f t="shared" si="0"/>
        <v>218813</v>
      </c>
      <c r="I4" s="21">
        <v>7431</v>
      </c>
      <c r="J4" s="5"/>
    </row>
    <row r="5" spans="1:10" x14ac:dyDescent="0.3">
      <c r="A5" t="str">
        <v>UK</v>
      </c>
      <c r="B5" s="15">
        <f>SUMIFS(data[Amount],data[Geography],A5)</f>
        <v>173530</v>
      </c>
      <c r="C5" s="5">
        <f>SUMIFS(data[Units],data[Geography],A5)</f>
        <v>5745</v>
      </c>
      <c r="F5" s="18" t="s">
        <v>35</v>
      </c>
      <c r="G5" s="19">
        <v>189434</v>
      </c>
      <c r="H5" s="20">
        <f t="shared" si="0"/>
        <v>189434</v>
      </c>
      <c r="I5" s="21">
        <v>10158</v>
      </c>
      <c r="J5" s="5"/>
    </row>
    <row r="6" spans="1:10" x14ac:dyDescent="0.3">
      <c r="A6" t="str">
        <v>Australia</v>
      </c>
      <c r="B6" s="15">
        <f>SUMIFS(data[Amount],data[Geography],A6)</f>
        <v>168679</v>
      </c>
      <c r="C6" s="5">
        <f>SUMIFS(data[Units],data[Geography],A6)</f>
        <v>6264</v>
      </c>
      <c r="F6" s="18" t="s">
        <v>39</v>
      </c>
      <c r="G6" s="19">
        <v>173530</v>
      </c>
      <c r="H6" s="20">
        <f t="shared" si="0"/>
        <v>173530</v>
      </c>
      <c r="I6" s="21">
        <v>5745</v>
      </c>
      <c r="J6" s="5"/>
    </row>
    <row r="7" spans="1:10" x14ac:dyDescent="0.3">
      <c r="A7" t="str">
        <v>India</v>
      </c>
      <c r="B7" s="15">
        <f>SUMIFS(data[Amount],data[Geography],A7)</f>
        <v>252469</v>
      </c>
      <c r="C7" s="5">
        <f>SUMIFS(data[Units],data[Geography],A7)</f>
        <v>8760</v>
      </c>
      <c r="F7" s="18" t="s">
        <v>38</v>
      </c>
      <c r="G7" s="19">
        <v>168679</v>
      </c>
      <c r="H7" s="20">
        <v>168679</v>
      </c>
      <c r="I7" s="21">
        <v>6264</v>
      </c>
      <c r="J7" s="5"/>
    </row>
  </sheetData>
  <conditionalFormatting sqref="H2:H7">
    <cfRule type="dataBar" priority="1">
      <dataBar showValue="0">
        <cfvo type="min"/>
        <cfvo type="max"/>
        <color theme="5" tint="0.39997558519241921"/>
      </dataBar>
      <extLst>
        <ext xmlns:x14="http://schemas.microsoft.com/office/spreadsheetml/2009/9/main" uri="{B025F937-C7B1-47D3-B67F-A62EFF666E3E}">
          <x14:id>{751CAFF3-76F7-4876-8031-13182C02EC84}</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751CAFF3-76F7-4876-8031-13182C02EC84}">
            <x14:dataBar minLength="0" maxLength="100" gradient="0">
              <x14:cfvo type="autoMin"/>
              <x14:cfvo type="autoMax"/>
              <x14:negativeFillColor rgb="FFFF0000"/>
              <x14:axisColor rgb="FF000000"/>
            </x14:dataBar>
          </x14:cfRule>
          <xm:sqref>H2:H7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C4C8-2B60-4CEF-BB3C-36AD63015DEF}">
  <dimension ref="A1:D7"/>
  <sheetViews>
    <sheetView topLeftCell="D1" zoomScale="116" workbookViewId="0">
      <selection activeCell="G21" sqref="G21"/>
    </sheetView>
  </sheetViews>
  <sheetFormatPr defaultRowHeight="14.4" x14ac:dyDescent="0.3"/>
  <cols>
    <col min="1" max="1" width="12.5546875" bestFit="1" customWidth="1"/>
    <col min="2" max="2" width="14.44140625" bestFit="1" customWidth="1"/>
    <col min="3" max="3" width="1.44140625" bestFit="1" customWidth="1"/>
    <col min="4" max="4" width="11.77734375" bestFit="1" customWidth="1"/>
  </cols>
  <sheetData>
    <row r="1" spans="1:4" x14ac:dyDescent="0.3">
      <c r="A1" s="22" t="s">
        <v>66</v>
      </c>
      <c r="B1" t="s">
        <v>67</v>
      </c>
      <c r="C1" t="s">
        <v>69</v>
      </c>
      <c r="D1" t="s">
        <v>68</v>
      </c>
    </row>
    <row r="2" spans="1:4" x14ac:dyDescent="0.3">
      <c r="A2" s="23" t="s">
        <v>34</v>
      </c>
      <c r="B2" s="24">
        <v>33670</v>
      </c>
      <c r="C2" s="41">
        <v>33670</v>
      </c>
      <c r="D2" s="41">
        <v>1515</v>
      </c>
    </row>
    <row r="3" spans="1:4" x14ac:dyDescent="0.3">
      <c r="A3" s="23" t="s">
        <v>36</v>
      </c>
      <c r="B3" s="24">
        <v>27377</v>
      </c>
      <c r="C3" s="41">
        <v>27377</v>
      </c>
      <c r="D3" s="41">
        <v>513</v>
      </c>
    </row>
    <row r="4" spans="1:4" x14ac:dyDescent="0.3">
      <c r="A4" s="23" t="s">
        <v>37</v>
      </c>
      <c r="B4" s="24">
        <v>26985</v>
      </c>
      <c r="C4" s="41">
        <v>26985</v>
      </c>
      <c r="D4" s="41">
        <v>1329</v>
      </c>
    </row>
    <row r="5" spans="1:4" x14ac:dyDescent="0.3">
      <c r="A5" s="23" t="s">
        <v>39</v>
      </c>
      <c r="B5" s="24">
        <v>15827</v>
      </c>
      <c r="C5" s="41">
        <v>15827</v>
      </c>
      <c r="D5" s="41">
        <v>885</v>
      </c>
    </row>
    <row r="6" spans="1:4" x14ac:dyDescent="0.3">
      <c r="A6" s="23" t="s">
        <v>38</v>
      </c>
      <c r="B6" s="24">
        <v>15820</v>
      </c>
      <c r="C6" s="41">
        <v>15820</v>
      </c>
      <c r="D6" s="41">
        <v>711</v>
      </c>
    </row>
    <row r="7" spans="1:4" x14ac:dyDescent="0.3">
      <c r="A7" s="23" t="s">
        <v>35</v>
      </c>
      <c r="B7" s="24">
        <v>11018</v>
      </c>
      <c r="C7" s="41">
        <v>11018</v>
      </c>
      <c r="D7" s="41">
        <v>972</v>
      </c>
    </row>
  </sheetData>
  <conditionalFormatting pivot="1" sqref="C2:C7">
    <cfRule type="dataBar" priority="1">
      <dataBar showValue="0">
        <cfvo type="min"/>
        <cfvo type="max"/>
        <color theme="5" tint="-0.249977111117893"/>
      </dataBar>
      <extLst>
        <ext xmlns:x14="http://schemas.microsoft.com/office/spreadsheetml/2009/9/main" uri="{B025F937-C7B1-47D3-B67F-A62EFF666E3E}">
          <x14:id>{CF79F0A3-CF3E-423C-8E70-72E0B82AF325}</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CF79F0A3-CF3E-423C-8E70-72E0B82AF325}">
            <x14:dataBar minLength="0" maxLength="100" gradient="0">
              <x14:cfvo type="autoMin"/>
              <x14:cfvo type="autoMax"/>
              <x14:negativeFillColor rgb="FFFF0000"/>
              <x14:axisColor rgb="FF000000"/>
            </x14:dataBar>
          </x14:cfRule>
          <xm:sqref>C2:C7</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D5942-F601-48B7-8671-62A504032BC2}">
  <dimension ref="A1:B7"/>
  <sheetViews>
    <sheetView topLeftCell="E1" workbookViewId="0">
      <selection activeCell="A2" sqref="A2"/>
    </sheetView>
  </sheetViews>
  <sheetFormatPr defaultRowHeight="14.4" x14ac:dyDescent="0.3"/>
  <cols>
    <col min="1" max="1" width="17.77734375" bestFit="1" customWidth="1"/>
    <col min="2" max="4" width="12.21875" bestFit="1" customWidth="1"/>
  </cols>
  <sheetData>
    <row r="1" spans="1:2" x14ac:dyDescent="0.3">
      <c r="A1" s="22" t="s">
        <v>66</v>
      </c>
      <c r="B1" t="s">
        <v>71</v>
      </c>
    </row>
    <row r="2" spans="1:2" x14ac:dyDescent="0.3">
      <c r="A2" s="23" t="s">
        <v>15</v>
      </c>
      <c r="B2" s="25">
        <v>44.990867579908674</v>
      </c>
    </row>
    <row r="3" spans="1:2" x14ac:dyDescent="0.3">
      <c r="A3" s="23" t="s">
        <v>33</v>
      </c>
      <c r="B3" s="25">
        <v>37.303128371089535</v>
      </c>
    </row>
    <row r="4" spans="1:2" x14ac:dyDescent="0.3">
      <c r="A4" s="23" t="s">
        <v>24</v>
      </c>
      <c r="B4" s="25">
        <v>33.88697318007663</v>
      </c>
    </row>
    <row r="5" spans="1:2" x14ac:dyDescent="0.3">
      <c r="A5" s="23" t="s">
        <v>26</v>
      </c>
      <c r="B5" s="25">
        <v>32.807189542483663</v>
      </c>
    </row>
    <row r="6" spans="1:2" x14ac:dyDescent="0.3">
      <c r="A6" s="23" t="s">
        <v>22</v>
      </c>
      <c r="B6" s="25">
        <v>32.301656920077974</v>
      </c>
    </row>
    <row r="7" spans="1:2" x14ac:dyDescent="0.3">
      <c r="A7" s="23" t="s">
        <v>70</v>
      </c>
      <c r="B7" s="25">
        <v>35.949565217391303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663F9-AAAE-4B25-B8DB-6D4211A5BBBC}">
  <dimension ref="B4:F304"/>
  <sheetViews>
    <sheetView zoomScale="52" zoomScaleNormal="100" workbookViewId="0">
      <selection activeCell="R41" sqref="R41"/>
    </sheetView>
  </sheetViews>
  <sheetFormatPr defaultRowHeight="14.4" x14ac:dyDescent="0.3"/>
  <cols>
    <col min="2" max="2" width="19.6640625" customWidth="1"/>
    <col min="3" max="3" width="15.21875" customWidth="1"/>
    <col min="4" max="4" width="30.21875" customWidth="1"/>
  </cols>
  <sheetData>
    <row r="4" spans="2:6" x14ac:dyDescent="0.3">
      <c r="B4" s="6" t="s">
        <v>11</v>
      </c>
      <c r="C4" s="6" t="s">
        <v>12</v>
      </c>
      <c r="D4" s="6" t="s">
        <v>0</v>
      </c>
      <c r="E4" s="10" t="s">
        <v>1</v>
      </c>
      <c r="F4" s="10" t="s">
        <v>50</v>
      </c>
    </row>
    <row r="5" spans="2:6" x14ac:dyDescent="0.3">
      <c r="B5" t="s">
        <v>40</v>
      </c>
      <c r="C5" t="s">
        <v>37</v>
      </c>
      <c r="D5" t="s">
        <v>30</v>
      </c>
      <c r="E5" s="4">
        <v>1624</v>
      </c>
      <c r="F5" s="5">
        <v>114</v>
      </c>
    </row>
    <row r="6" spans="2:6" x14ac:dyDescent="0.3">
      <c r="B6" t="s">
        <v>8</v>
      </c>
      <c r="C6" t="s">
        <v>35</v>
      </c>
      <c r="D6" t="s">
        <v>32</v>
      </c>
      <c r="E6" s="4">
        <v>6706</v>
      </c>
      <c r="F6" s="5">
        <v>459</v>
      </c>
    </row>
    <row r="7" spans="2:6" x14ac:dyDescent="0.3">
      <c r="B7" t="s">
        <v>9</v>
      </c>
      <c r="C7" t="s">
        <v>35</v>
      </c>
      <c r="D7" t="s">
        <v>4</v>
      </c>
      <c r="E7" s="4">
        <v>959</v>
      </c>
      <c r="F7" s="5">
        <v>147</v>
      </c>
    </row>
    <row r="8" spans="2:6" x14ac:dyDescent="0.3">
      <c r="B8" t="s">
        <v>41</v>
      </c>
      <c r="C8" t="s">
        <v>36</v>
      </c>
      <c r="D8" t="s">
        <v>18</v>
      </c>
      <c r="E8" s="4">
        <v>9632</v>
      </c>
      <c r="F8" s="5">
        <v>288</v>
      </c>
    </row>
    <row r="9" spans="2:6" x14ac:dyDescent="0.3">
      <c r="B9" t="s">
        <v>6</v>
      </c>
      <c r="C9" t="s">
        <v>39</v>
      </c>
      <c r="D9" t="s">
        <v>25</v>
      </c>
      <c r="E9" s="4">
        <v>2100</v>
      </c>
      <c r="F9" s="5">
        <v>414</v>
      </c>
    </row>
    <row r="10" spans="2:6" x14ac:dyDescent="0.3">
      <c r="B10" t="s">
        <v>40</v>
      </c>
      <c r="C10" t="s">
        <v>35</v>
      </c>
      <c r="D10" t="s">
        <v>33</v>
      </c>
      <c r="E10" s="4">
        <v>8869</v>
      </c>
      <c r="F10" s="5">
        <v>432</v>
      </c>
    </row>
    <row r="11" spans="2:6" x14ac:dyDescent="0.3">
      <c r="B11" t="s">
        <v>6</v>
      </c>
      <c r="C11" t="s">
        <v>38</v>
      </c>
      <c r="D11" t="s">
        <v>31</v>
      </c>
      <c r="E11" s="4">
        <v>2681</v>
      </c>
      <c r="F11" s="5">
        <v>54</v>
      </c>
    </row>
    <row r="12" spans="2:6" x14ac:dyDescent="0.3">
      <c r="B12" t="s">
        <v>8</v>
      </c>
      <c r="C12" t="s">
        <v>35</v>
      </c>
      <c r="D12" t="s">
        <v>22</v>
      </c>
      <c r="E12" s="4">
        <v>5012</v>
      </c>
      <c r="F12" s="5">
        <v>210</v>
      </c>
    </row>
    <row r="13" spans="2:6" x14ac:dyDescent="0.3">
      <c r="B13" t="s">
        <v>7</v>
      </c>
      <c r="C13" t="s">
        <v>38</v>
      </c>
      <c r="D13" t="s">
        <v>14</v>
      </c>
      <c r="E13" s="4">
        <v>1281</v>
      </c>
      <c r="F13" s="5">
        <v>75</v>
      </c>
    </row>
    <row r="14" spans="2:6" x14ac:dyDescent="0.3">
      <c r="B14" t="s">
        <v>5</v>
      </c>
      <c r="C14" t="s">
        <v>37</v>
      </c>
      <c r="D14" t="s">
        <v>14</v>
      </c>
      <c r="E14" s="4">
        <v>4991</v>
      </c>
      <c r="F14" s="5">
        <v>12</v>
      </c>
    </row>
    <row r="15" spans="2:6" x14ac:dyDescent="0.3">
      <c r="B15" t="s">
        <v>2</v>
      </c>
      <c r="C15" t="s">
        <v>39</v>
      </c>
      <c r="D15" t="s">
        <v>25</v>
      </c>
      <c r="E15" s="4">
        <v>1785</v>
      </c>
      <c r="F15" s="5">
        <v>462</v>
      </c>
    </row>
    <row r="16" spans="2:6" x14ac:dyDescent="0.3">
      <c r="B16" t="s">
        <v>3</v>
      </c>
      <c r="C16" t="s">
        <v>37</v>
      </c>
      <c r="D16" t="s">
        <v>17</v>
      </c>
      <c r="E16" s="4">
        <v>3983</v>
      </c>
      <c r="F16" s="5">
        <v>144</v>
      </c>
    </row>
    <row r="17" spans="2:6" x14ac:dyDescent="0.3">
      <c r="B17" t="s">
        <v>9</v>
      </c>
      <c r="C17" t="s">
        <v>38</v>
      </c>
      <c r="D17" t="s">
        <v>16</v>
      </c>
      <c r="E17" s="4">
        <v>2646</v>
      </c>
      <c r="F17" s="5">
        <v>120</v>
      </c>
    </row>
    <row r="18" spans="2:6" x14ac:dyDescent="0.3">
      <c r="B18" t="s">
        <v>2</v>
      </c>
      <c r="C18" t="s">
        <v>34</v>
      </c>
      <c r="D18" t="s">
        <v>13</v>
      </c>
      <c r="E18" s="4">
        <v>252</v>
      </c>
      <c r="F18" s="5">
        <v>54</v>
      </c>
    </row>
    <row r="19" spans="2:6" x14ac:dyDescent="0.3">
      <c r="B19" t="s">
        <v>3</v>
      </c>
      <c r="C19" t="s">
        <v>35</v>
      </c>
      <c r="D19" t="s">
        <v>25</v>
      </c>
      <c r="E19" s="4">
        <v>2464</v>
      </c>
      <c r="F19" s="5">
        <v>234</v>
      </c>
    </row>
    <row r="20" spans="2:6" x14ac:dyDescent="0.3">
      <c r="B20" t="s">
        <v>3</v>
      </c>
      <c r="C20" t="s">
        <v>35</v>
      </c>
      <c r="D20" t="s">
        <v>29</v>
      </c>
      <c r="E20" s="4">
        <v>2114</v>
      </c>
      <c r="F20" s="5">
        <v>66</v>
      </c>
    </row>
    <row r="21" spans="2:6" x14ac:dyDescent="0.3">
      <c r="B21" t="s">
        <v>6</v>
      </c>
      <c r="C21" t="s">
        <v>37</v>
      </c>
      <c r="D21" t="s">
        <v>31</v>
      </c>
      <c r="E21" s="4">
        <v>7693</v>
      </c>
      <c r="F21" s="5">
        <v>87</v>
      </c>
    </row>
    <row r="22" spans="2:6" x14ac:dyDescent="0.3">
      <c r="B22" t="s">
        <v>5</v>
      </c>
      <c r="C22" t="s">
        <v>34</v>
      </c>
      <c r="D22" t="s">
        <v>20</v>
      </c>
      <c r="E22" s="4">
        <v>15610</v>
      </c>
      <c r="F22" s="5">
        <v>339</v>
      </c>
    </row>
    <row r="23" spans="2:6" x14ac:dyDescent="0.3">
      <c r="B23" t="s">
        <v>41</v>
      </c>
      <c r="C23" t="s">
        <v>34</v>
      </c>
      <c r="D23" t="s">
        <v>22</v>
      </c>
      <c r="E23" s="4">
        <v>336</v>
      </c>
      <c r="F23" s="5">
        <v>144</v>
      </c>
    </row>
    <row r="24" spans="2:6" x14ac:dyDescent="0.3">
      <c r="B24" t="s">
        <v>2</v>
      </c>
      <c r="C24" t="s">
        <v>39</v>
      </c>
      <c r="D24" t="s">
        <v>20</v>
      </c>
      <c r="E24" s="4">
        <v>9443</v>
      </c>
      <c r="F24" s="5">
        <v>162</v>
      </c>
    </row>
    <row r="25" spans="2:6" x14ac:dyDescent="0.3">
      <c r="B25" t="s">
        <v>9</v>
      </c>
      <c r="C25" t="s">
        <v>34</v>
      </c>
      <c r="D25" t="s">
        <v>23</v>
      </c>
      <c r="E25" s="4">
        <v>8155</v>
      </c>
      <c r="F25" s="5">
        <v>90</v>
      </c>
    </row>
    <row r="26" spans="2:6" x14ac:dyDescent="0.3">
      <c r="B26" t="s">
        <v>8</v>
      </c>
      <c r="C26" t="s">
        <v>38</v>
      </c>
      <c r="D26" t="s">
        <v>23</v>
      </c>
      <c r="E26" s="4">
        <v>1701</v>
      </c>
      <c r="F26" s="5">
        <v>234</v>
      </c>
    </row>
    <row r="27" spans="2:6" x14ac:dyDescent="0.3">
      <c r="B27" t="s">
        <v>10</v>
      </c>
      <c r="C27" t="s">
        <v>38</v>
      </c>
      <c r="D27" t="s">
        <v>22</v>
      </c>
      <c r="E27" s="4">
        <v>2205</v>
      </c>
      <c r="F27" s="5">
        <v>141</v>
      </c>
    </row>
    <row r="28" spans="2:6" x14ac:dyDescent="0.3">
      <c r="B28" t="s">
        <v>8</v>
      </c>
      <c r="C28" t="s">
        <v>37</v>
      </c>
      <c r="D28" t="s">
        <v>19</v>
      </c>
      <c r="E28" s="4">
        <v>1771</v>
      </c>
      <c r="F28" s="5">
        <v>204</v>
      </c>
    </row>
    <row r="29" spans="2:6" x14ac:dyDescent="0.3">
      <c r="B29" t="s">
        <v>41</v>
      </c>
      <c r="C29" t="s">
        <v>35</v>
      </c>
      <c r="D29" t="s">
        <v>15</v>
      </c>
      <c r="E29" s="4">
        <v>2114</v>
      </c>
      <c r="F29" s="5">
        <v>186</v>
      </c>
    </row>
    <row r="30" spans="2:6" x14ac:dyDescent="0.3">
      <c r="B30" t="s">
        <v>41</v>
      </c>
      <c r="C30" t="s">
        <v>36</v>
      </c>
      <c r="D30" t="s">
        <v>13</v>
      </c>
      <c r="E30" s="4">
        <v>10311</v>
      </c>
      <c r="F30" s="5">
        <v>231</v>
      </c>
    </row>
    <row r="31" spans="2:6" x14ac:dyDescent="0.3">
      <c r="B31" t="s">
        <v>3</v>
      </c>
      <c r="C31" t="s">
        <v>39</v>
      </c>
      <c r="D31" t="s">
        <v>16</v>
      </c>
      <c r="E31" s="4">
        <v>21</v>
      </c>
      <c r="F31" s="5">
        <v>168</v>
      </c>
    </row>
    <row r="32" spans="2:6" x14ac:dyDescent="0.3">
      <c r="B32" t="s">
        <v>10</v>
      </c>
      <c r="C32" t="s">
        <v>35</v>
      </c>
      <c r="D32" t="s">
        <v>20</v>
      </c>
      <c r="E32" s="4">
        <v>1974</v>
      </c>
      <c r="F32" s="5">
        <v>195</v>
      </c>
    </row>
    <row r="33" spans="2:6" x14ac:dyDescent="0.3">
      <c r="B33" t="s">
        <v>5</v>
      </c>
      <c r="C33" t="s">
        <v>36</v>
      </c>
      <c r="D33" t="s">
        <v>23</v>
      </c>
      <c r="E33" s="4">
        <v>6314</v>
      </c>
      <c r="F33" s="5">
        <v>15</v>
      </c>
    </row>
    <row r="34" spans="2:6" x14ac:dyDescent="0.3">
      <c r="B34" t="s">
        <v>10</v>
      </c>
      <c r="C34" t="s">
        <v>37</v>
      </c>
      <c r="D34" t="s">
        <v>23</v>
      </c>
      <c r="E34" s="4">
        <v>4683</v>
      </c>
      <c r="F34" s="5">
        <v>30</v>
      </c>
    </row>
    <row r="35" spans="2:6" x14ac:dyDescent="0.3">
      <c r="B35" t="s">
        <v>41</v>
      </c>
      <c r="C35" t="s">
        <v>37</v>
      </c>
      <c r="D35" t="s">
        <v>24</v>
      </c>
      <c r="E35" s="4">
        <v>6398</v>
      </c>
      <c r="F35" s="5">
        <v>102</v>
      </c>
    </row>
    <row r="36" spans="2:6" x14ac:dyDescent="0.3">
      <c r="B36" t="s">
        <v>2</v>
      </c>
      <c r="C36" t="s">
        <v>35</v>
      </c>
      <c r="D36" t="s">
        <v>19</v>
      </c>
      <c r="E36" s="4">
        <v>553</v>
      </c>
      <c r="F36" s="5">
        <v>15</v>
      </c>
    </row>
    <row r="37" spans="2:6" x14ac:dyDescent="0.3">
      <c r="B37" t="s">
        <v>8</v>
      </c>
      <c r="C37" t="s">
        <v>39</v>
      </c>
      <c r="D37" t="s">
        <v>30</v>
      </c>
      <c r="E37" s="4">
        <v>7021</v>
      </c>
      <c r="F37" s="5">
        <v>183</v>
      </c>
    </row>
    <row r="38" spans="2:6" x14ac:dyDescent="0.3">
      <c r="B38" t="s">
        <v>40</v>
      </c>
      <c r="C38" t="s">
        <v>39</v>
      </c>
      <c r="D38" t="s">
        <v>22</v>
      </c>
      <c r="E38" s="4">
        <v>5817</v>
      </c>
      <c r="F38" s="5">
        <v>12</v>
      </c>
    </row>
    <row r="39" spans="2:6" x14ac:dyDescent="0.3">
      <c r="B39" t="s">
        <v>41</v>
      </c>
      <c r="C39" t="s">
        <v>39</v>
      </c>
      <c r="D39" t="s">
        <v>14</v>
      </c>
      <c r="E39" s="4">
        <v>3976</v>
      </c>
      <c r="F39" s="5">
        <v>72</v>
      </c>
    </row>
    <row r="40" spans="2:6" x14ac:dyDescent="0.3">
      <c r="B40" t="s">
        <v>6</v>
      </c>
      <c r="C40" t="s">
        <v>38</v>
      </c>
      <c r="D40" t="s">
        <v>27</v>
      </c>
      <c r="E40" s="4">
        <v>1134</v>
      </c>
      <c r="F40" s="5">
        <v>282</v>
      </c>
    </row>
    <row r="41" spans="2:6" x14ac:dyDescent="0.3">
      <c r="B41" t="s">
        <v>2</v>
      </c>
      <c r="C41" t="s">
        <v>39</v>
      </c>
      <c r="D41" t="s">
        <v>28</v>
      </c>
      <c r="E41" s="4">
        <v>6027</v>
      </c>
      <c r="F41" s="5">
        <v>144</v>
      </c>
    </row>
    <row r="42" spans="2:6" x14ac:dyDescent="0.3">
      <c r="B42" t="s">
        <v>6</v>
      </c>
      <c r="C42" t="s">
        <v>37</v>
      </c>
      <c r="D42" t="s">
        <v>16</v>
      </c>
      <c r="E42" s="4">
        <v>1904</v>
      </c>
      <c r="F42" s="5">
        <v>405</v>
      </c>
    </row>
    <row r="43" spans="2:6" x14ac:dyDescent="0.3">
      <c r="B43" t="s">
        <v>7</v>
      </c>
      <c r="C43" t="s">
        <v>34</v>
      </c>
      <c r="D43" t="s">
        <v>32</v>
      </c>
      <c r="E43" s="4">
        <v>3262</v>
      </c>
      <c r="F43" s="5">
        <v>75</v>
      </c>
    </row>
    <row r="44" spans="2:6" x14ac:dyDescent="0.3">
      <c r="B44" t="s">
        <v>40</v>
      </c>
      <c r="C44" t="s">
        <v>34</v>
      </c>
      <c r="D44" t="s">
        <v>27</v>
      </c>
      <c r="E44" s="4">
        <v>2289</v>
      </c>
      <c r="F44" s="5">
        <v>135</v>
      </c>
    </row>
    <row r="45" spans="2:6" x14ac:dyDescent="0.3">
      <c r="B45" t="s">
        <v>5</v>
      </c>
      <c r="C45" t="s">
        <v>34</v>
      </c>
      <c r="D45" t="s">
        <v>27</v>
      </c>
      <c r="E45" s="4">
        <v>6986</v>
      </c>
      <c r="F45" s="5">
        <v>21</v>
      </c>
    </row>
    <row r="46" spans="2:6" x14ac:dyDescent="0.3">
      <c r="B46" t="s">
        <v>2</v>
      </c>
      <c r="C46" t="s">
        <v>38</v>
      </c>
      <c r="D46" t="s">
        <v>23</v>
      </c>
      <c r="E46" s="4">
        <v>4417</v>
      </c>
      <c r="F46" s="5">
        <v>153</v>
      </c>
    </row>
    <row r="47" spans="2:6" x14ac:dyDescent="0.3">
      <c r="B47" t="s">
        <v>6</v>
      </c>
      <c r="C47" t="s">
        <v>34</v>
      </c>
      <c r="D47" t="s">
        <v>15</v>
      </c>
      <c r="E47" s="4">
        <v>1442</v>
      </c>
      <c r="F47" s="5">
        <v>15</v>
      </c>
    </row>
    <row r="48" spans="2:6" x14ac:dyDescent="0.3">
      <c r="B48" t="s">
        <v>3</v>
      </c>
      <c r="C48" t="s">
        <v>35</v>
      </c>
      <c r="D48" t="s">
        <v>14</v>
      </c>
      <c r="E48" s="4">
        <v>2415</v>
      </c>
      <c r="F48" s="5">
        <v>255</v>
      </c>
    </row>
    <row r="49" spans="2:6" x14ac:dyDescent="0.3">
      <c r="B49" t="s">
        <v>2</v>
      </c>
      <c r="C49" t="s">
        <v>37</v>
      </c>
      <c r="D49" t="s">
        <v>19</v>
      </c>
      <c r="E49" s="4">
        <v>238</v>
      </c>
      <c r="F49" s="5">
        <v>18</v>
      </c>
    </row>
    <row r="50" spans="2:6" x14ac:dyDescent="0.3">
      <c r="B50" t="s">
        <v>6</v>
      </c>
      <c r="C50" t="s">
        <v>37</v>
      </c>
      <c r="D50" t="s">
        <v>23</v>
      </c>
      <c r="E50" s="4">
        <v>4949</v>
      </c>
      <c r="F50" s="5">
        <v>189</v>
      </c>
    </row>
    <row r="51" spans="2:6" x14ac:dyDescent="0.3">
      <c r="B51" t="s">
        <v>5</v>
      </c>
      <c r="C51" t="s">
        <v>38</v>
      </c>
      <c r="D51" t="s">
        <v>32</v>
      </c>
      <c r="E51" s="4">
        <v>5075</v>
      </c>
      <c r="F51" s="5">
        <v>21</v>
      </c>
    </row>
    <row r="52" spans="2:6" x14ac:dyDescent="0.3">
      <c r="B52" t="s">
        <v>3</v>
      </c>
      <c r="C52" t="s">
        <v>36</v>
      </c>
      <c r="D52" t="s">
        <v>16</v>
      </c>
      <c r="E52" s="4">
        <v>9198</v>
      </c>
      <c r="F52" s="5">
        <v>36</v>
      </c>
    </row>
    <row r="53" spans="2:6" x14ac:dyDescent="0.3">
      <c r="B53" t="s">
        <v>6</v>
      </c>
      <c r="C53" t="s">
        <v>34</v>
      </c>
      <c r="D53" t="s">
        <v>29</v>
      </c>
      <c r="E53" s="4">
        <v>3339</v>
      </c>
      <c r="F53" s="5">
        <v>75</v>
      </c>
    </row>
    <row r="54" spans="2:6" x14ac:dyDescent="0.3">
      <c r="B54" t="s">
        <v>40</v>
      </c>
      <c r="C54" t="s">
        <v>34</v>
      </c>
      <c r="D54" t="s">
        <v>17</v>
      </c>
      <c r="E54" s="4">
        <v>5019</v>
      </c>
      <c r="F54" s="5">
        <v>156</v>
      </c>
    </row>
    <row r="55" spans="2:6" x14ac:dyDescent="0.3">
      <c r="B55" t="s">
        <v>5</v>
      </c>
      <c r="C55" t="s">
        <v>36</v>
      </c>
      <c r="D55" t="s">
        <v>16</v>
      </c>
      <c r="E55" s="4">
        <v>16184</v>
      </c>
      <c r="F55" s="5">
        <v>39</v>
      </c>
    </row>
    <row r="56" spans="2:6" x14ac:dyDescent="0.3">
      <c r="B56" t="s">
        <v>6</v>
      </c>
      <c r="C56" t="s">
        <v>36</v>
      </c>
      <c r="D56" t="s">
        <v>21</v>
      </c>
      <c r="E56" s="4">
        <v>497</v>
      </c>
      <c r="F56" s="5">
        <v>63</v>
      </c>
    </row>
    <row r="57" spans="2:6" x14ac:dyDescent="0.3">
      <c r="B57" t="s">
        <v>2</v>
      </c>
      <c r="C57" t="s">
        <v>36</v>
      </c>
      <c r="D57" t="s">
        <v>29</v>
      </c>
      <c r="E57" s="4">
        <v>8211</v>
      </c>
      <c r="F57" s="5">
        <v>75</v>
      </c>
    </row>
    <row r="58" spans="2:6" x14ac:dyDescent="0.3">
      <c r="B58" t="s">
        <v>2</v>
      </c>
      <c r="C58" t="s">
        <v>38</v>
      </c>
      <c r="D58" t="s">
        <v>28</v>
      </c>
      <c r="E58" s="4">
        <v>6580</v>
      </c>
      <c r="F58" s="5">
        <v>183</v>
      </c>
    </row>
    <row r="59" spans="2:6" x14ac:dyDescent="0.3">
      <c r="B59" t="s">
        <v>41</v>
      </c>
      <c r="C59" t="s">
        <v>35</v>
      </c>
      <c r="D59" t="s">
        <v>13</v>
      </c>
      <c r="E59" s="4">
        <v>4760</v>
      </c>
      <c r="F59" s="5">
        <v>69</v>
      </c>
    </row>
    <row r="60" spans="2:6" x14ac:dyDescent="0.3">
      <c r="B60" t="s">
        <v>40</v>
      </c>
      <c r="C60" t="s">
        <v>36</v>
      </c>
      <c r="D60" t="s">
        <v>25</v>
      </c>
      <c r="E60" s="4">
        <v>5439</v>
      </c>
      <c r="F60" s="5">
        <v>30</v>
      </c>
    </row>
    <row r="61" spans="2:6" x14ac:dyDescent="0.3">
      <c r="B61" t="s">
        <v>41</v>
      </c>
      <c r="C61" t="s">
        <v>34</v>
      </c>
      <c r="D61" t="s">
        <v>17</v>
      </c>
      <c r="E61" s="4">
        <v>1463</v>
      </c>
      <c r="F61" s="5">
        <v>39</v>
      </c>
    </row>
    <row r="62" spans="2:6" x14ac:dyDescent="0.3">
      <c r="B62" t="s">
        <v>3</v>
      </c>
      <c r="C62" t="s">
        <v>34</v>
      </c>
      <c r="D62" t="s">
        <v>32</v>
      </c>
      <c r="E62" s="4">
        <v>7777</v>
      </c>
      <c r="F62" s="5">
        <v>504</v>
      </c>
    </row>
    <row r="63" spans="2:6" x14ac:dyDescent="0.3">
      <c r="B63" t="s">
        <v>9</v>
      </c>
      <c r="C63" t="s">
        <v>37</v>
      </c>
      <c r="D63" t="s">
        <v>29</v>
      </c>
      <c r="E63" s="4">
        <v>1085</v>
      </c>
      <c r="F63" s="5">
        <v>273</v>
      </c>
    </row>
    <row r="64" spans="2:6" x14ac:dyDescent="0.3">
      <c r="B64" t="s">
        <v>5</v>
      </c>
      <c r="C64" t="s">
        <v>37</v>
      </c>
      <c r="D64" t="s">
        <v>31</v>
      </c>
      <c r="E64" s="4">
        <v>182</v>
      </c>
      <c r="F64" s="5">
        <v>48</v>
      </c>
    </row>
    <row r="65" spans="2:6" x14ac:dyDescent="0.3">
      <c r="B65" t="s">
        <v>6</v>
      </c>
      <c r="C65" t="s">
        <v>34</v>
      </c>
      <c r="D65" t="s">
        <v>27</v>
      </c>
      <c r="E65" s="4">
        <v>4242</v>
      </c>
      <c r="F65" s="5">
        <v>207</v>
      </c>
    </row>
    <row r="66" spans="2:6" x14ac:dyDescent="0.3">
      <c r="B66" t="s">
        <v>6</v>
      </c>
      <c r="C66" t="s">
        <v>36</v>
      </c>
      <c r="D66" t="s">
        <v>32</v>
      </c>
      <c r="E66" s="4">
        <v>6118</v>
      </c>
      <c r="F66" s="5">
        <v>9</v>
      </c>
    </row>
    <row r="67" spans="2:6" x14ac:dyDescent="0.3">
      <c r="B67" t="s">
        <v>10</v>
      </c>
      <c r="C67" t="s">
        <v>36</v>
      </c>
      <c r="D67" t="s">
        <v>23</v>
      </c>
      <c r="E67" s="4">
        <v>2317</v>
      </c>
      <c r="F67" s="5">
        <v>261</v>
      </c>
    </row>
    <row r="68" spans="2:6" x14ac:dyDescent="0.3">
      <c r="B68" t="s">
        <v>6</v>
      </c>
      <c r="C68" t="s">
        <v>38</v>
      </c>
      <c r="D68" t="s">
        <v>16</v>
      </c>
      <c r="E68" s="4">
        <v>938</v>
      </c>
      <c r="F68" s="5">
        <v>6</v>
      </c>
    </row>
    <row r="69" spans="2:6" x14ac:dyDescent="0.3">
      <c r="B69" t="s">
        <v>8</v>
      </c>
      <c r="C69" t="s">
        <v>37</v>
      </c>
      <c r="D69" t="s">
        <v>15</v>
      </c>
      <c r="E69" s="4">
        <v>9709</v>
      </c>
      <c r="F69" s="5">
        <v>30</v>
      </c>
    </row>
    <row r="70" spans="2:6" x14ac:dyDescent="0.3">
      <c r="B70" t="s">
        <v>7</v>
      </c>
      <c r="C70" t="s">
        <v>34</v>
      </c>
      <c r="D70" t="s">
        <v>20</v>
      </c>
      <c r="E70" s="4">
        <v>2205</v>
      </c>
      <c r="F70" s="5">
        <v>138</v>
      </c>
    </row>
    <row r="71" spans="2:6" x14ac:dyDescent="0.3">
      <c r="B71" t="s">
        <v>7</v>
      </c>
      <c r="C71" t="s">
        <v>37</v>
      </c>
      <c r="D71" t="s">
        <v>17</v>
      </c>
      <c r="E71" s="4">
        <v>4487</v>
      </c>
      <c r="F71" s="5">
        <v>111</v>
      </c>
    </row>
    <row r="72" spans="2:6" x14ac:dyDescent="0.3">
      <c r="B72" t="s">
        <v>5</v>
      </c>
      <c r="C72" t="s">
        <v>35</v>
      </c>
      <c r="D72" t="s">
        <v>18</v>
      </c>
      <c r="E72" s="4">
        <v>2415</v>
      </c>
      <c r="F72" s="5">
        <v>15</v>
      </c>
    </row>
    <row r="73" spans="2:6" x14ac:dyDescent="0.3">
      <c r="B73" t="s">
        <v>40</v>
      </c>
      <c r="C73" t="s">
        <v>34</v>
      </c>
      <c r="D73" t="s">
        <v>19</v>
      </c>
      <c r="E73" s="4">
        <v>4018</v>
      </c>
      <c r="F73" s="5">
        <v>162</v>
      </c>
    </row>
    <row r="74" spans="2:6" x14ac:dyDescent="0.3">
      <c r="B74" t="s">
        <v>5</v>
      </c>
      <c r="C74" t="s">
        <v>34</v>
      </c>
      <c r="D74" t="s">
        <v>19</v>
      </c>
      <c r="E74" s="4">
        <v>861</v>
      </c>
      <c r="F74" s="5">
        <v>195</v>
      </c>
    </row>
    <row r="75" spans="2:6" x14ac:dyDescent="0.3">
      <c r="B75" t="s">
        <v>10</v>
      </c>
      <c r="C75" t="s">
        <v>38</v>
      </c>
      <c r="D75" t="s">
        <v>14</v>
      </c>
      <c r="E75" s="4">
        <v>5586</v>
      </c>
      <c r="F75" s="5">
        <v>525</v>
      </c>
    </row>
    <row r="76" spans="2:6" x14ac:dyDescent="0.3">
      <c r="B76" t="s">
        <v>7</v>
      </c>
      <c r="C76" t="s">
        <v>34</v>
      </c>
      <c r="D76" t="s">
        <v>33</v>
      </c>
      <c r="E76" s="4">
        <v>2226</v>
      </c>
      <c r="F76" s="5">
        <v>48</v>
      </c>
    </row>
    <row r="77" spans="2:6" x14ac:dyDescent="0.3">
      <c r="B77" t="s">
        <v>9</v>
      </c>
      <c r="C77" t="s">
        <v>34</v>
      </c>
      <c r="D77" t="s">
        <v>28</v>
      </c>
      <c r="E77" s="4">
        <v>14329</v>
      </c>
      <c r="F77" s="5">
        <v>150</v>
      </c>
    </row>
    <row r="78" spans="2:6" x14ac:dyDescent="0.3">
      <c r="B78" t="s">
        <v>9</v>
      </c>
      <c r="C78" t="s">
        <v>34</v>
      </c>
      <c r="D78" t="s">
        <v>20</v>
      </c>
      <c r="E78" s="4">
        <v>8463</v>
      </c>
      <c r="F78" s="5">
        <v>492</v>
      </c>
    </row>
    <row r="79" spans="2:6" x14ac:dyDescent="0.3">
      <c r="B79" t="s">
        <v>5</v>
      </c>
      <c r="C79" t="s">
        <v>34</v>
      </c>
      <c r="D79" t="s">
        <v>29</v>
      </c>
      <c r="E79" s="4">
        <v>2891</v>
      </c>
      <c r="F79" s="5">
        <v>102</v>
      </c>
    </row>
    <row r="80" spans="2:6" x14ac:dyDescent="0.3">
      <c r="B80" t="s">
        <v>3</v>
      </c>
      <c r="C80" t="s">
        <v>36</v>
      </c>
      <c r="D80" t="s">
        <v>23</v>
      </c>
      <c r="E80" s="4">
        <v>3773</v>
      </c>
      <c r="F80" s="5">
        <v>165</v>
      </c>
    </row>
    <row r="81" spans="2:6" x14ac:dyDescent="0.3">
      <c r="B81" t="s">
        <v>41</v>
      </c>
      <c r="C81" t="s">
        <v>36</v>
      </c>
      <c r="D81" t="s">
        <v>28</v>
      </c>
      <c r="E81" s="4">
        <v>854</v>
      </c>
      <c r="F81" s="5">
        <v>309</v>
      </c>
    </row>
    <row r="82" spans="2:6" x14ac:dyDescent="0.3">
      <c r="B82" t="s">
        <v>6</v>
      </c>
      <c r="C82" t="s">
        <v>36</v>
      </c>
      <c r="D82" t="s">
        <v>17</v>
      </c>
      <c r="E82" s="4">
        <v>4970</v>
      </c>
      <c r="F82" s="5">
        <v>156</v>
      </c>
    </row>
    <row r="83" spans="2:6" x14ac:dyDescent="0.3">
      <c r="B83" t="s">
        <v>9</v>
      </c>
      <c r="C83" t="s">
        <v>35</v>
      </c>
      <c r="D83" t="s">
        <v>26</v>
      </c>
      <c r="E83" s="4">
        <v>98</v>
      </c>
      <c r="F83" s="5">
        <v>159</v>
      </c>
    </row>
    <row r="84" spans="2:6" x14ac:dyDescent="0.3">
      <c r="B84" t="s">
        <v>5</v>
      </c>
      <c r="C84" t="s">
        <v>35</v>
      </c>
      <c r="D84" t="s">
        <v>15</v>
      </c>
      <c r="E84" s="4">
        <v>13391</v>
      </c>
      <c r="F84" s="5">
        <v>201</v>
      </c>
    </row>
    <row r="85" spans="2:6" x14ac:dyDescent="0.3">
      <c r="B85" t="s">
        <v>8</v>
      </c>
      <c r="C85" t="s">
        <v>39</v>
      </c>
      <c r="D85" t="s">
        <v>31</v>
      </c>
      <c r="E85" s="4">
        <v>8890</v>
      </c>
      <c r="F85" s="5">
        <v>210</v>
      </c>
    </row>
    <row r="86" spans="2:6" x14ac:dyDescent="0.3">
      <c r="B86" t="s">
        <v>2</v>
      </c>
      <c r="C86" t="s">
        <v>38</v>
      </c>
      <c r="D86" t="s">
        <v>13</v>
      </c>
      <c r="E86" s="4">
        <v>56</v>
      </c>
      <c r="F86" s="5">
        <v>51</v>
      </c>
    </row>
    <row r="87" spans="2:6" x14ac:dyDescent="0.3">
      <c r="B87" t="s">
        <v>3</v>
      </c>
      <c r="C87" t="s">
        <v>36</v>
      </c>
      <c r="D87" t="s">
        <v>25</v>
      </c>
      <c r="E87" s="4">
        <v>3339</v>
      </c>
      <c r="F87" s="5">
        <v>39</v>
      </c>
    </row>
    <row r="88" spans="2:6" x14ac:dyDescent="0.3">
      <c r="B88" t="s">
        <v>10</v>
      </c>
      <c r="C88" t="s">
        <v>35</v>
      </c>
      <c r="D88" t="s">
        <v>18</v>
      </c>
      <c r="E88" s="4">
        <v>3808</v>
      </c>
      <c r="F88" s="5">
        <v>279</v>
      </c>
    </row>
    <row r="89" spans="2:6" x14ac:dyDescent="0.3">
      <c r="B89" t="s">
        <v>10</v>
      </c>
      <c r="C89" t="s">
        <v>38</v>
      </c>
      <c r="D89" t="s">
        <v>13</v>
      </c>
      <c r="E89" s="4">
        <v>63</v>
      </c>
      <c r="F89" s="5">
        <v>123</v>
      </c>
    </row>
    <row r="90" spans="2:6" x14ac:dyDescent="0.3">
      <c r="B90" t="s">
        <v>2</v>
      </c>
      <c r="C90" t="s">
        <v>39</v>
      </c>
      <c r="D90" t="s">
        <v>27</v>
      </c>
      <c r="E90" s="4">
        <v>7812</v>
      </c>
      <c r="F90" s="5">
        <v>81</v>
      </c>
    </row>
    <row r="91" spans="2:6" x14ac:dyDescent="0.3">
      <c r="B91" t="s">
        <v>40</v>
      </c>
      <c r="C91" t="s">
        <v>37</v>
      </c>
      <c r="D91" t="s">
        <v>19</v>
      </c>
      <c r="E91" s="4">
        <v>7693</v>
      </c>
      <c r="F91" s="5">
        <v>21</v>
      </c>
    </row>
    <row r="92" spans="2:6" x14ac:dyDescent="0.3">
      <c r="B92" t="s">
        <v>3</v>
      </c>
      <c r="C92" t="s">
        <v>36</v>
      </c>
      <c r="D92" t="s">
        <v>28</v>
      </c>
      <c r="E92" s="4">
        <v>973</v>
      </c>
      <c r="F92" s="5">
        <v>162</v>
      </c>
    </row>
    <row r="93" spans="2:6" x14ac:dyDescent="0.3">
      <c r="B93" t="s">
        <v>10</v>
      </c>
      <c r="C93" t="s">
        <v>35</v>
      </c>
      <c r="D93" t="s">
        <v>21</v>
      </c>
      <c r="E93" s="4">
        <v>567</v>
      </c>
      <c r="F93" s="5">
        <v>228</v>
      </c>
    </row>
    <row r="94" spans="2:6" x14ac:dyDescent="0.3">
      <c r="B94" t="s">
        <v>10</v>
      </c>
      <c r="C94" t="s">
        <v>36</v>
      </c>
      <c r="D94" t="s">
        <v>29</v>
      </c>
      <c r="E94" s="4">
        <v>2471</v>
      </c>
      <c r="F94" s="5">
        <v>342</v>
      </c>
    </row>
    <row r="95" spans="2:6" x14ac:dyDescent="0.3">
      <c r="B95" t="s">
        <v>5</v>
      </c>
      <c r="C95" t="s">
        <v>38</v>
      </c>
      <c r="D95" t="s">
        <v>13</v>
      </c>
      <c r="E95" s="4">
        <v>7189</v>
      </c>
      <c r="F95" s="5">
        <v>54</v>
      </c>
    </row>
    <row r="96" spans="2:6" x14ac:dyDescent="0.3">
      <c r="B96" t="s">
        <v>41</v>
      </c>
      <c r="C96" t="s">
        <v>35</v>
      </c>
      <c r="D96" t="s">
        <v>28</v>
      </c>
      <c r="E96" s="4">
        <v>7455</v>
      </c>
      <c r="F96" s="5">
        <v>216</v>
      </c>
    </row>
    <row r="97" spans="2:6" x14ac:dyDescent="0.3">
      <c r="B97" t="s">
        <v>3</v>
      </c>
      <c r="C97" t="s">
        <v>34</v>
      </c>
      <c r="D97" t="s">
        <v>26</v>
      </c>
      <c r="E97" s="4">
        <v>3108</v>
      </c>
      <c r="F97" s="5">
        <v>54</v>
      </c>
    </row>
    <row r="98" spans="2:6" x14ac:dyDescent="0.3">
      <c r="B98" t="s">
        <v>6</v>
      </c>
      <c r="C98" t="s">
        <v>38</v>
      </c>
      <c r="D98" t="s">
        <v>25</v>
      </c>
      <c r="E98" s="4">
        <v>469</v>
      </c>
      <c r="F98" s="5">
        <v>75</v>
      </c>
    </row>
    <row r="99" spans="2:6" x14ac:dyDescent="0.3">
      <c r="B99" t="s">
        <v>9</v>
      </c>
      <c r="C99" t="s">
        <v>37</v>
      </c>
      <c r="D99" t="s">
        <v>23</v>
      </c>
      <c r="E99" s="4">
        <v>2737</v>
      </c>
      <c r="F99" s="5">
        <v>93</v>
      </c>
    </row>
    <row r="100" spans="2:6" x14ac:dyDescent="0.3">
      <c r="B100" t="s">
        <v>9</v>
      </c>
      <c r="C100" t="s">
        <v>37</v>
      </c>
      <c r="D100" t="s">
        <v>25</v>
      </c>
      <c r="E100" s="4">
        <v>4305</v>
      </c>
      <c r="F100" s="5">
        <v>156</v>
      </c>
    </row>
    <row r="101" spans="2:6" x14ac:dyDescent="0.3">
      <c r="B101" t="s">
        <v>9</v>
      </c>
      <c r="C101" t="s">
        <v>38</v>
      </c>
      <c r="D101" t="s">
        <v>17</v>
      </c>
      <c r="E101" s="4">
        <v>2408</v>
      </c>
      <c r="F101" s="5">
        <v>9</v>
      </c>
    </row>
    <row r="102" spans="2:6" x14ac:dyDescent="0.3">
      <c r="B102" t="s">
        <v>3</v>
      </c>
      <c r="C102" t="s">
        <v>36</v>
      </c>
      <c r="D102" t="s">
        <v>19</v>
      </c>
      <c r="E102" s="4">
        <v>1281</v>
      </c>
      <c r="F102" s="5">
        <v>18</v>
      </c>
    </row>
    <row r="103" spans="2:6" x14ac:dyDescent="0.3">
      <c r="B103" t="s">
        <v>40</v>
      </c>
      <c r="C103" t="s">
        <v>35</v>
      </c>
      <c r="D103" t="s">
        <v>32</v>
      </c>
      <c r="E103" s="4">
        <v>12348</v>
      </c>
      <c r="F103" s="5">
        <v>234</v>
      </c>
    </row>
    <row r="104" spans="2:6" x14ac:dyDescent="0.3">
      <c r="B104" t="s">
        <v>3</v>
      </c>
      <c r="C104" t="s">
        <v>34</v>
      </c>
      <c r="D104" t="s">
        <v>28</v>
      </c>
      <c r="E104" s="4">
        <v>3689</v>
      </c>
      <c r="F104" s="5">
        <v>312</v>
      </c>
    </row>
    <row r="105" spans="2:6" x14ac:dyDescent="0.3">
      <c r="B105" t="s">
        <v>7</v>
      </c>
      <c r="C105" t="s">
        <v>36</v>
      </c>
      <c r="D105" t="s">
        <v>19</v>
      </c>
      <c r="E105" s="4">
        <v>2870</v>
      </c>
      <c r="F105" s="5">
        <v>300</v>
      </c>
    </row>
    <row r="106" spans="2:6" x14ac:dyDescent="0.3">
      <c r="B106" t="s">
        <v>2</v>
      </c>
      <c r="C106" t="s">
        <v>36</v>
      </c>
      <c r="D106" t="s">
        <v>27</v>
      </c>
      <c r="E106" s="4">
        <v>798</v>
      </c>
      <c r="F106" s="5">
        <v>519</v>
      </c>
    </row>
    <row r="107" spans="2:6" x14ac:dyDescent="0.3">
      <c r="B107" t="s">
        <v>41</v>
      </c>
      <c r="C107" t="s">
        <v>37</v>
      </c>
      <c r="D107" t="s">
        <v>21</v>
      </c>
      <c r="E107" s="4">
        <v>2933</v>
      </c>
      <c r="F107" s="5">
        <v>9</v>
      </c>
    </row>
    <row r="108" spans="2:6" x14ac:dyDescent="0.3">
      <c r="B108" t="s">
        <v>5</v>
      </c>
      <c r="C108" t="s">
        <v>35</v>
      </c>
      <c r="D108" t="s">
        <v>4</v>
      </c>
      <c r="E108" s="4">
        <v>2744</v>
      </c>
      <c r="F108" s="5">
        <v>9</v>
      </c>
    </row>
    <row r="109" spans="2:6" x14ac:dyDescent="0.3">
      <c r="B109" t="s">
        <v>40</v>
      </c>
      <c r="C109" t="s">
        <v>36</v>
      </c>
      <c r="D109" t="s">
        <v>33</v>
      </c>
      <c r="E109" s="4">
        <v>9772</v>
      </c>
      <c r="F109" s="5">
        <v>90</v>
      </c>
    </row>
    <row r="110" spans="2:6" x14ac:dyDescent="0.3">
      <c r="B110" t="s">
        <v>7</v>
      </c>
      <c r="C110" t="s">
        <v>34</v>
      </c>
      <c r="D110" t="s">
        <v>25</v>
      </c>
      <c r="E110" s="4">
        <v>1568</v>
      </c>
      <c r="F110" s="5">
        <v>96</v>
      </c>
    </row>
    <row r="111" spans="2:6" x14ac:dyDescent="0.3">
      <c r="B111" t="s">
        <v>2</v>
      </c>
      <c r="C111" t="s">
        <v>36</v>
      </c>
      <c r="D111" t="s">
        <v>16</v>
      </c>
      <c r="E111" s="4">
        <v>11417</v>
      </c>
      <c r="F111" s="5">
        <v>21</v>
      </c>
    </row>
    <row r="112" spans="2:6" x14ac:dyDescent="0.3">
      <c r="B112" t="s">
        <v>40</v>
      </c>
      <c r="C112" t="s">
        <v>34</v>
      </c>
      <c r="D112" t="s">
        <v>26</v>
      </c>
      <c r="E112" s="4">
        <v>6748</v>
      </c>
      <c r="F112" s="5">
        <v>48</v>
      </c>
    </row>
    <row r="113" spans="2:6" x14ac:dyDescent="0.3">
      <c r="B113" t="s">
        <v>10</v>
      </c>
      <c r="C113" t="s">
        <v>36</v>
      </c>
      <c r="D113" t="s">
        <v>27</v>
      </c>
      <c r="E113" s="4">
        <v>1407</v>
      </c>
      <c r="F113" s="5">
        <v>72</v>
      </c>
    </row>
    <row r="114" spans="2:6" x14ac:dyDescent="0.3">
      <c r="B114" t="s">
        <v>8</v>
      </c>
      <c r="C114" t="s">
        <v>35</v>
      </c>
      <c r="D114" t="s">
        <v>29</v>
      </c>
      <c r="E114" s="4">
        <v>2023</v>
      </c>
      <c r="F114" s="5">
        <v>168</v>
      </c>
    </row>
    <row r="115" spans="2:6" x14ac:dyDescent="0.3">
      <c r="B115" t="s">
        <v>5</v>
      </c>
      <c r="C115" t="s">
        <v>39</v>
      </c>
      <c r="D115" t="s">
        <v>26</v>
      </c>
      <c r="E115" s="4">
        <v>5236</v>
      </c>
      <c r="F115" s="5">
        <v>51</v>
      </c>
    </row>
    <row r="116" spans="2:6" x14ac:dyDescent="0.3">
      <c r="B116" t="s">
        <v>41</v>
      </c>
      <c r="C116" t="s">
        <v>36</v>
      </c>
      <c r="D116" t="s">
        <v>19</v>
      </c>
      <c r="E116" s="4">
        <v>1925</v>
      </c>
      <c r="F116" s="5">
        <v>192</v>
      </c>
    </row>
    <row r="117" spans="2:6" x14ac:dyDescent="0.3">
      <c r="B117" t="s">
        <v>7</v>
      </c>
      <c r="C117" t="s">
        <v>37</v>
      </c>
      <c r="D117" t="s">
        <v>14</v>
      </c>
      <c r="E117" s="4">
        <v>6608</v>
      </c>
      <c r="F117" s="5">
        <v>225</v>
      </c>
    </row>
    <row r="118" spans="2:6" x14ac:dyDescent="0.3">
      <c r="B118" t="s">
        <v>6</v>
      </c>
      <c r="C118" t="s">
        <v>34</v>
      </c>
      <c r="D118" t="s">
        <v>26</v>
      </c>
      <c r="E118" s="4">
        <v>8008</v>
      </c>
      <c r="F118" s="5">
        <v>456</v>
      </c>
    </row>
    <row r="119" spans="2:6" x14ac:dyDescent="0.3">
      <c r="B119" t="s">
        <v>10</v>
      </c>
      <c r="C119" t="s">
        <v>34</v>
      </c>
      <c r="D119" t="s">
        <v>25</v>
      </c>
      <c r="E119" s="4">
        <v>1428</v>
      </c>
      <c r="F119" s="5">
        <v>93</v>
      </c>
    </row>
    <row r="120" spans="2:6" x14ac:dyDescent="0.3">
      <c r="B120" t="s">
        <v>6</v>
      </c>
      <c r="C120" t="s">
        <v>34</v>
      </c>
      <c r="D120" t="s">
        <v>4</v>
      </c>
      <c r="E120" s="4">
        <v>525</v>
      </c>
      <c r="F120" s="5">
        <v>48</v>
      </c>
    </row>
    <row r="121" spans="2:6" x14ac:dyDescent="0.3">
      <c r="B121" t="s">
        <v>6</v>
      </c>
      <c r="C121" t="s">
        <v>37</v>
      </c>
      <c r="D121" t="s">
        <v>18</v>
      </c>
      <c r="E121" s="4">
        <v>1505</v>
      </c>
      <c r="F121" s="5">
        <v>102</v>
      </c>
    </row>
    <row r="122" spans="2:6" x14ac:dyDescent="0.3">
      <c r="B122" t="s">
        <v>7</v>
      </c>
      <c r="C122" t="s">
        <v>35</v>
      </c>
      <c r="D122" t="s">
        <v>30</v>
      </c>
      <c r="E122" s="4">
        <v>6755</v>
      </c>
      <c r="F122" s="5">
        <v>252</v>
      </c>
    </row>
    <row r="123" spans="2:6" x14ac:dyDescent="0.3">
      <c r="B123" t="s">
        <v>2</v>
      </c>
      <c r="C123" t="s">
        <v>37</v>
      </c>
      <c r="D123" t="s">
        <v>18</v>
      </c>
      <c r="E123" s="4">
        <v>11571</v>
      </c>
      <c r="F123" s="5">
        <v>138</v>
      </c>
    </row>
    <row r="124" spans="2:6" x14ac:dyDescent="0.3">
      <c r="B124" t="s">
        <v>40</v>
      </c>
      <c r="C124" t="s">
        <v>38</v>
      </c>
      <c r="D124" t="s">
        <v>25</v>
      </c>
      <c r="E124" s="4">
        <v>2541</v>
      </c>
      <c r="F124" s="5">
        <v>90</v>
      </c>
    </row>
    <row r="125" spans="2:6" x14ac:dyDescent="0.3">
      <c r="B125" t="s">
        <v>41</v>
      </c>
      <c r="C125" t="s">
        <v>37</v>
      </c>
      <c r="D125" t="s">
        <v>30</v>
      </c>
      <c r="E125" s="4">
        <v>1526</v>
      </c>
      <c r="F125" s="5">
        <v>240</v>
      </c>
    </row>
    <row r="126" spans="2:6" x14ac:dyDescent="0.3">
      <c r="B126" t="s">
        <v>40</v>
      </c>
      <c r="C126" t="s">
        <v>38</v>
      </c>
      <c r="D126" t="s">
        <v>4</v>
      </c>
      <c r="E126" s="4">
        <v>6125</v>
      </c>
      <c r="F126" s="5">
        <v>102</v>
      </c>
    </row>
    <row r="127" spans="2:6" x14ac:dyDescent="0.3">
      <c r="B127" t="s">
        <v>41</v>
      </c>
      <c r="C127" t="s">
        <v>35</v>
      </c>
      <c r="D127" t="s">
        <v>27</v>
      </c>
      <c r="E127" s="4">
        <v>847</v>
      </c>
      <c r="F127" s="5">
        <v>129</v>
      </c>
    </row>
    <row r="128" spans="2:6" x14ac:dyDescent="0.3">
      <c r="B128" t="s">
        <v>8</v>
      </c>
      <c r="C128" t="s">
        <v>35</v>
      </c>
      <c r="D128" t="s">
        <v>27</v>
      </c>
      <c r="E128" s="4">
        <v>4753</v>
      </c>
      <c r="F128" s="5">
        <v>300</v>
      </c>
    </row>
    <row r="129" spans="2:6" x14ac:dyDescent="0.3">
      <c r="B129" t="s">
        <v>6</v>
      </c>
      <c r="C129" t="s">
        <v>38</v>
      </c>
      <c r="D129" t="s">
        <v>33</v>
      </c>
      <c r="E129" s="4">
        <v>959</v>
      </c>
      <c r="F129" s="5">
        <v>135</v>
      </c>
    </row>
    <row r="130" spans="2:6" x14ac:dyDescent="0.3">
      <c r="B130" t="s">
        <v>7</v>
      </c>
      <c r="C130" t="s">
        <v>35</v>
      </c>
      <c r="D130" t="s">
        <v>24</v>
      </c>
      <c r="E130" s="4">
        <v>2793</v>
      </c>
      <c r="F130" s="5">
        <v>114</v>
      </c>
    </row>
    <row r="131" spans="2:6" x14ac:dyDescent="0.3">
      <c r="B131" t="s">
        <v>7</v>
      </c>
      <c r="C131" t="s">
        <v>35</v>
      </c>
      <c r="D131" t="s">
        <v>14</v>
      </c>
      <c r="E131" s="4">
        <v>4606</v>
      </c>
      <c r="F131" s="5">
        <v>63</v>
      </c>
    </row>
    <row r="132" spans="2:6" x14ac:dyDescent="0.3">
      <c r="B132" t="s">
        <v>7</v>
      </c>
      <c r="C132" t="s">
        <v>36</v>
      </c>
      <c r="D132" t="s">
        <v>29</v>
      </c>
      <c r="E132" s="4">
        <v>5551</v>
      </c>
      <c r="F132" s="5">
        <v>252</v>
      </c>
    </row>
    <row r="133" spans="2:6" x14ac:dyDescent="0.3">
      <c r="B133" t="s">
        <v>10</v>
      </c>
      <c r="C133" t="s">
        <v>36</v>
      </c>
      <c r="D133" t="s">
        <v>32</v>
      </c>
      <c r="E133" s="4">
        <v>6657</v>
      </c>
      <c r="F133" s="5">
        <v>303</v>
      </c>
    </row>
    <row r="134" spans="2:6" x14ac:dyDescent="0.3">
      <c r="B134" t="s">
        <v>7</v>
      </c>
      <c r="C134" t="s">
        <v>39</v>
      </c>
      <c r="D134" t="s">
        <v>17</v>
      </c>
      <c r="E134" s="4">
        <v>4438</v>
      </c>
      <c r="F134" s="5">
        <v>246</v>
      </c>
    </row>
    <row r="135" spans="2:6" x14ac:dyDescent="0.3">
      <c r="B135" t="s">
        <v>8</v>
      </c>
      <c r="C135" t="s">
        <v>38</v>
      </c>
      <c r="D135" t="s">
        <v>22</v>
      </c>
      <c r="E135" s="4">
        <v>168</v>
      </c>
      <c r="F135" s="5">
        <v>84</v>
      </c>
    </row>
    <row r="136" spans="2:6" x14ac:dyDescent="0.3">
      <c r="B136" t="s">
        <v>7</v>
      </c>
      <c r="C136" t="s">
        <v>34</v>
      </c>
      <c r="D136" t="s">
        <v>17</v>
      </c>
      <c r="E136" s="4">
        <v>7777</v>
      </c>
      <c r="F136" s="5">
        <v>39</v>
      </c>
    </row>
    <row r="137" spans="2:6" x14ac:dyDescent="0.3">
      <c r="B137" t="s">
        <v>5</v>
      </c>
      <c r="C137" t="s">
        <v>36</v>
      </c>
      <c r="D137" t="s">
        <v>17</v>
      </c>
      <c r="E137" s="4">
        <v>3339</v>
      </c>
      <c r="F137" s="5">
        <v>348</v>
      </c>
    </row>
    <row r="138" spans="2:6" x14ac:dyDescent="0.3">
      <c r="B138" t="s">
        <v>7</v>
      </c>
      <c r="C138" t="s">
        <v>37</v>
      </c>
      <c r="D138" t="s">
        <v>33</v>
      </c>
      <c r="E138" s="4">
        <v>6391</v>
      </c>
      <c r="F138" s="5">
        <v>48</v>
      </c>
    </row>
    <row r="139" spans="2:6" x14ac:dyDescent="0.3">
      <c r="B139" t="s">
        <v>5</v>
      </c>
      <c r="C139" t="s">
        <v>37</v>
      </c>
      <c r="D139" t="s">
        <v>22</v>
      </c>
      <c r="E139" s="4">
        <v>518</v>
      </c>
      <c r="F139" s="5">
        <v>75</v>
      </c>
    </row>
    <row r="140" spans="2:6" x14ac:dyDescent="0.3">
      <c r="B140" t="s">
        <v>7</v>
      </c>
      <c r="C140" t="s">
        <v>38</v>
      </c>
      <c r="D140" t="s">
        <v>28</v>
      </c>
      <c r="E140" s="4">
        <v>5677</v>
      </c>
      <c r="F140" s="5">
        <v>258</v>
      </c>
    </row>
    <row r="141" spans="2:6" x14ac:dyDescent="0.3">
      <c r="B141" t="s">
        <v>6</v>
      </c>
      <c r="C141" t="s">
        <v>39</v>
      </c>
      <c r="D141" t="s">
        <v>17</v>
      </c>
      <c r="E141" s="4">
        <v>6048</v>
      </c>
      <c r="F141" s="5">
        <v>27</v>
      </c>
    </row>
    <row r="142" spans="2:6" x14ac:dyDescent="0.3">
      <c r="B142" t="s">
        <v>8</v>
      </c>
      <c r="C142" t="s">
        <v>38</v>
      </c>
      <c r="D142" t="s">
        <v>32</v>
      </c>
      <c r="E142" s="4">
        <v>3752</v>
      </c>
      <c r="F142" s="5">
        <v>213</v>
      </c>
    </row>
    <row r="143" spans="2:6" x14ac:dyDescent="0.3">
      <c r="B143" t="s">
        <v>5</v>
      </c>
      <c r="C143" t="s">
        <v>35</v>
      </c>
      <c r="D143" t="s">
        <v>29</v>
      </c>
      <c r="E143" s="4">
        <v>4480</v>
      </c>
      <c r="F143" s="5">
        <v>357</v>
      </c>
    </row>
    <row r="144" spans="2:6" x14ac:dyDescent="0.3">
      <c r="B144" t="s">
        <v>9</v>
      </c>
      <c r="C144" t="s">
        <v>37</v>
      </c>
      <c r="D144" t="s">
        <v>4</v>
      </c>
      <c r="E144" s="4">
        <v>259</v>
      </c>
      <c r="F144" s="5">
        <v>207</v>
      </c>
    </row>
    <row r="145" spans="2:6" x14ac:dyDescent="0.3">
      <c r="B145" t="s">
        <v>8</v>
      </c>
      <c r="C145" t="s">
        <v>37</v>
      </c>
      <c r="D145" t="s">
        <v>30</v>
      </c>
      <c r="E145" s="4">
        <v>42</v>
      </c>
      <c r="F145" s="5">
        <v>150</v>
      </c>
    </row>
    <row r="146" spans="2:6" x14ac:dyDescent="0.3">
      <c r="B146" t="s">
        <v>41</v>
      </c>
      <c r="C146" t="s">
        <v>36</v>
      </c>
      <c r="D146" t="s">
        <v>26</v>
      </c>
      <c r="E146" s="4">
        <v>98</v>
      </c>
      <c r="F146" s="5">
        <v>204</v>
      </c>
    </row>
    <row r="147" spans="2:6" x14ac:dyDescent="0.3">
      <c r="B147" t="s">
        <v>7</v>
      </c>
      <c r="C147" t="s">
        <v>35</v>
      </c>
      <c r="D147" t="s">
        <v>27</v>
      </c>
      <c r="E147" s="4">
        <v>2478</v>
      </c>
      <c r="F147" s="5">
        <v>21</v>
      </c>
    </row>
    <row r="148" spans="2:6" x14ac:dyDescent="0.3">
      <c r="B148" t="s">
        <v>41</v>
      </c>
      <c r="C148" t="s">
        <v>34</v>
      </c>
      <c r="D148" t="s">
        <v>33</v>
      </c>
      <c r="E148" s="4">
        <v>7847</v>
      </c>
      <c r="F148" s="5">
        <v>174</v>
      </c>
    </row>
    <row r="149" spans="2:6" x14ac:dyDescent="0.3">
      <c r="B149" t="s">
        <v>2</v>
      </c>
      <c r="C149" t="s">
        <v>37</v>
      </c>
      <c r="D149" t="s">
        <v>17</v>
      </c>
      <c r="E149" s="4">
        <v>9926</v>
      </c>
      <c r="F149" s="5">
        <v>201</v>
      </c>
    </row>
    <row r="150" spans="2:6" x14ac:dyDescent="0.3">
      <c r="B150" t="s">
        <v>8</v>
      </c>
      <c r="C150" t="s">
        <v>38</v>
      </c>
      <c r="D150" t="s">
        <v>13</v>
      </c>
      <c r="E150" s="4">
        <v>819</v>
      </c>
      <c r="F150" s="5">
        <v>510</v>
      </c>
    </row>
    <row r="151" spans="2:6" x14ac:dyDescent="0.3">
      <c r="B151" t="s">
        <v>6</v>
      </c>
      <c r="C151" t="s">
        <v>39</v>
      </c>
      <c r="D151" t="s">
        <v>29</v>
      </c>
      <c r="E151" s="4">
        <v>3052</v>
      </c>
      <c r="F151" s="5">
        <v>378</v>
      </c>
    </row>
    <row r="152" spans="2:6" x14ac:dyDescent="0.3">
      <c r="B152" t="s">
        <v>9</v>
      </c>
      <c r="C152" t="s">
        <v>34</v>
      </c>
      <c r="D152" t="s">
        <v>21</v>
      </c>
      <c r="E152" s="4">
        <v>6832</v>
      </c>
      <c r="F152" s="5">
        <v>27</v>
      </c>
    </row>
    <row r="153" spans="2:6" x14ac:dyDescent="0.3">
      <c r="B153" t="s">
        <v>2</v>
      </c>
      <c r="C153" t="s">
        <v>39</v>
      </c>
      <c r="D153" t="s">
        <v>16</v>
      </c>
      <c r="E153" s="4">
        <v>2016</v>
      </c>
      <c r="F153" s="5">
        <v>117</v>
      </c>
    </row>
    <row r="154" spans="2:6" x14ac:dyDescent="0.3">
      <c r="B154" t="s">
        <v>6</v>
      </c>
      <c r="C154" t="s">
        <v>38</v>
      </c>
      <c r="D154" t="s">
        <v>21</v>
      </c>
      <c r="E154" s="4">
        <v>7322</v>
      </c>
      <c r="F154" s="5">
        <v>36</v>
      </c>
    </row>
    <row r="155" spans="2:6" x14ac:dyDescent="0.3">
      <c r="B155" t="s">
        <v>8</v>
      </c>
      <c r="C155" t="s">
        <v>35</v>
      </c>
      <c r="D155" t="s">
        <v>33</v>
      </c>
      <c r="E155" s="4">
        <v>357</v>
      </c>
      <c r="F155" s="5">
        <v>126</v>
      </c>
    </row>
    <row r="156" spans="2:6" x14ac:dyDescent="0.3">
      <c r="B156" t="s">
        <v>9</v>
      </c>
      <c r="C156" t="s">
        <v>39</v>
      </c>
      <c r="D156" t="s">
        <v>25</v>
      </c>
      <c r="E156" s="4">
        <v>3192</v>
      </c>
      <c r="F156" s="5">
        <v>72</v>
      </c>
    </row>
    <row r="157" spans="2:6" x14ac:dyDescent="0.3">
      <c r="B157" t="s">
        <v>7</v>
      </c>
      <c r="C157" t="s">
        <v>36</v>
      </c>
      <c r="D157" t="s">
        <v>22</v>
      </c>
      <c r="E157" s="4">
        <v>8435</v>
      </c>
      <c r="F157" s="5">
        <v>42</v>
      </c>
    </row>
    <row r="158" spans="2:6" x14ac:dyDescent="0.3">
      <c r="B158" t="s">
        <v>40</v>
      </c>
      <c r="C158" t="s">
        <v>39</v>
      </c>
      <c r="D158" t="s">
        <v>29</v>
      </c>
      <c r="E158" s="4">
        <v>0</v>
      </c>
      <c r="F158" s="5">
        <v>135</v>
      </c>
    </row>
    <row r="159" spans="2:6" x14ac:dyDescent="0.3">
      <c r="B159" t="s">
        <v>7</v>
      </c>
      <c r="C159" t="s">
        <v>34</v>
      </c>
      <c r="D159" t="s">
        <v>24</v>
      </c>
      <c r="E159" s="4">
        <v>8862</v>
      </c>
      <c r="F159" s="5">
        <v>189</v>
      </c>
    </row>
    <row r="160" spans="2:6" x14ac:dyDescent="0.3">
      <c r="B160" t="s">
        <v>6</v>
      </c>
      <c r="C160" t="s">
        <v>37</v>
      </c>
      <c r="D160" t="s">
        <v>28</v>
      </c>
      <c r="E160" s="4">
        <v>3556</v>
      </c>
      <c r="F160" s="5">
        <v>459</v>
      </c>
    </row>
    <row r="161" spans="2:6" x14ac:dyDescent="0.3">
      <c r="B161" t="s">
        <v>5</v>
      </c>
      <c r="C161" t="s">
        <v>34</v>
      </c>
      <c r="D161" t="s">
        <v>15</v>
      </c>
      <c r="E161" s="4">
        <v>7280</v>
      </c>
      <c r="F161" s="5">
        <v>201</v>
      </c>
    </row>
    <row r="162" spans="2:6" x14ac:dyDescent="0.3">
      <c r="B162" t="s">
        <v>6</v>
      </c>
      <c r="C162" t="s">
        <v>34</v>
      </c>
      <c r="D162" t="s">
        <v>30</v>
      </c>
      <c r="E162" s="4">
        <v>3402</v>
      </c>
      <c r="F162" s="5">
        <v>366</v>
      </c>
    </row>
    <row r="163" spans="2:6" x14ac:dyDescent="0.3">
      <c r="B163" t="s">
        <v>3</v>
      </c>
      <c r="C163" t="s">
        <v>37</v>
      </c>
      <c r="D163" t="s">
        <v>29</v>
      </c>
      <c r="E163" s="4">
        <v>4592</v>
      </c>
      <c r="F163" s="5">
        <v>324</v>
      </c>
    </row>
    <row r="164" spans="2:6" x14ac:dyDescent="0.3">
      <c r="B164" t="s">
        <v>9</v>
      </c>
      <c r="C164" t="s">
        <v>35</v>
      </c>
      <c r="D164" t="s">
        <v>15</v>
      </c>
      <c r="E164" s="4">
        <v>7833</v>
      </c>
      <c r="F164" s="5">
        <v>243</v>
      </c>
    </row>
    <row r="165" spans="2:6" x14ac:dyDescent="0.3">
      <c r="B165" t="s">
        <v>2</v>
      </c>
      <c r="C165" t="s">
        <v>39</v>
      </c>
      <c r="D165" t="s">
        <v>21</v>
      </c>
      <c r="E165" s="4">
        <v>7651</v>
      </c>
      <c r="F165" s="5">
        <v>213</v>
      </c>
    </row>
    <row r="166" spans="2:6" x14ac:dyDescent="0.3">
      <c r="B166" t="s">
        <v>40</v>
      </c>
      <c r="C166" t="s">
        <v>35</v>
      </c>
      <c r="D166" t="s">
        <v>30</v>
      </c>
      <c r="E166" s="4">
        <v>2275</v>
      </c>
      <c r="F166" s="5">
        <v>447</v>
      </c>
    </row>
    <row r="167" spans="2:6" x14ac:dyDescent="0.3">
      <c r="B167" t="s">
        <v>40</v>
      </c>
      <c r="C167" t="s">
        <v>38</v>
      </c>
      <c r="D167" t="s">
        <v>13</v>
      </c>
      <c r="E167" s="4">
        <v>5670</v>
      </c>
      <c r="F167" s="5">
        <v>297</v>
      </c>
    </row>
    <row r="168" spans="2:6" x14ac:dyDescent="0.3">
      <c r="B168" t="s">
        <v>7</v>
      </c>
      <c r="C168" t="s">
        <v>35</v>
      </c>
      <c r="D168" t="s">
        <v>16</v>
      </c>
      <c r="E168" s="4">
        <v>2135</v>
      </c>
      <c r="F168" s="5">
        <v>27</v>
      </c>
    </row>
    <row r="169" spans="2:6" x14ac:dyDescent="0.3">
      <c r="B169" t="s">
        <v>40</v>
      </c>
      <c r="C169" t="s">
        <v>34</v>
      </c>
      <c r="D169" t="s">
        <v>23</v>
      </c>
      <c r="E169" s="4">
        <v>2779</v>
      </c>
      <c r="F169" s="5">
        <v>75</v>
      </c>
    </row>
    <row r="170" spans="2:6" x14ac:dyDescent="0.3">
      <c r="B170" t="s">
        <v>10</v>
      </c>
      <c r="C170" t="s">
        <v>39</v>
      </c>
      <c r="D170" t="s">
        <v>33</v>
      </c>
      <c r="E170" s="4">
        <v>12950</v>
      </c>
      <c r="F170" s="5">
        <v>30</v>
      </c>
    </row>
    <row r="171" spans="2:6" x14ac:dyDescent="0.3">
      <c r="B171" t="s">
        <v>7</v>
      </c>
      <c r="C171" t="s">
        <v>36</v>
      </c>
      <c r="D171" t="s">
        <v>18</v>
      </c>
      <c r="E171" s="4">
        <v>2646</v>
      </c>
      <c r="F171" s="5">
        <v>177</v>
      </c>
    </row>
    <row r="172" spans="2:6" x14ac:dyDescent="0.3">
      <c r="B172" t="s">
        <v>40</v>
      </c>
      <c r="C172" t="s">
        <v>34</v>
      </c>
      <c r="D172" t="s">
        <v>33</v>
      </c>
      <c r="E172" s="4">
        <v>3794</v>
      </c>
      <c r="F172" s="5">
        <v>159</v>
      </c>
    </row>
    <row r="173" spans="2:6" x14ac:dyDescent="0.3">
      <c r="B173" t="s">
        <v>3</v>
      </c>
      <c r="C173" t="s">
        <v>35</v>
      </c>
      <c r="D173" t="s">
        <v>33</v>
      </c>
      <c r="E173" s="4">
        <v>819</v>
      </c>
      <c r="F173" s="5">
        <v>306</v>
      </c>
    </row>
    <row r="174" spans="2:6" x14ac:dyDescent="0.3">
      <c r="B174" t="s">
        <v>3</v>
      </c>
      <c r="C174" t="s">
        <v>34</v>
      </c>
      <c r="D174" t="s">
        <v>20</v>
      </c>
      <c r="E174" s="4">
        <v>2583</v>
      </c>
      <c r="F174" s="5">
        <v>18</v>
      </c>
    </row>
    <row r="175" spans="2:6" x14ac:dyDescent="0.3">
      <c r="B175" t="s">
        <v>7</v>
      </c>
      <c r="C175" t="s">
        <v>35</v>
      </c>
      <c r="D175" t="s">
        <v>19</v>
      </c>
      <c r="E175" s="4">
        <v>4585</v>
      </c>
      <c r="F175" s="5">
        <v>240</v>
      </c>
    </row>
    <row r="176" spans="2:6" x14ac:dyDescent="0.3">
      <c r="B176" t="s">
        <v>5</v>
      </c>
      <c r="C176" t="s">
        <v>34</v>
      </c>
      <c r="D176" t="s">
        <v>33</v>
      </c>
      <c r="E176" s="4">
        <v>1652</v>
      </c>
      <c r="F176" s="5">
        <v>93</v>
      </c>
    </row>
    <row r="177" spans="2:6" x14ac:dyDescent="0.3">
      <c r="B177" t="s">
        <v>10</v>
      </c>
      <c r="C177" t="s">
        <v>34</v>
      </c>
      <c r="D177" t="s">
        <v>26</v>
      </c>
      <c r="E177" s="4">
        <v>4991</v>
      </c>
      <c r="F177" s="5">
        <v>9</v>
      </c>
    </row>
    <row r="178" spans="2:6" x14ac:dyDescent="0.3">
      <c r="B178" t="s">
        <v>8</v>
      </c>
      <c r="C178" t="s">
        <v>34</v>
      </c>
      <c r="D178" t="s">
        <v>16</v>
      </c>
      <c r="E178" s="4">
        <v>2009</v>
      </c>
      <c r="F178" s="5">
        <v>219</v>
      </c>
    </row>
    <row r="179" spans="2:6" x14ac:dyDescent="0.3">
      <c r="B179" t="s">
        <v>2</v>
      </c>
      <c r="C179" t="s">
        <v>39</v>
      </c>
      <c r="D179" t="s">
        <v>22</v>
      </c>
      <c r="E179" s="4">
        <v>1568</v>
      </c>
      <c r="F179" s="5">
        <v>141</v>
      </c>
    </row>
    <row r="180" spans="2:6" x14ac:dyDescent="0.3">
      <c r="B180" t="s">
        <v>41</v>
      </c>
      <c r="C180" t="s">
        <v>37</v>
      </c>
      <c r="D180" t="s">
        <v>20</v>
      </c>
      <c r="E180" s="4">
        <v>3388</v>
      </c>
      <c r="F180" s="5">
        <v>123</v>
      </c>
    </row>
    <row r="181" spans="2:6" x14ac:dyDescent="0.3">
      <c r="B181" t="s">
        <v>40</v>
      </c>
      <c r="C181" t="s">
        <v>38</v>
      </c>
      <c r="D181" t="s">
        <v>24</v>
      </c>
      <c r="E181" s="4">
        <v>623</v>
      </c>
      <c r="F181" s="5">
        <v>51</v>
      </c>
    </row>
    <row r="182" spans="2:6" x14ac:dyDescent="0.3">
      <c r="B182" t="s">
        <v>6</v>
      </c>
      <c r="C182" t="s">
        <v>36</v>
      </c>
      <c r="D182" t="s">
        <v>4</v>
      </c>
      <c r="E182" s="4">
        <v>10073</v>
      </c>
      <c r="F182" s="5">
        <v>120</v>
      </c>
    </row>
    <row r="183" spans="2:6" x14ac:dyDescent="0.3">
      <c r="B183" t="s">
        <v>8</v>
      </c>
      <c r="C183" t="s">
        <v>39</v>
      </c>
      <c r="D183" t="s">
        <v>26</v>
      </c>
      <c r="E183" s="4">
        <v>1561</v>
      </c>
      <c r="F183" s="5">
        <v>27</v>
      </c>
    </row>
    <row r="184" spans="2:6" x14ac:dyDescent="0.3">
      <c r="B184" t="s">
        <v>9</v>
      </c>
      <c r="C184" t="s">
        <v>36</v>
      </c>
      <c r="D184" t="s">
        <v>27</v>
      </c>
      <c r="E184" s="4">
        <v>11522</v>
      </c>
      <c r="F184" s="5">
        <v>204</v>
      </c>
    </row>
    <row r="185" spans="2:6" x14ac:dyDescent="0.3">
      <c r="B185" t="s">
        <v>6</v>
      </c>
      <c r="C185" t="s">
        <v>38</v>
      </c>
      <c r="D185" t="s">
        <v>13</v>
      </c>
      <c r="E185" s="4">
        <v>2317</v>
      </c>
      <c r="F185" s="5">
        <v>123</v>
      </c>
    </row>
    <row r="186" spans="2:6" x14ac:dyDescent="0.3">
      <c r="B186" t="s">
        <v>10</v>
      </c>
      <c r="C186" t="s">
        <v>37</v>
      </c>
      <c r="D186" t="s">
        <v>28</v>
      </c>
      <c r="E186" s="4">
        <v>3059</v>
      </c>
      <c r="F186" s="5">
        <v>27</v>
      </c>
    </row>
    <row r="187" spans="2:6" x14ac:dyDescent="0.3">
      <c r="B187" t="s">
        <v>41</v>
      </c>
      <c r="C187" t="s">
        <v>37</v>
      </c>
      <c r="D187" t="s">
        <v>26</v>
      </c>
      <c r="E187" s="4">
        <v>2324</v>
      </c>
      <c r="F187" s="5">
        <v>177</v>
      </c>
    </row>
    <row r="188" spans="2:6" x14ac:dyDescent="0.3">
      <c r="B188" t="s">
        <v>3</v>
      </c>
      <c r="C188" t="s">
        <v>39</v>
      </c>
      <c r="D188" t="s">
        <v>26</v>
      </c>
      <c r="E188" s="4">
        <v>4956</v>
      </c>
      <c r="F188" s="5">
        <v>171</v>
      </c>
    </row>
    <row r="189" spans="2:6" x14ac:dyDescent="0.3">
      <c r="B189" t="s">
        <v>10</v>
      </c>
      <c r="C189" t="s">
        <v>34</v>
      </c>
      <c r="D189" t="s">
        <v>19</v>
      </c>
      <c r="E189" s="4">
        <v>5355</v>
      </c>
      <c r="F189" s="5">
        <v>204</v>
      </c>
    </row>
    <row r="190" spans="2:6" x14ac:dyDescent="0.3">
      <c r="B190" t="s">
        <v>3</v>
      </c>
      <c r="C190" t="s">
        <v>34</v>
      </c>
      <c r="D190" t="s">
        <v>14</v>
      </c>
      <c r="E190" s="4">
        <v>7259</v>
      </c>
      <c r="F190" s="5">
        <v>276</v>
      </c>
    </row>
    <row r="191" spans="2:6" x14ac:dyDescent="0.3">
      <c r="B191" t="s">
        <v>8</v>
      </c>
      <c r="C191" t="s">
        <v>37</v>
      </c>
      <c r="D191" t="s">
        <v>26</v>
      </c>
      <c r="E191" s="4">
        <v>6279</v>
      </c>
      <c r="F191" s="5">
        <v>45</v>
      </c>
    </row>
    <row r="192" spans="2:6" x14ac:dyDescent="0.3">
      <c r="B192" t="s">
        <v>40</v>
      </c>
      <c r="C192" t="s">
        <v>38</v>
      </c>
      <c r="D192" t="s">
        <v>29</v>
      </c>
      <c r="E192" s="4">
        <v>2541</v>
      </c>
      <c r="F192" s="5">
        <v>45</v>
      </c>
    </row>
    <row r="193" spans="2:6" x14ac:dyDescent="0.3">
      <c r="B193" t="s">
        <v>6</v>
      </c>
      <c r="C193" t="s">
        <v>35</v>
      </c>
      <c r="D193" t="s">
        <v>27</v>
      </c>
      <c r="E193" s="4">
        <v>3864</v>
      </c>
      <c r="F193" s="5">
        <v>177</v>
      </c>
    </row>
    <row r="194" spans="2:6" x14ac:dyDescent="0.3">
      <c r="B194" t="s">
        <v>5</v>
      </c>
      <c r="C194" t="s">
        <v>36</v>
      </c>
      <c r="D194" t="s">
        <v>13</v>
      </c>
      <c r="E194" s="4">
        <v>6146</v>
      </c>
      <c r="F194" s="5">
        <v>63</v>
      </c>
    </row>
    <row r="195" spans="2:6" x14ac:dyDescent="0.3">
      <c r="B195" t="s">
        <v>9</v>
      </c>
      <c r="C195" t="s">
        <v>39</v>
      </c>
      <c r="D195" t="s">
        <v>18</v>
      </c>
      <c r="E195" s="4">
        <v>2639</v>
      </c>
      <c r="F195" s="5">
        <v>204</v>
      </c>
    </row>
    <row r="196" spans="2:6" x14ac:dyDescent="0.3">
      <c r="B196" t="s">
        <v>8</v>
      </c>
      <c r="C196" t="s">
        <v>37</v>
      </c>
      <c r="D196" t="s">
        <v>22</v>
      </c>
      <c r="E196" s="4">
        <v>1890</v>
      </c>
      <c r="F196" s="5">
        <v>195</v>
      </c>
    </row>
    <row r="197" spans="2:6" x14ac:dyDescent="0.3">
      <c r="B197" t="s">
        <v>7</v>
      </c>
      <c r="C197" t="s">
        <v>34</v>
      </c>
      <c r="D197" t="s">
        <v>14</v>
      </c>
      <c r="E197" s="4">
        <v>1932</v>
      </c>
      <c r="F197" s="5">
        <v>369</v>
      </c>
    </row>
    <row r="198" spans="2:6" x14ac:dyDescent="0.3">
      <c r="B198" t="s">
        <v>3</v>
      </c>
      <c r="C198" t="s">
        <v>34</v>
      </c>
      <c r="D198" t="s">
        <v>25</v>
      </c>
      <c r="E198" s="4">
        <v>6300</v>
      </c>
      <c r="F198" s="5">
        <v>42</v>
      </c>
    </row>
    <row r="199" spans="2:6" x14ac:dyDescent="0.3">
      <c r="B199" t="s">
        <v>6</v>
      </c>
      <c r="C199" t="s">
        <v>37</v>
      </c>
      <c r="D199" t="s">
        <v>30</v>
      </c>
      <c r="E199" s="4">
        <v>560</v>
      </c>
      <c r="F199" s="5">
        <v>81</v>
      </c>
    </row>
    <row r="200" spans="2:6" x14ac:dyDescent="0.3">
      <c r="B200" t="s">
        <v>9</v>
      </c>
      <c r="C200" t="s">
        <v>37</v>
      </c>
      <c r="D200" t="s">
        <v>26</v>
      </c>
      <c r="E200" s="4">
        <v>2856</v>
      </c>
      <c r="F200" s="5">
        <v>246</v>
      </c>
    </row>
    <row r="201" spans="2:6" x14ac:dyDescent="0.3">
      <c r="B201" t="s">
        <v>9</v>
      </c>
      <c r="C201" t="s">
        <v>34</v>
      </c>
      <c r="D201" t="s">
        <v>17</v>
      </c>
      <c r="E201" s="4">
        <v>707</v>
      </c>
      <c r="F201" s="5">
        <v>174</v>
      </c>
    </row>
    <row r="202" spans="2:6" x14ac:dyDescent="0.3">
      <c r="B202" t="s">
        <v>8</v>
      </c>
      <c r="C202" t="s">
        <v>35</v>
      </c>
      <c r="D202" t="s">
        <v>30</v>
      </c>
      <c r="E202" s="4">
        <v>3598</v>
      </c>
      <c r="F202" s="5">
        <v>81</v>
      </c>
    </row>
    <row r="203" spans="2:6" x14ac:dyDescent="0.3">
      <c r="B203" t="s">
        <v>40</v>
      </c>
      <c r="C203" t="s">
        <v>35</v>
      </c>
      <c r="D203" t="s">
        <v>22</v>
      </c>
      <c r="E203" s="4">
        <v>6853</v>
      </c>
      <c r="F203" s="5">
        <v>372</v>
      </c>
    </row>
    <row r="204" spans="2:6" x14ac:dyDescent="0.3">
      <c r="B204" t="s">
        <v>40</v>
      </c>
      <c r="C204" t="s">
        <v>35</v>
      </c>
      <c r="D204" t="s">
        <v>16</v>
      </c>
      <c r="E204" s="4">
        <v>4725</v>
      </c>
      <c r="F204" s="5">
        <v>174</v>
      </c>
    </row>
    <row r="205" spans="2:6" x14ac:dyDescent="0.3">
      <c r="B205" t="s">
        <v>41</v>
      </c>
      <c r="C205" t="s">
        <v>36</v>
      </c>
      <c r="D205" t="s">
        <v>32</v>
      </c>
      <c r="E205" s="4">
        <v>10304</v>
      </c>
      <c r="F205" s="5">
        <v>84</v>
      </c>
    </row>
    <row r="206" spans="2:6" x14ac:dyDescent="0.3">
      <c r="B206" t="s">
        <v>41</v>
      </c>
      <c r="C206" t="s">
        <v>34</v>
      </c>
      <c r="D206" t="s">
        <v>16</v>
      </c>
      <c r="E206" s="4">
        <v>1274</v>
      </c>
      <c r="F206" s="5">
        <v>225</v>
      </c>
    </row>
    <row r="207" spans="2:6" x14ac:dyDescent="0.3">
      <c r="B207" t="s">
        <v>5</v>
      </c>
      <c r="C207" t="s">
        <v>36</v>
      </c>
      <c r="D207" t="s">
        <v>30</v>
      </c>
      <c r="E207" s="4">
        <v>1526</v>
      </c>
      <c r="F207" s="5">
        <v>105</v>
      </c>
    </row>
    <row r="208" spans="2:6" x14ac:dyDescent="0.3">
      <c r="B208" t="s">
        <v>40</v>
      </c>
      <c r="C208" t="s">
        <v>39</v>
      </c>
      <c r="D208" t="s">
        <v>28</v>
      </c>
      <c r="E208" s="4">
        <v>3101</v>
      </c>
      <c r="F208" s="5">
        <v>225</v>
      </c>
    </row>
    <row r="209" spans="2:6" x14ac:dyDescent="0.3">
      <c r="B209" t="s">
        <v>2</v>
      </c>
      <c r="C209" t="s">
        <v>37</v>
      </c>
      <c r="D209" t="s">
        <v>14</v>
      </c>
      <c r="E209" s="4">
        <v>1057</v>
      </c>
      <c r="F209" s="5">
        <v>54</v>
      </c>
    </row>
    <row r="210" spans="2:6" x14ac:dyDescent="0.3">
      <c r="B210" t="s">
        <v>7</v>
      </c>
      <c r="C210" t="s">
        <v>37</v>
      </c>
      <c r="D210" t="s">
        <v>26</v>
      </c>
      <c r="E210" s="4">
        <v>5306</v>
      </c>
      <c r="F210" s="5">
        <v>0</v>
      </c>
    </row>
    <row r="211" spans="2:6" x14ac:dyDescent="0.3">
      <c r="B211" t="s">
        <v>5</v>
      </c>
      <c r="C211" t="s">
        <v>39</v>
      </c>
      <c r="D211" t="s">
        <v>24</v>
      </c>
      <c r="E211" s="4">
        <v>4018</v>
      </c>
      <c r="F211" s="5">
        <v>171</v>
      </c>
    </row>
    <row r="212" spans="2:6" x14ac:dyDescent="0.3">
      <c r="B212" t="s">
        <v>9</v>
      </c>
      <c r="C212" t="s">
        <v>34</v>
      </c>
      <c r="D212" t="s">
        <v>16</v>
      </c>
      <c r="E212" s="4">
        <v>938</v>
      </c>
      <c r="F212" s="5">
        <v>189</v>
      </c>
    </row>
    <row r="213" spans="2:6" x14ac:dyDescent="0.3">
      <c r="B213" t="s">
        <v>7</v>
      </c>
      <c r="C213" t="s">
        <v>38</v>
      </c>
      <c r="D213" t="s">
        <v>18</v>
      </c>
      <c r="E213" s="4">
        <v>1778</v>
      </c>
      <c r="F213" s="5">
        <v>270</v>
      </c>
    </row>
    <row r="214" spans="2:6" x14ac:dyDescent="0.3">
      <c r="B214" t="s">
        <v>6</v>
      </c>
      <c r="C214" t="s">
        <v>39</v>
      </c>
      <c r="D214" t="s">
        <v>30</v>
      </c>
      <c r="E214" s="4">
        <v>1638</v>
      </c>
      <c r="F214" s="5">
        <v>63</v>
      </c>
    </row>
    <row r="215" spans="2:6" x14ac:dyDescent="0.3">
      <c r="B215" t="s">
        <v>41</v>
      </c>
      <c r="C215" t="s">
        <v>38</v>
      </c>
      <c r="D215" t="s">
        <v>25</v>
      </c>
      <c r="E215" s="4">
        <v>154</v>
      </c>
      <c r="F215" s="5">
        <v>21</v>
      </c>
    </row>
    <row r="216" spans="2:6" x14ac:dyDescent="0.3">
      <c r="B216" t="s">
        <v>7</v>
      </c>
      <c r="C216" t="s">
        <v>37</v>
      </c>
      <c r="D216" t="s">
        <v>22</v>
      </c>
      <c r="E216" s="4">
        <v>9835</v>
      </c>
      <c r="F216" s="5">
        <v>207</v>
      </c>
    </row>
    <row r="217" spans="2:6" x14ac:dyDescent="0.3">
      <c r="B217" t="s">
        <v>9</v>
      </c>
      <c r="C217" t="s">
        <v>37</v>
      </c>
      <c r="D217" t="s">
        <v>20</v>
      </c>
      <c r="E217" s="4">
        <v>7273</v>
      </c>
      <c r="F217" s="5">
        <v>96</v>
      </c>
    </row>
    <row r="218" spans="2:6" x14ac:dyDescent="0.3">
      <c r="B218" t="s">
        <v>5</v>
      </c>
      <c r="C218" t="s">
        <v>39</v>
      </c>
      <c r="D218" t="s">
        <v>22</v>
      </c>
      <c r="E218" s="4">
        <v>6909</v>
      </c>
      <c r="F218" s="5">
        <v>81</v>
      </c>
    </row>
    <row r="219" spans="2:6" x14ac:dyDescent="0.3">
      <c r="B219" t="s">
        <v>9</v>
      </c>
      <c r="C219" t="s">
        <v>39</v>
      </c>
      <c r="D219" t="s">
        <v>24</v>
      </c>
      <c r="E219" s="4">
        <v>3920</v>
      </c>
      <c r="F219" s="5">
        <v>306</v>
      </c>
    </row>
    <row r="220" spans="2:6" x14ac:dyDescent="0.3">
      <c r="B220" t="s">
        <v>10</v>
      </c>
      <c r="C220" t="s">
        <v>39</v>
      </c>
      <c r="D220" t="s">
        <v>21</v>
      </c>
      <c r="E220" s="4">
        <v>4858</v>
      </c>
      <c r="F220" s="5">
        <v>279</v>
      </c>
    </row>
    <row r="221" spans="2:6" x14ac:dyDescent="0.3">
      <c r="B221" t="s">
        <v>2</v>
      </c>
      <c r="C221" t="s">
        <v>38</v>
      </c>
      <c r="D221" t="s">
        <v>4</v>
      </c>
      <c r="E221" s="4">
        <v>3549</v>
      </c>
      <c r="F221" s="5">
        <v>3</v>
      </c>
    </row>
    <row r="222" spans="2:6" x14ac:dyDescent="0.3">
      <c r="B222" t="s">
        <v>7</v>
      </c>
      <c r="C222" t="s">
        <v>39</v>
      </c>
      <c r="D222" t="s">
        <v>27</v>
      </c>
      <c r="E222" s="4">
        <v>966</v>
      </c>
      <c r="F222" s="5">
        <v>198</v>
      </c>
    </row>
    <row r="223" spans="2:6" x14ac:dyDescent="0.3">
      <c r="B223" t="s">
        <v>5</v>
      </c>
      <c r="C223" t="s">
        <v>39</v>
      </c>
      <c r="D223" t="s">
        <v>18</v>
      </c>
      <c r="E223" s="4">
        <v>385</v>
      </c>
      <c r="F223" s="5">
        <v>249</v>
      </c>
    </row>
    <row r="224" spans="2:6" x14ac:dyDescent="0.3">
      <c r="B224" t="s">
        <v>6</v>
      </c>
      <c r="C224" t="s">
        <v>34</v>
      </c>
      <c r="D224" t="s">
        <v>16</v>
      </c>
      <c r="E224" s="4">
        <v>2219</v>
      </c>
      <c r="F224" s="5">
        <v>75</v>
      </c>
    </row>
    <row r="225" spans="2:6" x14ac:dyDescent="0.3">
      <c r="B225" t="s">
        <v>9</v>
      </c>
      <c r="C225" t="s">
        <v>36</v>
      </c>
      <c r="D225" t="s">
        <v>32</v>
      </c>
      <c r="E225" s="4">
        <v>2954</v>
      </c>
      <c r="F225" s="5">
        <v>189</v>
      </c>
    </row>
    <row r="226" spans="2:6" x14ac:dyDescent="0.3">
      <c r="B226" t="s">
        <v>7</v>
      </c>
      <c r="C226" t="s">
        <v>36</v>
      </c>
      <c r="D226" t="s">
        <v>32</v>
      </c>
      <c r="E226" s="4">
        <v>280</v>
      </c>
      <c r="F226" s="5">
        <v>87</v>
      </c>
    </row>
    <row r="227" spans="2:6" x14ac:dyDescent="0.3">
      <c r="B227" t="s">
        <v>41</v>
      </c>
      <c r="C227" t="s">
        <v>36</v>
      </c>
      <c r="D227" t="s">
        <v>30</v>
      </c>
      <c r="E227" s="4">
        <v>6118</v>
      </c>
      <c r="F227" s="5">
        <v>174</v>
      </c>
    </row>
    <row r="228" spans="2:6" x14ac:dyDescent="0.3">
      <c r="B228" t="s">
        <v>2</v>
      </c>
      <c r="C228" t="s">
        <v>39</v>
      </c>
      <c r="D228" t="s">
        <v>15</v>
      </c>
      <c r="E228" s="4">
        <v>4802</v>
      </c>
      <c r="F228" s="5">
        <v>36</v>
      </c>
    </row>
    <row r="229" spans="2:6" x14ac:dyDescent="0.3">
      <c r="B229" t="s">
        <v>9</v>
      </c>
      <c r="C229" t="s">
        <v>38</v>
      </c>
      <c r="D229" t="s">
        <v>24</v>
      </c>
      <c r="E229" s="4">
        <v>4137</v>
      </c>
      <c r="F229" s="5">
        <v>60</v>
      </c>
    </row>
    <row r="230" spans="2:6" x14ac:dyDescent="0.3">
      <c r="B230" t="s">
        <v>3</v>
      </c>
      <c r="C230" t="s">
        <v>35</v>
      </c>
      <c r="D230" t="s">
        <v>23</v>
      </c>
      <c r="E230" s="4">
        <v>2023</v>
      </c>
      <c r="F230" s="5">
        <v>78</v>
      </c>
    </row>
    <row r="231" spans="2:6" x14ac:dyDescent="0.3">
      <c r="B231" t="s">
        <v>9</v>
      </c>
      <c r="C231" t="s">
        <v>36</v>
      </c>
      <c r="D231" t="s">
        <v>30</v>
      </c>
      <c r="E231" s="4">
        <v>9051</v>
      </c>
      <c r="F231" s="5">
        <v>57</v>
      </c>
    </row>
    <row r="232" spans="2:6" x14ac:dyDescent="0.3">
      <c r="B232" t="s">
        <v>9</v>
      </c>
      <c r="C232" t="s">
        <v>37</v>
      </c>
      <c r="D232" t="s">
        <v>28</v>
      </c>
      <c r="E232" s="4">
        <v>2919</v>
      </c>
      <c r="F232" s="5">
        <v>45</v>
      </c>
    </row>
    <row r="233" spans="2:6" x14ac:dyDescent="0.3">
      <c r="B233" t="s">
        <v>41</v>
      </c>
      <c r="C233" t="s">
        <v>38</v>
      </c>
      <c r="D233" t="s">
        <v>22</v>
      </c>
      <c r="E233" s="4">
        <v>5915</v>
      </c>
      <c r="F233" s="5">
        <v>3</v>
      </c>
    </row>
    <row r="234" spans="2:6" x14ac:dyDescent="0.3">
      <c r="B234" t="s">
        <v>10</v>
      </c>
      <c r="C234" t="s">
        <v>35</v>
      </c>
      <c r="D234" t="s">
        <v>15</v>
      </c>
      <c r="E234" s="4">
        <v>2562</v>
      </c>
      <c r="F234" s="5">
        <v>6</v>
      </c>
    </row>
    <row r="235" spans="2:6" x14ac:dyDescent="0.3">
      <c r="B235" t="s">
        <v>5</v>
      </c>
      <c r="C235" t="s">
        <v>37</v>
      </c>
      <c r="D235" t="s">
        <v>25</v>
      </c>
      <c r="E235" s="4">
        <v>8813</v>
      </c>
      <c r="F235" s="5">
        <v>21</v>
      </c>
    </row>
    <row r="236" spans="2:6" x14ac:dyDescent="0.3">
      <c r="B236" t="s">
        <v>5</v>
      </c>
      <c r="C236" t="s">
        <v>36</v>
      </c>
      <c r="D236" t="s">
        <v>18</v>
      </c>
      <c r="E236" s="4">
        <v>6111</v>
      </c>
      <c r="F236" s="5">
        <v>3</v>
      </c>
    </row>
    <row r="237" spans="2:6" x14ac:dyDescent="0.3">
      <c r="B237" t="s">
        <v>8</v>
      </c>
      <c r="C237" t="s">
        <v>34</v>
      </c>
      <c r="D237" t="s">
        <v>31</v>
      </c>
      <c r="E237" s="4">
        <v>3507</v>
      </c>
      <c r="F237" s="5">
        <v>288</v>
      </c>
    </row>
    <row r="238" spans="2:6" x14ac:dyDescent="0.3">
      <c r="B238" t="s">
        <v>6</v>
      </c>
      <c r="C238" t="s">
        <v>36</v>
      </c>
      <c r="D238" t="s">
        <v>13</v>
      </c>
      <c r="E238" s="4">
        <v>4319</v>
      </c>
      <c r="F238" s="5">
        <v>30</v>
      </c>
    </row>
    <row r="239" spans="2:6" x14ac:dyDescent="0.3">
      <c r="B239" t="s">
        <v>40</v>
      </c>
      <c r="C239" t="s">
        <v>38</v>
      </c>
      <c r="D239" t="s">
        <v>26</v>
      </c>
      <c r="E239" s="4">
        <v>609</v>
      </c>
      <c r="F239" s="5">
        <v>87</v>
      </c>
    </row>
    <row r="240" spans="2:6" x14ac:dyDescent="0.3">
      <c r="B240" t="s">
        <v>40</v>
      </c>
      <c r="C240" t="s">
        <v>39</v>
      </c>
      <c r="D240" t="s">
        <v>27</v>
      </c>
      <c r="E240" s="4">
        <v>6370</v>
      </c>
      <c r="F240" s="5">
        <v>30</v>
      </c>
    </row>
    <row r="241" spans="2:6" x14ac:dyDescent="0.3">
      <c r="B241" t="s">
        <v>5</v>
      </c>
      <c r="C241" t="s">
        <v>38</v>
      </c>
      <c r="D241" t="s">
        <v>19</v>
      </c>
      <c r="E241" s="4">
        <v>5474</v>
      </c>
      <c r="F241" s="5">
        <v>168</v>
      </c>
    </row>
    <row r="242" spans="2:6" x14ac:dyDescent="0.3">
      <c r="B242" t="s">
        <v>40</v>
      </c>
      <c r="C242" t="s">
        <v>36</v>
      </c>
      <c r="D242" t="s">
        <v>27</v>
      </c>
      <c r="E242" s="4">
        <v>3164</v>
      </c>
      <c r="F242" s="5">
        <v>306</v>
      </c>
    </row>
    <row r="243" spans="2:6" x14ac:dyDescent="0.3">
      <c r="B243" t="s">
        <v>6</v>
      </c>
      <c r="C243" t="s">
        <v>35</v>
      </c>
      <c r="D243" t="s">
        <v>4</v>
      </c>
      <c r="E243" s="4">
        <v>1302</v>
      </c>
      <c r="F243" s="5">
        <v>402</v>
      </c>
    </row>
    <row r="244" spans="2:6" x14ac:dyDescent="0.3">
      <c r="B244" t="s">
        <v>3</v>
      </c>
      <c r="C244" t="s">
        <v>37</v>
      </c>
      <c r="D244" t="s">
        <v>28</v>
      </c>
      <c r="E244" s="4">
        <v>7308</v>
      </c>
      <c r="F244" s="5">
        <v>327</v>
      </c>
    </row>
    <row r="245" spans="2:6" x14ac:dyDescent="0.3">
      <c r="B245" t="s">
        <v>40</v>
      </c>
      <c r="C245" t="s">
        <v>37</v>
      </c>
      <c r="D245" t="s">
        <v>27</v>
      </c>
      <c r="E245" s="4">
        <v>6132</v>
      </c>
      <c r="F245" s="5">
        <v>93</v>
      </c>
    </row>
    <row r="246" spans="2:6" x14ac:dyDescent="0.3">
      <c r="B246" t="s">
        <v>10</v>
      </c>
      <c r="C246" t="s">
        <v>35</v>
      </c>
      <c r="D246" t="s">
        <v>14</v>
      </c>
      <c r="E246" s="4">
        <v>3472</v>
      </c>
      <c r="F246" s="5">
        <v>96</v>
      </c>
    </row>
    <row r="247" spans="2:6" x14ac:dyDescent="0.3">
      <c r="B247" t="s">
        <v>8</v>
      </c>
      <c r="C247" t="s">
        <v>39</v>
      </c>
      <c r="D247" t="s">
        <v>18</v>
      </c>
      <c r="E247" s="4">
        <v>9660</v>
      </c>
      <c r="F247" s="5">
        <v>27</v>
      </c>
    </row>
    <row r="248" spans="2:6" x14ac:dyDescent="0.3">
      <c r="B248" t="s">
        <v>9</v>
      </c>
      <c r="C248" t="s">
        <v>38</v>
      </c>
      <c r="D248" t="s">
        <v>26</v>
      </c>
      <c r="E248" s="4">
        <v>2436</v>
      </c>
      <c r="F248" s="5">
        <v>99</v>
      </c>
    </row>
    <row r="249" spans="2:6" x14ac:dyDescent="0.3">
      <c r="B249" t="s">
        <v>9</v>
      </c>
      <c r="C249" t="s">
        <v>38</v>
      </c>
      <c r="D249" t="s">
        <v>33</v>
      </c>
      <c r="E249" s="4">
        <v>9506</v>
      </c>
      <c r="F249" s="5">
        <v>87</v>
      </c>
    </row>
    <row r="250" spans="2:6" x14ac:dyDescent="0.3">
      <c r="B250" t="s">
        <v>10</v>
      </c>
      <c r="C250" t="s">
        <v>37</v>
      </c>
      <c r="D250" t="s">
        <v>21</v>
      </c>
      <c r="E250" s="4">
        <v>245</v>
      </c>
      <c r="F250" s="5">
        <v>288</v>
      </c>
    </row>
    <row r="251" spans="2:6" x14ac:dyDescent="0.3">
      <c r="B251" t="s">
        <v>8</v>
      </c>
      <c r="C251" t="s">
        <v>35</v>
      </c>
      <c r="D251" t="s">
        <v>20</v>
      </c>
      <c r="E251" s="4">
        <v>2702</v>
      </c>
      <c r="F251" s="5">
        <v>363</v>
      </c>
    </row>
    <row r="252" spans="2:6" x14ac:dyDescent="0.3">
      <c r="B252" t="s">
        <v>10</v>
      </c>
      <c r="C252" t="s">
        <v>34</v>
      </c>
      <c r="D252" t="s">
        <v>17</v>
      </c>
      <c r="E252" s="4">
        <v>700</v>
      </c>
      <c r="F252" s="5">
        <v>87</v>
      </c>
    </row>
    <row r="253" spans="2:6" x14ac:dyDescent="0.3">
      <c r="B253" t="s">
        <v>6</v>
      </c>
      <c r="C253" t="s">
        <v>34</v>
      </c>
      <c r="D253" t="s">
        <v>17</v>
      </c>
      <c r="E253" s="4">
        <v>3759</v>
      </c>
      <c r="F253" s="5">
        <v>150</v>
      </c>
    </row>
    <row r="254" spans="2:6" x14ac:dyDescent="0.3">
      <c r="B254" t="s">
        <v>2</v>
      </c>
      <c r="C254" t="s">
        <v>35</v>
      </c>
      <c r="D254" t="s">
        <v>17</v>
      </c>
      <c r="E254" s="4">
        <v>1589</v>
      </c>
      <c r="F254" s="5">
        <v>303</v>
      </c>
    </row>
    <row r="255" spans="2:6" x14ac:dyDescent="0.3">
      <c r="B255" t="s">
        <v>7</v>
      </c>
      <c r="C255" t="s">
        <v>35</v>
      </c>
      <c r="D255" t="s">
        <v>28</v>
      </c>
      <c r="E255" s="4">
        <v>5194</v>
      </c>
      <c r="F255" s="5">
        <v>288</v>
      </c>
    </row>
    <row r="256" spans="2:6" x14ac:dyDescent="0.3">
      <c r="B256" t="s">
        <v>10</v>
      </c>
      <c r="C256" t="s">
        <v>36</v>
      </c>
      <c r="D256" t="s">
        <v>13</v>
      </c>
      <c r="E256" s="4">
        <v>945</v>
      </c>
      <c r="F256" s="5">
        <v>75</v>
      </c>
    </row>
    <row r="257" spans="2:6" x14ac:dyDescent="0.3">
      <c r="B257" t="s">
        <v>40</v>
      </c>
      <c r="C257" t="s">
        <v>38</v>
      </c>
      <c r="D257" t="s">
        <v>31</v>
      </c>
      <c r="E257" s="4">
        <v>1988</v>
      </c>
      <c r="F257" s="5">
        <v>39</v>
      </c>
    </row>
    <row r="258" spans="2:6" x14ac:dyDescent="0.3">
      <c r="B258" t="s">
        <v>6</v>
      </c>
      <c r="C258" t="s">
        <v>34</v>
      </c>
      <c r="D258" t="s">
        <v>32</v>
      </c>
      <c r="E258" s="4">
        <v>6734</v>
      </c>
      <c r="F258" s="5">
        <v>123</v>
      </c>
    </row>
    <row r="259" spans="2:6" x14ac:dyDescent="0.3">
      <c r="B259" t="s">
        <v>40</v>
      </c>
      <c r="C259" t="s">
        <v>36</v>
      </c>
      <c r="D259" t="s">
        <v>4</v>
      </c>
      <c r="E259" s="4">
        <v>217</v>
      </c>
      <c r="F259" s="5">
        <v>36</v>
      </c>
    </row>
    <row r="260" spans="2:6" x14ac:dyDescent="0.3">
      <c r="B260" t="s">
        <v>5</v>
      </c>
      <c r="C260" t="s">
        <v>34</v>
      </c>
      <c r="D260" t="s">
        <v>22</v>
      </c>
      <c r="E260" s="4">
        <v>6279</v>
      </c>
      <c r="F260" s="5">
        <v>237</v>
      </c>
    </row>
    <row r="261" spans="2:6" x14ac:dyDescent="0.3">
      <c r="B261" t="s">
        <v>40</v>
      </c>
      <c r="C261" t="s">
        <v>36</v>
      </c>
      <c r="D261" t="s">
        <v>13</v>
      </c>
      <c r="E261" s="4">
        <v>4424</v>
      </c>
      <c r="F261" s="5">
        <v>201</v>
      </c>
    </row>
    <row r="262" spans="2:6" x14ac:dyDescent="0.3">
      <c r="B262" t="s">
        <v>2</v>
      </c>
      <c r="C262" t="s">
        <v>36</v>
      </c>
      <c r="D262" t="s">
        <v>17</v>
      </c>
      <c r="E262" s="4">
        <v>189</v>
      </c>
      <c r="F262" s="5">
        <v>48</v>
      </c>
    </row>
    <row r="263" spans="2:6" x14ac:dyDescent="0.3">
      <c r="B263" t="s">
        <v>5</v>
      </c>
      <c r="C263" t="s">
        <v>35</v>
      </c>
      <c r="D263" t="s">
        <v>22</v>
      </c>
      <c r="E263" s="4">
        <v>490</v>
      </c>
      <c r="F263" s="5">
        <v>84</v>
      </c>
    </row>
    <row r="264" spans="2:6" x14ac:dyDescent="0.3">
      <c r="B264" t="s">
        <v>8</v>
      </c>
      <c r="C264" t="s">
        <v>37</v>
      </c>
      <c r="D264" t="s">
        <v>21</v>
      </c>
      <c r="E264" s="4">
        <v>434</v>
      </c>
      <c r="F264" s="5">
        <v>87</v>
      </c>
    </row>
    <row r="265" spans="2:6" x14ac:dyDescent="0.3">
      <c r="B265" t="s">
        <v>7</v>
      </c>
      <c r="C265" t="s">
        <v>38</v>
      </c>
      <c r="D265" t="s">
        <v>30</v>
      </c>
      <c r="E265" s="4">
        <v>10129</v>
      </c>
      <c r="F265" s="5">
        <v>312</v>
      </c>
    </row>
    <row r="266" spans="2:6" x14ac:dyDescent="0.3">
      <c r="B266" t="s">
        <v>3</v>
      </c>
      <c r="C266" t="s">
        <v>39</v>
      </c>
      <c r="D266" t="s">
        <v>28</v>
      </c>
      <c r="E266" s="4">
        <v>1652</v>
      </c>
      <c r="F266" s="5">
        <v>102</v>
      </c>
    </row>
    <row r="267" spans="2:6" x14ac:dyDescent="0.3">
      <c r="B267" t="s">
        <v>8</v>
      </c>
      <c r="C267" t="s">
        <v>38</v>
      </c>
      <c r="D267" t="s">
        <v>21</v>
      </c>
      <c r="E267" s="4">
        <v>6433</v>
      </c>
      <c r="F267" s="5">
        <v>78</v>
      </c>
    </row>
    <row r="268" spans="2:6" x14ac:dyDescent="0.3">
      <c r="B268" t="s">
        <v>3</v>
      </c>
      <c r="C268" t="s">
        <v>34</v>
      </c>
      <c r="D268" t="s">
        <v>23</v>
      </c>
      <c r="E268" s="4">
        <v>2212</v>
      </c>
      <c r="F268" s="5">
        <v>117</v>
      </c>
    </row>
    <row r="269" spans="2:6" x14ac:dyDescent="0.3">
      <c r="B269" t="s">
        <v>41</v>
      </c>
      <c r="C269" t="s">
        <v>35</v>
      </c>
      <c r="D269" t="s">
        <v>19</v>
      </c>
      <c r="E269" s="4">
        <v>609</v>
      </c>
      <c r="F269" s="5">
        <v>99</v>
      </c>
    </row>
    <row r="270" spans="2:6" x14ac:dyDescent="0.3">
      <c r="B270" t="s">
        <v>40</v>
      </c>
      <c r="C270" t="s">
        <v>35</v>
      </c>
      <c r="D270" t="s">
        <v>24</v>
      </c>
      <c r="E270" s="4">
        <v>1638</v>
      </c>
      <c r="F270" s="5">
        <v>48</v>
      </c>
    </row>
    <row r="271" spans="2:6" x14ac:dyDescent="0.3">
      <c r="B271" t="s">
        <v>7</v>
      </c>
      <c r="C271" t="s">
        <v>34</v>
      </c>
      <c r="D271" t="s">
        <v>15</v>
      </c>
      <c r="E271" s="4">
        <v>3829</v>
      </c>
      <c r="F271" s="5">
        <v>24</v>
      </c>
    </row>
    <row r="272" spans="2:6" x14ac:dyDescent="0.3">
      <c r="B272" t="s">
        <v>40</v>
      </c>
      <c r="C272" t="s">
        <v>39</v>
      </c>
      <c r="D272" t="s">
        <v>15</v>
      </c>
      <c r="E272" s="4">
        <v>5775</v>
      </c>
      <c r="F272" s="5">
        <v>42</v>
      </c>
    </row>
    <row r="273" spans="2:6" x14ac:dyDescent="0.3">
      <c r="B273" t="s">
        <v>6</v>
      </c>
      <c r="C273" t="s">
        <v>35</v>
      </c>
      <c r="D273" t="s">
        <v>20</v>
      </c>
      <c r="E273" s="4">
        <v>1071</v>
      </c>
      <c r="F273" s="5">
        <v>270</v>
      </c>
    </row>
    <row r="274" spans="2:6" x14ac:dyDescent="0.3">
      <c r="B274" t="s">
        <v>8</v>
      </c>
      <c r="C274" t="s">
        <v>36</v>
      </c>
      <c r="D274" t="s">
        <v>23</v>
      </c>
      <c r="E274" s="4">
        <v>5019</v>
      </c>
      <c r="F274" s="5">
        <v>150</v>
      </c>
    </row>
    <row r="275" spans="2:6" x14ac:dyDescent="0.3">
      <c r="B275" t="s">
        <v>2</v>
      </c>
      <c r="C275" t="s">
        <v>37</v>
      </c>
      <c r="D275" t="s">
        <v>15</v>
      </c>
      <c r="E275" s="4">
        <v>2863</v>
      </c>
      <c r="F275" s="5">
        <v>42</v>
      </c>
    </row>
    <row r="276" spans="2:6" x14ac:dyDescent="0.3">
      <c r="B276" t="s">
        <v>40</v>
      </c>
      <c r="C276" t="s">
        <v>35</v>
      </c>
      <c r="D276" t="s">
        <v>29</v>
      </c>
      <c r="E276" s="4">
        <v>1617</v>
      </c>
      <c r="F276" s="5">
        <v>126</v>
      </c>
    </row>
    <row r="277" spans="2:6" x14ac:dyDescent="0.3">
      <c r="B277" t="s">
        <v>6</v>
      </c>
      <c r="C277" t="s">
        <v>37</v>
      </c>
      <c r="D277" t="s">
        <v>26</v>
      </c>
      <c r="E277" s="4">
        <v>6818</v>
      </c>
      <c r="F277" s="5">
        <v>6</v>
      </c>
    </row>
    <row r="278" spans="2:6" x14ac:dyDescent="0.3">
      <c r="B278" t="s">
        <v>3</v>
      </c>
      <c r="C278" t="s">
        <v>35</v>
      </c>
      <c r="D278" t="s">
        <v>15</v>
      </c>
      <c r="E278" s="4">
        <v>6657</v>
      </c>
      <c r="F278" s="5">
        <v>276</v>
      </c>
    </row>
    <row r="279" spans="2:6" x14ac:dyDescent="0.3">
      <c r="B279" t="s">
        <v>3</v>
      </c>
      <c r="C279" t="s">
        <v>34</v>
      </c>
      <c r="D279" t="s">
        <v>17</v>
      </c>
      <c r="E279" s="4">
        <v>2919</v>
      </c>
      <c r="F279" s="5">
        <v>93</v>
      </c>
    </row>
    <row r="280" spans="2:6" x14ac:dyDescent="0.3">
      <c r="B280" t="s">
        <v>2</v>
      </c>
      <c r="C280" t="s">
        <v>36</v>
      </c>
      <c r="D280" t="s">
        <v>31</v>
      </c>
      <c r="E280" s="4">
        <v>3094</v>
      </c>
      <c r="F280" s="5">
        <v>246</v>
      </c>
    </row>
    <row r="281" spans="2:6" x14ac:dyDescent="0.3">
      <c r="B281" t="s">
        <v>6</v>
      </c>
      <c r="C281" t="s">
        <v>39</v>
      </c>
      <c r="D281" t="s">
        <v>24</v>
      </c>
      <c r="E281" s="4">
        <v>2989</v>
      </c>
      <c r="F281" s="5">
        <v>3</v>
      </c>
    </row>
    <row r="282" spans="2:6" x14ac:dyDescent="0.3">
      <c r="B282" t="s">
        <v>8</v>
      </c>
      <c r="C282" t="s">
        <v>38</v>
      </c>
      <c r="D282" t="s">
        <v>27</v>
      </c>
      <c r="E282" s="4">
        <v>2268</v>
      </c>
      <c r="F282" s="5">
        <v>63</v>
      </c>
    </row>
    <row r="283" spans="2:6" x14ac:dyDescent="0.3">
      <c r="B283" t="s">
        <v>5</v>
      </c>
      <c r="C283" t="s">
        <v>35</v>
      </c>
      <c r="D283" t="s">
        <v>31</v>
      </c>
      <c r="E283" s="4">
        <v>4753</v>
      </c>
      <c r="F283" s="5">
        <v>246</v>
      </c>
    </row>
    <row r="284" spans="2:6" x14ac:dyDescent="0.3">
      <c r="B284" t="s">
        <v>2</v>
      </c>
      <c r="C284" t="s">
        <v>34</v>
      </c>
      <c r="D284" t="s">
        <v>19</v>
      </c>
      <c r="E284" s="4">
        <v>7511</v>
      </c>
      <c r="F284" s="5">
        <v>120</v>
      </c>
    </row>
    <row r="285" spans="2:6" x14ac:dyDescent="0.3">
      <c r="B285" t="s">
        <v>2</v>
      </c>
      <c r="C285" t="s">
        <v>38</v>
      </c>
      <c r="D285" t="s">
        <v>31</v>
      </c>
      <c r="E285" s="4">
        <v>4326</v>
      </c>
      <c r="F285" s="5">
        <v>348</v>
      </c>
    </row>
    <row r="286" spans="2:6" x14ac:dyDescent="0.3">
      <c r="B286" t="s">
        <v>41</v>
      </c>
      <c r="C286" t="s">
        <v>34</v>
      </c>
      <c r="D286" t="s">
        <v>23</v>
      </c>
      <c r="E286" s="4">
        <v>4935</v>
      </c>
      <c r="F286" s="5">
        <v>126</v>
      </c>
    </row>
    <row r="287" spans="2:6" x14ac:dyDescent="0.3">
      <c r="B287" t="s">
        <v>6</v>
      </c>
      <c r="C287" t="s">
        <v>35</v>
      </c>
      <c r="D287" t="s">
        <v>30</v>
      </c>
      <c r="E287" s="4">
        <v>4781</v>
      </c>
      <c r="F287" s="5">
        <v>123</v>
      </c>
    </row>
    <row r="288" spans="2:6" x14ac:dyDescent="0.3">
      <c r="B288" t="s">
        <v>5</v>
      </c>
      <c r="C288" t="s">
        <v>38</v>
      </c>
      <c r="D288" t="s">
        <v>25</v>
      </c>
      <c r="E288" s="4">
        <v>7483</v>
      </c>
      <c r="F288" s="5">
        <v>45</v>
      </c>
    </row>
    <row r="289" spans="2:6" x14ac:dyDescent="0.3">
      <c r="B289" t="s">
        <v>10</v>
      </c>
      <c r="C289" t="s">
        <v>38</v>
      </c>
      <c r="D289" t="s">
        <v>4</v>
      </c>
      <c r="E289" s="4">
        <v>6860</v>
      </c>
      <c r="F289" s="5">
        <v>126</v>
      </c>
    </row>
    <row r="290" spans="2:6" x14ac:dyDescent="0.3">
      <c r="B290" t="s">
        <v>40</v>
      </c>
      <c r="C290" t="s">
        <v>37</v>
      </c>
      <c r="D290" t="s">
        <v>29</v>
      </c>
      <c r="E290" s="4">
        <v>9002</v>
      </c>
      <c r="F290" s="5">
        <v>72</v>
      </c>
    </row>
    <row r="291" spans="2:6" x14ac:dyDescent="0.3">
      <c r="B291" t="s">
        <v>6</v>
      </c>
      <c r="C291" t="s">
        <v>36</v>
      </c>
      <c r="D291" t="s">
        <v>29</v>
      </c>
      <c r="E291" s="4">
        <v>1400</v>
      </c>
      <c r="F291" s="5">
        <v>135</v>
      </c>
    </row>
    <row r="292" spans="2:6" x14ac:dyDescent="0.3">
      <c r="B292" t="s">
        <v>10</v>
      </c>
      <c r="C292" t="s">
        <v>34</v>
      </c>
      <c r="D292" t="s">
        <v>22</v>
      </c>
      <c r="E292" s="4">
        <v>4053</v>
      </c>
      <c r="F292" s="5">
        <v>24</v>
      </c>
    </row>
    <row r="293" spans="2:6" x14ac:dyDescent="0.3">
      <c r="B293" t="s">
        <v>7</v>
      </c>
      <c r="C293" t="s">
        <v>36</v>
      </c>
      <c r="D293" t="s">
        <v>31</v>
      </c>
      <c r="E293" s="4">
        <v>2149</v>
      </c>
      <c r="F293" s="5">
        <v>117</v>
      </c>
    </row>
    <row r="294" spans="2:6" x14ac:dyDescent="0.3">
      <c r="B294" t="s">
        <v>3</v>
      </c>
      <c r="C294" t="s">
        <v>39</v>
      </c>
      <c r="D294" t="s">
        <v>29</v>
      </c>
      <c r="E294" s="4">
        <v>3640</v>
      </c>
      <c r="F294" s="5">
        <v>51</v>
      </c>
    </row>
    <row r="295" spans="2:6" x14ac:dyDescent="0.3">
      <c r="B295" t="s">
        <v>2</v>
      </c>
      <c r="C295" t="s">
        <v>39</v>
      </c>
      <c r="D295" t="s">
        <v>23</v>
      </c>
      <c r="E295" s="4">
        <v>630</v>
      </c>
      <c r="F295" s="5">
        <v>36</v>
      </c>
    </row>
    <row r="296" spans="2:6" x14ac:dyDescent="0.3">
      <c r="B296" t="s">
        <v>9</v>
      </c>
      <c r="C296" t="s">
        <v>35</v>
      </c>
      <c r="D296" t="s">
        <v>27</v>
      </c>
      <c r="E296" s="4">
        <v>2429</v>
      </c>
      <c r="F296" s="5">
        <v>144</v>
      </c>
    </row>
    <row r="297" spans="2:6" x14ac:dyDescent="0.3">
      <c r="B297" t="s">
        <v>9</v>
      </c>
      <c r="C297" t="s">
        <v>36</v>
      </c>
      <c r="D297" t="s">
        <v>25</v>
      </c>
      <c r="E297" s="4">
        <v>2142</v>
      </c>
      <c r="F297" s="5">
        <v>114</v>
      </c>
    </row>
    <row r="298" spans="2:6" x14ac:dyDescent="0.3">
      <c r="B298" t="s">
        <v>7</v>
      </c>
      <c r="C298" t="s">
        <v>37</v>
      </c>
      <c r="D298" t="s">
        <v>30</v>
      </c>
      <c r="E298" s="4">
        <v>6454</v>
      </c>
      <c r="F298" s="5">
        <v>54</v>
      </c>
    </row>
    <row r="299" spans="2:6" x14ac:dyDescent="0.3">
      <c r="B299" t="s">
        <v>7</v>
      </c>
      <c r="C299" t="s">
        <v>37</v>
      </c>
      <c r="D299" t="s">
        <v>16</v>
      </c>
      <c r="E299" s="4">
        <v>4487</v>
      </c>
      <c r="F299" s="5">
        <v>333</v>
      </c>
    </row>
    <row r="300" spans="2:6" x14ac:dyDescent="0.3">
      <c r="B300" t="s">
        <v>3</v>
      </c>
      <c r="C300" t="s">
        <v>37</v>
      </c>
      <c r="D300" t="s">
        <v>4</v>
      </c>
      <c r="E300" s="4">
        <v>938</v>
      </c>
      <c r="F300" s="5">
        <v>366</v>
      </c>
    </row>
    <row r="301" spans="2:6" x14ac:dyDescent="0.3">
      <c r="B301" t="s">
        <v>3</v>
      </c>
      <c r="C301" t="s">
        <v>38</v>
      </c>
      <c r="D301" t="s">
        <v>26</v>
      </c>
      <c r="E301" s="4">
        <v>8841</v>
      </c>
      <c r="F301" s="5">
        <v>303</v>
      </c>
    </row>
    <row r="302" spans="2:6" x14ac:dyDescent="0.3">
      <c r="B302" t="s">
        <v>2</v>
      </c>
      <c r="C302" t="s">
        <v>39</v>
      </c>
      <c r="D302" t="s">
        <v>33</v>
      </c>
      <c r="E302" s="4">
        <v>4018</v>
      </c>
      <c r="F302" s="5">
        <v>126</v>
      </c>
    </row>
    <row r="303" spans="2:6" x14ac:dyDescent="0.3">
      <c r="B303" t="s">
        <v>41</v>
      </c>
      <c r="C303" t="s">
        <v>37</v>
      </c>
      <c r="D303" t="s">
        <v>15</v>
      </c>
      <c r="E303" s="4">
        <v>714</v>
      </c>
      <c r="F303" s="5">
        <v>231</v>
      </c>
    </row>
    <row r="304" spans="2:6" x14ac:dyDescent="0.3">
      <c r="B304" t="s">
        <v>9</v>
      </c>
      <c r="C304" t="s">
        <v>38</v>
      </c>
      <c r="D304" t="s">
        <v>25</v>
      </c>
      <c r="E304" s="4">
        <v>3850</v>
      </c>
      <c r="F304" s="5">
        <v>102</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E5AB9-7C0E-449A-8BF6-88C1D3495FD3}">
  <dimension ref="B2:P304"/>
  <sheetViews>
    <sheetView topLeftCell="J1" workbookViewId="0">
      <selection activeCell="N4" sqref="N4:N10"/>
    </sheetView>
  </sheetViews>
  <sheetFormatPr defaultRowHeight="14.4" x14ac:dyDescent="0.3"/>
  <cols>
    <col min="1" max="2" width="15.5546875" bestFit="1" customWidth="1"/>
    <col min="3" max="3" width="14.44140625" bestFit="1" customWidth="1"/>
    <col min="6" max="6" width="15.5546875" bestFit="1" customWidth="1"/>
    <col min="7" max="7" width="14.44140625" bestFit="1" customWidth="1"/>
    <col min="10" max="10" width="15.109375" customWidth="1"/>
    <col min="11" max="11" width="12.6640625" customWidth="1"/>
    <col min="12" max="12" width="20.5546875" customWidth="1"/>
    <col min="13" max="13" width="12.109375" customWidth="1"/>
    <col min="14" max="14" width="21.33203125" customWidth="1"/>
    <col min="15" max="15" width="15.33203125" customWidth="1"/>
  </cols>
  <sheetData>
    <row r="2" spans="2:16" x14ac:dyDescent="0.3">
      <c r="B2" s="6" t="s">
        <v>72</v>
      </c>
      <c r="F2" s="6" t="s">
        <v>73</v>
      </c>
    </row>
    <row r="4" spans="2:16" x14ac:dyDescent="0.3">
      <c r="B4" s="22" t="s">
        <v>66</v>
      </c>
      <c r="C4" t="s">
        <v>67</v>
      </c>
      <c r="F4" s="22" t="s">
        <v>66</v>
      </c>
      <c r="G4" t="s">
        <v>67</v>
      </c>
      <c r="J4" s="6" t="s">
        <v>11</v>
      </c>
      <c r="K4" s="6" t="s">
        <v>12</v>
      </c>
      <c r="L4" s="10" t="s">
        <v>1</v>
      </c>
      <c r="N4" s="6" t="s">
        <v>12</v>
      </c>
      <c r="O4" s="6" t="s">
        <v>74</v>
      </c>
      <c r="P4" s="6" t="s">
        <v>1</v>
      </c>
    </row>
    <row r="5" spans="2:16" x14ac:dyDescent="0.3">
      <c r="B5" s="23" t="s">
        <v>38</v>
      </c>
      <c r="C5" s="41">
        <v>25221</v>
      </c>
      <c r="F5" s="23" t="s">
        <v>38</v>
      </c>
      <c r="G5" s="41">
        <v>6069</v>
      </c>
      <c r="J5" t="s">
        <v>40</v>
      </c>
      <c r="K5" t="s">
        <v>37</v>
      </c>
      <c r="L5" s="4">
        <v>1624</v>
      </c>
      <c r="N5" t="str" cm="1">
        <f t="array" ref="N5:N10">_xlfn.UNIQUE(data[Geography])</f>
        <v>New Zealand</v>
      </c>
      <c r="P5">
        <f>SUMIFS(data[Amount],data[Geography],N5)</f>
        <v>218813</v>
      </c>
    </row>
    <row r="6" spans="2:16" x14ac:dyDescent="0.3">
      <c r="B6" s="26" t="s">
        <v>5</v>
      </c>
      <c r="C6" s="41">
        <v>25221</v>
      </c>
      <c r="F6" s="26" t="s">
        <v>41</v>
      </c>
      <c r="G6" s="41">
        <v>6069</v>
      </c>
      <c r="J6" t="s">
        <v>8</v>
      </c>
      <c r="K6" t="s">
        <v>35</v>
      </c>
      <c r="L6" s="4">
        <v>6706</v>
      </c>
      <c r="N6" t="str">
        <v>USA</v>
      </c>
      <c r="P6">
        <f>SUMIFS(data[Amount],data[Geography],N6)</f>
        <v>189434</v>
      </c>
    </row>
    <row r="7" spans="2:16" x14ac:dyDescent="0.3">
      <c r="B7" s="23" t="s">
        <v>36</v>
      </c>
      <c r="C7" s="41">
        <v>39620</v>
      </c>
      <c r="F7" s="23" t="s">
        <v>36</v>
      </c>
      <c r="G7" s="41">
        <v>5019</v>
      </c>
      <c r="J7" t="s">
        <v>9</v>
      </c>
      <c r="K7" t="s">
        <v>35</v>
      </c>
      <c r="L7" s="4">
        <v>959</v>
      </c>
      <c r="N7" t="str">
        <v>Canada</v>
      </c>
      <c r="P7">
        <f>SUMIFS(data[Amount],data[Geography],N7)</f>
        <v>237944</v>
      </c>
    </row>
    <row r="8" spans="2:16" x14ac:dyDescent="0.3">
      <c r="B8" s="26" t="s">
        <v>5</v>
      </c>
      <c r="C8" s="41">
        <v>39620</v>
      </c>
      <c r="F8" s="26" t="s">
        <v>8</v>
      </c>
      <c r="G8" s="41">
        <v>5019</v>
      </c>
      <c r="J8" t="s">
        <v>41</v>
      </c>
      <c r="K8" t="s">
        <v>36</v>
      </c>
      <c r="L8" s="4">
        <v>9632</v>
      </c>
      <c r="N8" t="str">
        <v>UK</v>
      </c>
      <c r="P8">
        <f>SUMIFS(data[Amount],data[Geography],N8)</f>
        <v>173530</v>
      </c>
    </row>
    <row r="9" spans="2:16" x14ac:dyDescent="0.3">
      <c r="B9" s="23" t="s">
        <v>34</v>
      </c>
      <c r="C9" s="41">
        <v>41559</v>
      </c>
      <c r="F9" s="23" t="s">
        <v>34</v>
      </c>
      <c r="G9" s="41">
        <v>5516</v>
      </c>
      <c r="J9" t="s">
        <v>6</v>
      </c>
      <c r="K9" t="s">
        <v>39</v>
      </c>
      <c r="L9" s="4">
        <v>2100</v>
      </c>
      <c r="N9" t="str">
        <v>Australia</v>
      </c>
      <c r="P9">
        <f>SUMIFS(data[Amount],data[Geography],N9)</f>
        <v>168679</v>
      </c>
    </row>
    <row r="10" spans="2:16" x14ac:dyDescent="0.3">
      <c r="B10" s="26" t="s">
        <v>5</v>
      </c>
      <c r="C10" s="41">
        <v>41559</v>
      </c>
      <c r="F10" s="26" t="s">
        <v>8</v>
      </c>
      <c r="G10" s="41">
        <v>5516</v>
      </c>
      <c r="J10" t="s">
        <v>40</v>
      </c>
      <c r="K10" t="s">
        <v>35</v>
      </c>
      <c r="L10" s="4">
        <v>8869</v>
      </c>
      <c r="N10" t="str">
        <v>India</v>
      </c>
      <c r="P10">
        <f>SUMIFS(data[Amount],data[Geography],N10)</f>
        <v>252469</v>
      </c>
    </row>
    <row r="11" spans="2:16" x14ac:dyDescent="0.3">
      <c r="B11" s="23" t="s">
        <v>37</v>
      </c>
      <c r="C11" s="41">
        <v>43568</v>
      </c>
      <c r="F11" s="23" t="s">
        <v>37</v>
      </c>
      <c r="G11" s="41">
        <v>7987</v>
      </c>
      <c r="J11" t="s">
        <v>6</v>
      </c>
      <c r="K11" t="s">
        <v>38</v>
      </c>
      <c r="L11" s="4">
        <v>2681</v>
      </c>
    </row>
    <row r="12" spans="2:16" x14ac:dyDescent="0.3">
      <c r="B12" s="26" t="s">
        <v>7</v>
      </c>
      <c r="C12" s="41">
        <v>43568</v>
      </c>
      <c r="F12" s="26" t="s">
        <v>10</v>
      </c>
      <c r="G12" s="41">
        <v>7987</v>
      </c>
      <c r="J12" t="s">
        <v>8</v>
      </c>
      <c r="K12" t="s">
        <v>35</v>
      </c>
      <c r="L12" s="4">
        <v>5012</v>
      </c>
    </row>
    <row r="13" spans="2:16" x14ac:dyDescent="0.3">
      <c r="B13" s="23" t="s">
        <v>39</v>
      </c>
      <c r="C13" s="41">
        <v>45752</v>
      </c>
      <c r="F13" s="23" t="s">
        <v>39</v>
      </c>
      <c r="G13" s="41">
        <v>3976</v>
      </c>
      <c r="J13" t="s">
        <v>7</v>
      </c>
      <c r="K13" t="s">
        <v>38</v>
      </c>
      <c r="L13" s="4">
        <v>1281</v>
      </c>
    </row>
    <row r="14" spans="2:16" x14ac:dyDescent="0.3">
      <c r="B14" s="26" t="s">
        <v>2</v>
      </c>
      <c r="C14" s="41">
        <v>45752</v>
      </c>
      <c r="F14" s="26" t="s">
        <v>41</v>
      </c>
      <c r="G14" s="41">
        <v>3976</v>
      </c>
      <c r="J14" t="s">
        <v>5</v>
      </c>
      <c r="K14" t="s">
        <v>37</v>
      </c>
      <c r="L14" s="4">
        <v>4991</v>
      </c>
    </row>
    <row r="15" spans="2:16" x14ac:dyDescent="0.3">
      <c r="B15" s="23" t="s">
        <v>35</v>
      </c>
      <c r="C15" s="41">
        <v>38325</v>
      </c>
      <c r="F15" s="23" t="s">
        <v>35</v>
      </c>
      <c r="G15" s="41">
        <v>2142</v>
      </c>
      <c r="J15" t="s">
        <v>2</v>
      </c>
      <c r="K15" t="s">
        <v>39</v>
      </c>
      <c r="L15" s="4">
        <v>1785</v>
      </c>
    </row>
    <row r="16" spans="2:16" x14ac:dyDescent="0.3">
      <c r="B16" s="26" t="s">
        <v>40</v>
      </c>
      <c r="C16" s="41">
        <v>38325</v>
      </c>
      <c r="F16" s="26" t="s">
        <v>2</v>
      </c>
      <c r="G16" s="41">
        <v>2142</v>
      </c>
      <c r="J16" t="s">
        <v>3</v>
      </c>
      <c r="K16" t="s">
        <v>37</v>
      </c>
      <c r="L16" s="4">
        <v>3983</v>
      </c>
    </row>
    <row r="17" spans="2:12" x14ac:dyDescent="0.3">
      <c r="B17" s="23" t="s">
        <v>70</v>
      </c>
      <c r="C17" s="41">
        <v>234045</v>
      </c>
      <c r="F17" s="23" t="s">
        <v>70</v>
      </c>
      <c r="G17" s="41">
        <v>30709</v>
      </c>
      <c r="J17" t="s">
        <v>9</v>
      </c>
      <c r="K17" t="s">
        <v>38</v>
      </c>
      <c r="L17" s="4">
        <v>2646</v>
      </c>
    </row>
    <row r="18" spans="2:12" x14ac:dyDescent="0.3">
      <c r="J18" t="s">
        <v>2</v>
      </c>
      <c r="K18" t="s">
        <v>34</v>
      </c>
      <c r="L18" s="4">
        <v>252</v>
      </c>
    </row>
    <row r="19" spans="2:12" x14ac:dyDescent="0.3">
      <c r="J19" t="s">
        <v>3</v>
      </c>
      <c r="K19" t="s">
        <v>35</v>
      </c>
      <c r="L19" s="4">
        <v>2464</v>
      </c>
    </row>
    <row r="20" spans="2:12" x14ac:dyDescent="0.3">
      <c r="J20" t="s">
        <v>3</v>
      </c>
      <c r="K20" t="s">
        <v>35</v>
      </c>
      <c r="L20" s="4">
        <v>2114</v>
      </c>
    </row>
    <row r="21" spans="2:12" x14ac:dyDescent="0.3">
      <c r="J21" t="s">
        <v>6</v>
      </c>
      <c r="K21" t="s">
        <v>37</v>
      </c>
      <c r="L21" s="4">
        <v>7693</v>
      </c>
    </row>
    <row r="22" spans="2:12" x14ac:dyDescent="0.3">
      <c r="J22" t="s">
        <v>5</v>
      </c>
      <c r="K22" t="s">
        <v>34</v>
      </c>
      <c r="L22" s="4">
        <v>15610</v>
      </c>
    </row>
    <row r="23" spans="2:12" x14ac:dyDescent="0.3">
      <c r="J23" t="s">
        <v>41</v>
      </c>
      <c r="K23" t="s">
        <v>34</v>
      </c>
      <c r="L23" s="4">
        <v>336</v>
      </c>
    </row>
    <row r="24" spans="2:12" x14ac:dyDescent="0.3">
      <c r="J24" t="s">
        <v>2</v>
      </c>
      <c r="K24" t="s">
        <v>39</v>
      </c>
      <c r="L24" s="4">
        <v>9443</v>
      </c>
    </row>
    <row r="25" spans="2:12" x14ac:dyDescent="0.3">
      <c r="J25" t="s">
        <v>9</v>
      </c>
      <c r="K25" t="s">
        <v>34</v>
      </c>
      <c r="L25" s="4">
        <v>8155</v>
      </c>
    </row>
    <row r="26" spans="2:12" x14ac:dyDescent="0.3">
      <c r="J26" t="s">
        <v>8</v>
      </c>
      <c r="K26" t="s">
        <v>38</v>
      </c>
      <c r="L26" s="4">
        <v>1701</v>
      </c>
    </row>
    <row r="27" spans="2:12" x14ac:dyDescent="0.3">
      <c r="J27" t="s">
        <v>10</v>
      </c>
      <c r="K27" t="s">
        <v>38</v>
      </c>
      <c r="L27" s="4">
        <v>2205</v>
      </c>
    </row>
    <row r="28" spans="2:12" x14ac:dyDescent="0.3">
      <c r="J28" t="s">
        <v>8</v>
      </c>
      <c r="K28" t="s">
        <v>37</v>
      </c>
      <c r="L28" s="4">
        <v>1771</v>
      </c>
    </row>
    <row r="29" spans="2:12" x14ac:dyDescent="0.3">
      <c r="J29" t="s">
        <v>41</v>
      </c>
      <c r="K29" t="s">
        <v>35</v>
      </c>
      <c r="L29" s="4">
        <v>2114</v>
      </c>
    </row>
    <row r="30" spans="2:12" x14ac:dyDescent="0.3">
      <c r="J30" t="s">
        <v>41</v>
      </c>
      <c r="K30" t="s">
        <v>36</v>
      </c>
      <c r="L30" s="4">
        <v>10311</v>
      </c>
    </row>
    <row r="31" spans="2:12" x14ac:dyDescent="0.3">
      <c r="J31" t="s">
        <v>3</v>
      </c>
      <c r="K31" t="s">
        <v>39</v>
      </c>
      <c r="L31" s="4">
        <v>21</v>
      </c>
    </row>
    <row r="32" spans="2:12" x14ac:dyDescent="0.3">
      <c r="J32" t="s">
        <v>10</v>
      </c>
      <c r="K32" t="s">
        <v>35</v>
      </c>
      <c r="L32" s="4">
        <v>1974</v>
      </c>
    </row>
    <row r="33" spans="10:12" x14ac:dyDescent="0.3">
      <c r="J33" t="s">
        <v>5</v>
      </c>
      <c r="K33" t="s">
        <v>36</v>
      </c>
      <c r="L33" s="4">
        <v>6314</v>
      </c>
    </row>
    <row r="34" spans="10:12" x14ac:dyDescent="0.3">
      <c r="J34" t="s">
        <v>10</v>
      </c>
      <c r="K34" t="s">
        <v>37</v>
      </c>
      <c r="L34" s="4">
        <v>4683</v>
      </c>
    </row>
    <row r="35" spans="10:12" x14ac:dyDescent="0.3">
      <c r="J35" t="s">
        <v>41</v>
      </c>
      <c r="K35" t="s">
        <v>37</v>
      </c>
      <c r="L35" s="4">
        <v>6398</v>
      </c>
    </row>
    <row r="36" spans="10:12" x14ac:dyDescent="0.3">
      <c r="J36" t="s">
        <v>2</v>
      </c>
      <c r="K36" t="s">
        <v>35</v>
      </c>
      <c r="L36" s="4">
        <v>553</v>
      </c>
    </row>
    <row r="37" spans="10:12" x14ac:dyDescent="0.3">
      <c r="J37" t="s">
        <v>8</v>
      </c>
      <c r="K37" t="s">
        <v>39</v>
      </c>
      <c r="L37" s="4">
        <v>7021</v>
      </c>
    </row>
    <row r="38" spans="10:12" x14ac:dyDescent="0.3">
      <c r="J38" t="s">
        <v>40</v>
      </c>
      <c r="K38" t="s">
        <v>39</v>
      </c>
      <c r="L38" s="4">
        <v>5817</v>
      </c>
    </row>
    <row r="39" spans="10:12" x14ac:dyDescent="0.3">
      <c r="J39" t="s">
        <v>41</v>
      </c>
      <c r="K39" t="s">
        <v>39</v>
      </c>
      <c r="L39" s="4">
        <v>3976</v>
      </c>
    </row>
    <row r="40" spans="10:12" x14ac:dyDescent="0.3">
      <c r="J40" t="s">
        <v>6</v>
      </c>
      <c r="K40" t="s">
        <v>38</v>
      </c>
      <c r="L40" s="4">
        <v>1134</v>
      </c>
    </row>
    <row r="41" spans="10:12" x14ac:dyDescent="0.3">
      <c r="J41" t="s">
        <v>2</v>
      </c>
      <c r="K41" t="s">
        <v>39</v>
      </c>
      <c r="L41" s="4">
        <v>6027</v>
      </c>
    </row>
    <row r="42" spans="10:12" x14ac:dyDescent="0.3">
      <c r="J42" t="s">
        <v>6</v>
      </c>
      <c r="K42" t="s">
        <v>37</v>
      </c>
      <c r="L42" s="4">
        <v>1904</v>
      </c>
    </row>
    <row r="43" spans="10:12" x14ac:dyDescent="0.3">
      <c r="J43" t="s">
        <v>7</v>
      </c>
      <c r="K43" t="s">
        <v>34</v>
      </c>
      <c r="L43" s="4">
        <v>3262</v>
      </c>
    </row>
    <row r="44" spans="10:12" x14ac:dyDescent="0.3">
      <c r="J44" t="s">
        <v>40</v>
      </c>
      <c r="K44" t="s">
        <v>34</v>
      </c>
      <c r="L44" s="4">
        <v>2289</v>
      </c>
    </row>
    <row r="45" spans="10:12" x14ac:dyDescent="0.3">
      <c r="J45" t="s">
        <v>5</v>
      </c>
      <c r="K45" t="s">
        <v>34</v>
      </c>
      <c r="L45" s="4">
        <v>6986</v>
      </c>
    </row>
    <row r="46" spans="10:12" x14ac:dyDescent="0.3">
      <c r="J46" t="s">
        <v>2</v>
      </c>
      <c r="K46" t="s">
        <v>38</v>
      </c>
      <c r="L46" s="4">
        <v>4417</v>
      </c>
    </row>
    <row r="47" spans="10:12" x14ac:dyDescent="0.3">
      <c r="J47" t="s">
        <v>6</v>
      </c>
      <c r="K47" t="s">
        <v>34</v>
      </c>
      <c r="L47" s="4">
        <v>1442</v>
      </c>
    </row>
    <row r="48" spans="10:12" x14ac:dyDescent="0.3">
      <c r="J48" t="s">
        <v>3</v>
      </c>
      <c r="K48" t="s">
        <v>35</v>
      </c>
      <c r="L48" s="4">
        <v>2415</v>
      </c>
    </row>
    <row r="49" spans="10:12" x14ac:dyDescent="0.3">
      <c r="J49" t="s">
        <v>2</v>
      </c>
      <c r="K49" t="s">
        <v>37</v>
      </c>
      <c r="L49" s="4">
        <v>238</v>
      </c>
    </row>
    <row r="50" spans="10:12" x14ac:dyDescent="0.3">
      <c r="J50" t="s">
        <v>6</v>
      </c>
      <c r="K50" t="s">
        <v>37</v>
      </c>
      <c r="L50" s="4">
        <v>4949</v>
      </c>
    </row>
    <row r="51" spans="10:12" x14ac:dyDescent="0.3">
      <c r="J51" t="s">
        <v>5</v>
      </c>
      <c r="K51" t="s">
        <v>38</v>
      </c>
      <c r="L51" s="4">
        <v>5075</v>
      </c>
    </row>
    <row r="52" spans="10:12" x14ac:dyDescent="0.3">
      <c r="J52" t="s">
        <v>3</v>
      </c>
      <c r="K52" t="s">
        <v>36</v>
      </c>
      <c r="L52" s="4">
        <v>9198</v>
      </c>
    </row>
    <row r="53" spans="10:12" x14ac:dyDescent="0.3">
      <c r="J53" t="s">
        <v>6</v>
      </c>
      <c r="K53" t="s">
        <v>34</v>
      </c>
      <c r="L53" s="4">
        <v>3339</v>
      </c>
    </row>
    <row r="54" spans="10:12" x14ac:dyDescent="0.3">
      <c r="J54" t="s">
        <v>40</v>
      </c>
      <c r="K54" t="s">
        <v>34</v>
      </c>
      <c r="L54" s="4">
        <v>5019</v>
      </c>
    </row>
    <row r="55" spans="10:12" x14ac:dyDescent="0.3">
      <c r="J55" t="s">
        <v>5</v>
      </c>
      <c r="K55" t="s">
        <v>36</v>
      </c>
      <c r="L55" s="4">
        <v>16184</v>
      </c>
    </row>
    <row r="56" spans="10:12" x14ac:dyDescent="0.3">
      <c r="J56" t="s">
        <v>6</v>
      </c>
      <c r="K56" t="s">
        <v>36</v>
      </c>
      <c r="L56" s="4">
        <v>497</v>
      </c>
    </row>
    <row r="57" spans="10:12" x14ac:dyDescent="0.3">
      <c r="J57" t="s">
        <v>2</v>
      </c>
      <c r="K57" t="s">
        <v>36</v>
      </c>
      <c r="L57" s="4">
        <v>8211</v>
      </c>
    </row>
    <row r="58" spans="10:12" x14ac:dyDescent="0.3">
      <c r="J58" t="s">
        <v>2</v>
      </c>
      <c r="K58" t="s">
        <v>38</v>
      </c>
      <c r="L58" s="4">
        <v>6580</v>
      </c>
    </row>
    <row r="59" spans="10:12" x14ac:dyDescent="0.3">
      <c r="J59" t="s">
        <v>41</v>
      </c>
      <c r="K59" t="s">
        <v>35</v>
      </c>
      <c r="L59" s="4">
        <v>4760</v>
      </c>
    </row>
    <row r="60" spans="10:12" x14ac:dyDescent="0.3">
      <c r="J60" t="s">
        <v>40</v>
      </c>
      <c r="K60" t="s">
        <v>36</v>
      </c>
      <c r="L60" s="4">
        <v>5439</v>
      </c>
    </row>
    <row r="61" spans="10:12" x14ac:dyDescent="0.3">
      <c r="J61" t="s">
        <v>41</v>
      </c>
      <c r="K61" t="s">
        <v>34</v>
      </c>
      <c r="L61" s="4">
        <v>1463</v>
      </c>
    </row>
    <row r="62" spans="10:12" x14ac:dyDescent="0.3">
      <c r="J62" t="s">
        <v>3</v>
      </c>
      <c r="K62" t="s">
        <v>34</v>
      </c>
      <c r="L62" s="4">
        <v>7777</v>
      </c>
    </row>
    <row r="63" spans="10:12" x14ac:dyDescent="0.3">
      <c r="J63" t="s">
        <v>9</v>
      </c>
      <c r="K63" t="s">
        <v>37</v>
      </c>
      <c r="L63" s="4">
        <v>1085</v>
      </c>
    </row>
    <row r="64" spans="10:12" x14ac:dyDescent="0.3">
      <c r="J64" t="s">
        <v>5</v>
      </c>
      <c r="K64" t="s">
        <v>37</v>
      </c>
      <c r="L64" s="4">
        <v>182</v>
      </c>
    </row>
    <row r="65" spans="10:12" x14ac:dyDescent="0.3">
      <c r="J65" t="s">
        <v>6</v>
      </c>
      <c r="K65" t="s">
        <v>34</v>
      </c>
      <c r="L65" s="4">
        <v>4242</v>
      </c>
    </row>
    <row r="66" spans="10:12" x14ac:dyDescent="0.3">
      <c r="J66" t="s">
        <v>6</v>
      </c>
      <c r="K66" t="s">
        <v>36</v>
      </c>
      <c r="L66" s="4">
        <v>6118</v>
      </c>
    </row>
    <row r="67" spans="10:12" x14ac:dyDescent="0.3">
      <c r="J67" t="s">
        <v>10</v>
      </c>
      <c r="K67" t="s">
        <v>36</v>
      </c>
      <c r="L67" s="4">
        <v>2317</v>
      </c>
    </row>
    <row r="68" spans="10:12" x14ac:dyDescent="0.3">
      <c r="J68" t="s">
        <v>6</v>
      </c>
      <c r="K68" t="s">
        <v>38</v>
      </c>
      <c r="L68" s="4">
        <v>938</v>
      </c>
    </row>
    <row r="69" spans="10:12" x14ac:dyDescent="0.3">
      <c r="J69" t="s">
        <v>8</v>
      </c>
      <c r="K69" t="s">
        <v>37</v>
      </c>
      <c r="L69" s="4">
        <v>9709</v>
      </c>
    </row>
    <row r="70" spans="10:12" x14ac:dyDescent="0.3">
      <c r="J70" t="s">
        <v>7</v>
      </c>
      <c r="K70" t="s">
        <v>34</v>
      </c>
      <c r="L70" s="4">
        <v>2205</v>
      </c>
    </row>
    <row r="71" spans="10:12" x14ac:dyDescent="0.3">
      <c r="J71" t="s">
        <v>7</v>
      </c>
      <c r="K71" t="s">
        <v>37</v>
      </c>
      <c r="L71" s="4">
        <v>4487</v>
      </c>
    </row>
    <row r="72" spans="10:12" x14ac:dyDescent="0.3">
      <c r="J72" t="s">
        <v>5</v>
      </c>
      <c r="K72" t="s">
        <v>35</v>
      </c>
      <c r="L72" s="4">
        <v>2415</v>
      </c>
    </row>
    <row r="73" spans="10:12" x14ac:dyDescent="0.3">
      <c r="J73" t="s">
        <v>40</v>
      </c>
      <c r="K73" t="s">
        <v>34</v>
      </c>
      <c r="L73" s="4">
        <v>4018</v>
      </c>
    </row>
    <row r="74" spans="10:12" x14ac:dyDescent="0.3">
      <c r="J74" t="s">
        <v>5</v>
      </c>
      <c r="K74" t="s">
        <v>34</v>
      </c>
      <c r="L74" s="4">
        <v>861</v>
      </c>
    </row>
    <row r="75" spans="10:12" x14ac:dyDescent="0.3">
      <c r="J75" t="s">
        <v>10</v>
      </c>
      <c r="K75" t="s">
        <v>38</v>
      </c>
      <c r="L75" s="4">
        <v>5586</v>
      </c>
    </row>
    <row r="76" spans="10:12" x14ac:dyDescent="0.3">
      <c r="J76" t="s">
        <v>7</v>
      </c>
      <c r="K76" t="s">
        <v>34</v>
      </c>
      <c r="L76" s="4">
        <v>2226</v>
      </c>
    </row>
    <row r="77" spans="10:12" x14ac:dyDescent="0.3">
      <c r="J77" t="s">
        <v>9</v>
      </c>
      <c r="K77" t="s">
        <v>34</v>
      </c>
      <c r="L77" s="4">
        <v>14329</v>
      </c>
    </row>
    <row r="78" spans="10:12" x14ac:dyDescent="0.3">
      <c r="J78" t="s">
        <v>9</v>
      </c>
      <c r="K78" t="s">
        <v>34</v>
      </c>
      <c r="L78" s="4">
        <v>8463</v>
      </c>
    </row>
    <row r="79" spans="10:12" x14ac:dyDescent="0.3">
      <c r="J79" t="s">
        <v>5</v>
      </c>
      <c r="K79" t="s">
        <v>34</v>
      </c>
      <c r="L79" s="4">
        <v>2891</v>
      </c>
    </row>
    <row r="80" spans="10:12" x14ac:dyDescent="0.3">
      <c r="J80" t="s">
        <v>3</v>
      </c>
      <c r="K80" t="s">
        <v>36</v>
      </c>
      <c r="L80" s="4">
        <v>3773</v>
      </c>
    </row>
    <row r="81" spans="10:12" x14ac:dyDescent="0.3">
      <c r="J81" t="s">
        <v>41</v>
      </c>
      <c r="K81" t="s">
        <v>36</v>
      </c>
      <c r="L81" s="4">
        <v>854</v>
      </c>
    </row>
    <row r="82" spans="10:12" x14ac:dyDescent="0.3">
      <c r="J82" t="s">
        <v>6</v>
      </c>
      <c r="K82" t="s">
        <v>36</v>
      </c>
      <c r="L82" s="4">
        <v>4970</v>
      </c>
    </row>
    <row r="83" spans="10:12" x14ac:dyDescent="0.3">
      <c r="J83" t="s">
        <v>9</v>
      </c>
      <c r="K83" t="s">
        <v>35</v>
      </c>
      <c r="L83" s="4">
        <v>98</v>
      </c>
    </row>
    <row r="84" spans="10:12" x14ac:dyDescent="0.3">
      <c r="J84" t="s">
        <v>5</v>
      </c>
      <c r="K84" t="s">
        <v>35</v>
      </c>
      <c r="L84" s="4">
        <v>13391</v>
      </c>
    </row>
    <row r="85" spans="10:12" x14ac:dyDescent="0.3">
      <c r="J85" t="s">
        <v>8</v>
      </c>
      <c r="K85" t="s">
        <v>39</v>
      </c>
      <c r="L85" s="4">
        <v>8890</v>
      </c>
    </row>
    <row r="86" spans="10:12" x14ac:dyDescent="0.3">
      <c r="J86" t="s">
        <v>2</v>
      </c>
      <c r="K86" t="s">
        <v>38</v>
      </c>
      <c r="L86" s="4">
        <v>56</v>
      </c>
    </row>
    <row r="87" spans="10:12" x14ac:dyDescent="0.3">
      <c r="J87" t="s">
        <v>3</v>
      </c>
      <c r="K87" t="s">
        <v>36</v>
      </c>
      <c r="L87" s="4">
        <v>3339</v>
      </c>
    </row>
    <row r="88" spans="10:12" x14ac:dyDescent="0.3">
      <c r="J88" t="s">
        <v>10</v>
      </c>
      <c r="K88" t="s">
        <v>35</v>
      </c>
      <c r="L88" s="4">
        <v>3808</v>
      </c>
    </row>
    <row r="89" spans="10:12" x14ac:dyDescent="0.3">
      <c r="J89" t="s">
        <v>10</v>
      </c>
      <c r="K89" t="s">
        <v>38</v>
      </c>
      <c r="L89" s="4">
        <v>63</v>
      </c>
    </row>
    <row r="90" spans="10:12" x14ac:dyDescent="0.3">
      <c r="J90" t="s">
        <v>2</v>
      </c>
      <c r="K90" t="s">
        <v>39</v>
      </c>
      <c r="L90" s="4">
        <v>7812</v>
      </c>
    </row>
    <row r="91" spans="10:12" x14ac:dyDescent="0.3">
      <c r="J91" t="s">
        <v>40</v>
      </c>
      <c r="K91" t="s">
        <v>37</v>
      </c>
      <c r="L91" s="4">
        <v>7693</v>
      </c>
    </row>
    <row r="92" spans="10:12" x14ac:dyDescent="0.3">
      <c r="J92" t="s">
        <v>3</v>
      </c>
      <c r="K92" t="s">
        <v>36</v>
      </c>
      <c r="L92" s="4">
        <v>973</v>
      </c>
    </row>
    <row r="93" spans="10:12" x14ac:dyDescent="0.3">
      <c r="J93" t="s">
        <v>10</v>
      </c>
      <c r="K93" t="s">
        <v>35</v>
      </c>
      <c r="L93" s="4">
        <v>567</v>
      </c>
    </row>
    <row r="94" spans="10:12" x14ac:dyDescent="0.3">
      <c r="J94" t="s">
        <v>10</v>
      </c>
      <c r="K94" t="s">
        <v>36</v>
      </c>
      <c r="L94" s="4">
        <v>2471</v>
      </c>
    </row>
    <row r="95" spans="10:12" x14ac:dyDescent="0.3">
      <c r="J95" t="s">
        <v>5</v>
      </c>
      <c r="K95" t="s">
        <v>38</v>
      </c>
      <c r="L95" s="4">
        <v>7189</v>
      </c>
    </row>
    <row r="96" spans="10:12" x14ac:dyDescent="0.3">
      <c r="J96" t="s">
        <v>41</v>
      </c>
      <c r="K96" t="s">
        <v>35</v>
      </c>
      <c r="L96" s="4">
        <v>7455</v>
      </c>
    </row>
    <row r="97" spans="10:12" x14ac:dyDescent="0.3">
      <c r="J97" t="s">
        <v>3</v>
      </c>
      <c r="K97" t="s">
        <v>34</v>
      </c>
      <c r="L97" s="4">
        <v>3108</v>
      </c>
    </row>
    <row r="98" spans="10:12" x14ac:dyDescent="0.3">
      <c r="J98" t="s">
        <v>6</v>
      </c>
      <c r="K98" t="s">
        <v>38</v>
      </c>
      <c r="L98" s="4">
        <v>469</v>
      </c>
    </row>
    <row r="99" spans="10:12" x14ac:dyDescent="0.3">
      <c r="J99" t="s">
        <v>9</v>
      </c>
      <c r="K99" t="s">
        <v>37</v>
      </c>
      <c r="L99" s="4">
        <v>2737</v>
      </c>
    </row>
    <row r="100" spans="10:12" x14ac:dyDescent="0.3">
      <c r="J100" t="s">
        <v>9</v>
      </c>
      <c r="K100" t="s">
        <v>37</v>
      </c>
      <c r="L100" s="4">
        <v>4305</v>
      </c>
    </row>
    <row r="101" spans="10:12" x14ac:dyDescent="0.3">
      <c r="J101" t="s">
        <v>9</v>
      </c>
      <c r="K101" t="s">
        <v>38</v>
      </c>
      <c r="L101" s="4">
        <v>2408</v>
      </c>
    </row>
    <row r="102" spans="10:12" x14ac:dyDescent="0.3">
      <c r="J102" t="s">
        <v>3</v>
      </c>
      <c r="K102" t="s">
        <v>36</v>
      </c>
      <c r="L102" s="4">
        <v>1281</v>
      </c>
    </row>
    <row r="103" spans="10:12" x14ac:dyDescent="0.3">
      <c r="J103" t="s">
        <v>40</v>
      </c>
      <c r="K103" t="s">
        <v>35</v>
      </c>
      <c r="L103" s="4">
        <v>12348</v>
      </c>
    </row>
    <row r="104" spans="10:12" x14ac:dyDescent="0.3">
      <c r="J104" t="s">
        <v>3</v>
      </c>
      <c r="K104" t="s">
        <v>34</v>
      </c>
      <c r="L104" s="4">
        <v>3689</v>
      </c>
    </row>
    <row r="105" spans="10:12" x14ac:dyDescent="0.3">
      <c r="J105" t="s">
        <v>7</v>
      </c>
      <c r="K105" t="s">
        <v>36</v>
      </c>
      <c r="L105" s="4">
        <v>2870</v>
      </c>
    </row>
    <row r="106" spans="10:12" x14ac:dyDescent="0.3">
      <c r="J106" t="s">
        <v>2</v>
      </c>
      <c r="K106" t="s">
        <v>36</v>
      </c>
      <c r="L106" s="4">
        <v>798</v>
      </c>
    </row>
    <row r="107" spans="10:12" x14ac:dyDescent="0.3">
      <c r="J107" t="s">
        <v>41</v>
      </c>
      <c r="K107" t="s">
        <v>37</v>
      </c>
      <c r="L107" s="4">
        <v>2933</v>
      </c>
    </row>
    <row r="108" spans="10:12" x14ac:dyDescent="0.3">
      <c r="J108" t="s">
        <v>5</v>
      </c>
      <c r="K108" t="s">
        <v>35</v>
      </c>
      <c r="L108" s="4">
        <v>2744</v>
      </c>
    </row>
    <row r="109" spans="10:12" x14ac:dyDescent="0.3">
      <c r="J109" t="s">
        <v>40</v>
      </c>
      <c r="K109" t="s">
        <v>36</v>
      </c>
      <c r="L109" s="4">
        <v>9772</v>
      </c>
    </row>
    <row r="110" spans="10:12" x14ac:dyDescent="0.3">
      <c r="J110" t="s">
        <v>7</v>
      </c>
      <c r="K110" t="s">
        <v>34</v>
      </c>
      <c r="L110" s="4">
        <v>1568</v>
      </c>
    </row>
    <row r="111" spans="10:12" x14ac:dyDescent="0.3">
      <c r="J111" t="s">
        <v>2</v>
      </c>
      <c r="K111" t="s">
        <v>36</v>
      </c>
      <c r="L111" s="4">
        <v>11417</v>
      </c>
    </row>
    <row r="112" spans="10:12" x14ac:dyDescent="0.3">
      <c r="J112" t="s">
        <v>40</v>
      </c>
      <c r="K112" t="s">
        <v>34</v>
      </c>
      <c r="L112" s="4">
        <v>6748</v>
      </c>
    </row>
    <row r="113" spans="10:12" x14ac:dyDescent="0.3">
      <c r="J113" t="s">
        <v>10</v>
      </c>
      <c r="K113" t="s">
        <v>36</v>
      </c>
      <c r="L113" s="4">
        <v>1407</v>
      </c>
    </row>
    <row r="114" spans="10:12" x14ac:dyDescent="0.3">
      <c r="J114" t="s">
        <v>8</v>
      </c>
      <c r="K114" t="s">
        <v>35</v>
      </c>
      <c r="L114" s="4">
        <v>2023</v>
      </c>
    </row>
    <row r="115" spans="10:12" x14ac:dyDescent="0.3">
      <c r="J115" t="s">
        <v>5</v>
      </c>
      <c r="K115" t="s">
        <v>39</v>
      </c>
      <c r="L115" s="4">
        <v>5236</v>
      </c>
    </row>
    <row r="116" spans="10:12" x14ac:dyDescent="0.3">
      <c r="J116" t="s">
        <v>41</v>
      </c>
      <c r="K116" t="s">
        <v>36</v>
      </c>
      <c r="L116" s="4">
        <v>1925</v>
      </c>
    </row>
    <row r="117" spans="10:12" x14ac:dyDescent="0.3">
      <c r="J117" t="s">
        <v>7</v>
      </c>
      <c r="K117" t="s">
        <v>37</v>
      </c>
      <c r="L117" s="4">
        <v>6608</v>
      </c>
    </row>
    <row r="118" spans="10:12" x14ac:dyDescent="0.3">
      <c r="J118" t="s">
        <v>6</v>
      </c>
      <c r="K118" t="s">
        <v>34</v>
      </c>
      <c r="L118" s="4">
        <v>8008</v>
      </c>
    </row>
    <row r="119" spans="10:12" x14ac:dyDescent="0.3">
      <c r="J119" t="s">
        <v>10</v>
      </c>
      <c r="K119" t="s">
        <v>34</v>
      </c>
      <c r="L119" s="4">
        <v>1428</v>
      </c>
    </row>
    <row r="120" spans="10:12" x14ac:dyDescent="0.3">
      <c r="J120" t="s">
        <v>6</v>
      </c>
      <c r="K120" t="s">
        <v>34</v>
      </c>
      <c r="L120" s="4">
        <v>525</v>
      </c>
    </row>
    <row r="121" spans="10:12" x14ac:dyDescent="0.3">
      <c r="J121" t="s">
        <v>6</v>
      </c>
      <c r="K121" t="s">
        <v>37</v>
      </c>
      <c r="L121" s="4">
        <v>1505</v>
      </c>
    </row>
    <row r="122" spans="10:12" x14ac:dyDescent="0.3">
      <c r="J122" t="s">
        <v>7</v>
      </c>
      <c r="K122" t="s">
        <v>35</v>
      </c>
      <c r="L122" s="4">
        <v>6755</v>
      </c>
    </row>
    <row r="123" spans="10:12" x14ac:dyDescent="0.3">
      <c r="J123" t="s">
        <v>2</v>
      </c>
      <c r="K123" t="s">
        <v>37</v>
      </c>
      <c r="L123" s="4">
        <v>11571</v>
      </c>
    </row>
    <row r="124" spans="10:12" x14ac:dyDescent="0.3">
      <c r="J124" t="s">
        <v>40</v>
      </c>
      <c r="K124" t="s">
        <v>38</v>
      </c>
      <c r="L124" s="4">
        <v>2541</v>
      </c>
    </row>
    <row r="125" spans="10:12" x14ac:dyDescent="0.3">
      <c r="J125" t="s">
        <v>41</v>
      </c>
      <c r="K125" t="s">
        <v>37</v>
      </c>
      <c r="L125" s="4">
        <v>1526</v>
      </c>
    </row>
    <row r="126" spans="10:12" x14ac:dyDescent="0.3">
      <c r="J126" t="s">
        <v>40</v>
      </c>
      <c r="K126" t="s">
        <v>38</v>
      </c>
      <c r="L126" s="4">
        <v>6125</v>
      </c>
    </row>
    <row r="127" spans="10:12" x14ac:dyDescent="0.3">
      <c r="J127" t="s">
        <v>41</v>
      </c>
      <c r="K127" t="s">
        <v>35</v>
      </c>
      <c r="L127" s="4">
        <v>847</v>
      </c>
    </row>
    <row r="128" spans="10:12" x14ac:dyDescent="0.3">
      <c r="J128" t="s">
        <v>8</v>
      </c>
      <c r="K128" t="s">
        <v>35</v>
      </c>
      <c r="L128" s="4">
        <v>4753</v>
      </c>
    </row>
    <row r="129" spans="10:12" x14ac:dyDescent="0.3">
      <c r="J129" t="s">
        <v>6</v>
      </c>
      <c r="K129" t="s">
        <v>38</v>
      </c>
      <c r="L129" s="4">
        <v>959</v>
      </c>
    </row>
    <row r="130" spans="10:12" x14ac:dyDescent="0.3">
      <c r="J130" t="s">
        <v>7</v>
      </c>
      <c r="K130" t="s">
        <v>35</v>
      </c>
      <c r="L130" s="4">
        <v>2793</v>
      </c>
    </row>
    <row r="131" spans="10:12" x14ac:dyDescent="0.3">
      <c r="J131" t="s">
        <v>7</v>
      </c>
      <c r="K131" t="s">
        <v>35</v>
      </c>
      <c r="L131" s="4">
        <v>4606</v>
      </c>
    </row>
    <row r="132" spans="10:12" x14ac:dyDescent="0.3">
      <c r="J132" t="s">
        <v>7</v>
      </c>
      <c r="K132" t="s">
        <v>36</v>
      </c>
      <c r="L132" s="4">
        <v>5551</v>
      </c>
    </row>
    <row r="133" spans="10:12" x14ac:dyDescent="0.3">
      <c r="J133" t="s">
        <v>10</v>
      </c>
      <c r="K133" t="s">
        <v>36</v>
      </c>
      <c r="L133" s="4">
        <v>6657</v>
      </c>
    </row>
    <row r="134" spans="10:12" x14ac:dyDescent="0.3">
      <c r="J134" t="s">
        <v>7</v>
      </c>
      <c r="K134" t="s">
        <v>39</v>
      </c>
      <c r="L134" s="4">
        <v>4438</v>
      </c>
    </row>
    <row r="135" spans="10:12" x14ac:dyDescent="0.3">
      <c r="J135" t="s">
        <v>8</v>
      </c>
      <c r="K135" t="s">
        <v>38</v>
      </c>
      <c r="L135" s="4">
        <v>168</v>
      </c>
    </row>
    <row r="136" spans="10:12" x14ac:dyDescent="0.3">
      <c r="J136" t="s">
        <v>7</v>
      </c>
      <c r="K136" t="s">
        <v>34</v>
      </c>
      <c r="L136" s="4">
        <v>7777</v>
      </c>
    </row>
    <row r="137" spans="10:12" x14ac:dyDescent="0.3">
      <c r="J137" t="s">
        <v>5</v>
      </c>
      <c r="K137" t="s">
        <v>36</v>
      </c>
      <c r="L137" s="4">
        <v>3339</v>
      </c>
    </row>
    <row r="138" spans="10:12" x14ac:dyDescent="0.3">
      <c r="J138" t="s">
        <v>7</v>
      </c>
      <c r="K138" t="s">
        <v>37</v>
      </c>
      <c r="L138" s="4">
        <v>6391</v>
      </c>
    </row>
    <row r="139" spans="10:12" x14ac:dyDescent="0.3">
      <c r="J139" t="s">
        <v>5</v>
      </c>
      <c r="K139" t="s">
        <v>37</v>
      </c>
      <c r="L139" s="4">
        <v>518</v>
      </c>
    </row>
    <row r="140" spans="10:12" x14ac:dyDescent="0.3">
      <c r="J140" t="s">
        <v>7</v>
      </c>
      <c r="K140" t="s">
        <v>38</v>
      </c>
      <c r="L140" s="4">
        <v>5677</v>
      </c>
    </row>
    <row r="141" spans="10:12" x14ac:dyDescent="0.3">
      <c r="J141" t="s">
        <v>6</v>
      </c>
      <c r="K141" t="s">
        <v>39</v>
      </c>
      <c r="L141" s="4">
        <v>6048</v>
      </c>
    </row>
    <row r="142" spans="10:12" x14ac:dyDescent="0.3">
      <c r="J142" t="s">
        <v>8</v>
      </c>
      <c r="K142" t="s">
        <v>38</v>
      </c>
      <c r="L142" s="4">
        <v>3752</v>
      </c>
    </row>
    <row r="143" spans="10:12" x14ac:dyDescent="0.3">
      <c r="J143" t="s">
        <v>5</v>
      </c>
      <c r="K143" t="s">
        <v>35</v>
      </c>
      <c r="L143" s="4">
        <v>4480</v>
      </c>
    </row>
    <row r="144" spans="10:12" x14ac:dyDescent="0.3">
      <c r="J144" t="s">
        <v>9</v>
      </c>
      <c r="K144" t="s">
        <v>37</v>
      </c>
      <c r="L144" s="4">
        <v>259</v>
      </c>
    </row>
    <row r="145" spans="10:12" x14ac:dyDescent="0.3">
      <c r="J145" t="s">
        <v>8</v>
      </c>
      <c r="K145" t="s">
        <v>37</v>
      </c>
      <c r="L145" s="4">
        <v>42</v>
      </c>
    </row>
    <row r="146" spans="10:12" x14ac:dyDescent="0.3">
      <c r="J146" t="s">
        <v>41</v>
      </c>
      <c r="K146" t="s">
        <v>36</v>
      </c>
      <c r="L146" s="4">
        <v>98</v>
      </c>
    </row>
    <row r="147" spans="10:12" x14ac:dyDescent="0.3">
      <c r="J147" t="s">
        <v>7</v>
      </c>
      <c r="K147" t="s">
        <v>35</v>
      </c>
      <c r="L147" s="4">
        <v>2478</v>
      </c>
    </row>
    <row r="148" spans="10:12" x14ac:dyDescent="0.3">
      <c r="J148" t="s">
        <v>41</v>
      </c>
      <c r="K148" t="s">
        <v>34</v>
      </c>
      <c r="L148" s="4">
        <v>7847</v>
      </c>
    </row>
    <row r="149" spans="10:12" x14ac:dyDescent="0.3">
      <c r="J149" t="s">
        <v>2</v>
      </c>
      <c r="K149" t="s">
        <v>37</v>
      </c>
      <c r="L149" s="4">
        <v>9926</v>
      </c>
    </row>
    <row r="150" spans="10:12" x14ac:dyDescent="0.3">
      <c r="J150" t="s">
        <v>8</v>
      </c>
      <c r="K150" t="s">
        <v>38</v>
      </c>
      <c r="L150" s="4">
        <v>819</v>
      </c>
    </row>
    <row r="151" spans="10:12" x14ac:dyDescent="0.3">
      <c r="J151" t="s">
        <v>6</v>
      </c>
      <c r="K151" t="s">
        <v>39</v>
      </c>
      <c r="L151" s="4">
        <v>3052</v>
      </c>
    </row>
    <row r="152" spans="10:12" x14ac:dyDescent="0.3">
      <c r="J152" t="s">
        <v>9</v>
      </c>
      <c r="K152" t="s">
        <v>34</v>
      </c>
      <c r="L152" s="4">
        <v>6832</v>
      </c>
    </row>
    <row r="153" spans="10:12" x14ac:dyDescent="0.3">
      <c r="J153" t="s">
        <v>2</v>
      </c>
      <c r="K153" t="s">
        <v>39</v>
      </c>
      <c r="L153" s="4">
        <v>2016</v>
      </c>
    </row>
    <row r="154" spans="10:12" x14ac:dyDescent="0.3">
      <c r="J154" t="s">
        <v>6</v>
      </c>
      <c r="K154" t="s">
        <v>38</v>
      </c>
      <c r="L154" s="4">
        <v>7322</v>
      </c>
    </row>
    <row r="155" spans="10:12" x14ac:dyDescent="0.3">
      <c r="J155" t="s">
        <v>8</v>
      </c>
      <c r="K155" t="s">
        <v>35</v>
      </c>
      <c r="L155" s="4">
        <v>357</v>
      </c>
    </row>
    <row r="156" spans="10:12" x14ac:dyDescent="0.3">
      <c r="J156" t="s">
        <v>9</v>
      </c>
      <c r="K156" t="s">
        <v>39</v>
      </c>
      <c r="L156" s="4">
        <v>3192</v>
      </c>
    </row>
    <row r="157" spans="10:12" x14ac:dyDescent="0.3">
      <c r="J157" t="s">
        <v>7</v>
      </c>
      <c r="K157" t="s">
        <v>36</v>
      </c>
      <c r="L157" s="4">
        <v>8435</v>
      </c>
    </row>
    <row r="158" spans="10:12" x14ac:dyDescent="0.3">
      <c r="J158" t="s">
        <v>40</v>
      </c>
      <c r="K158" t="s">
        <v>39</v>
      </c>
      <c r="L158" s="4">
        <v>0</v>
      </c>
    </row>
    <row r="159" spans="10:12" x14ac:dyDescent="0.3">
      <c r="J159" t="s">
        <v>7</v>
      </c>
      <c r="K159" t="s">
        <v>34</v>
      </c>
      <c r="L159" s="4">
        <v>8862</v>
      </c>
    </row>
    <row r="160" spans="10:12" x14ac:dyDescent="0.3">
      <c r="J160" t="s">
        <v>6</v>
      </c>
      <c r="K160" t="s">
        <v>37</v>
      </c>
      <c r="L160" s="4">
        <v>3556</v>
      </c>
    </row>
    <row r="161" spans="10:12" x14ac:dyDescent="0.3">
      <c r="J161" t="s">
        <v>5</v>
      </c>
      <c r="K161" t="s">
        <v>34</v>
      </c>
      <c r="L161" s="4">
        <v>7280</v>
      </c>
    </row>
    <row r="162" spans="10:12" x14ac:dyDescent="0.3">
      <c r="J162" t="s">
        <v>6</v>
      </c>
      <c r="K162" t="s">
        <v>34</v>
      </c>
      <c r="L162" s="4">
        <v>3402</v>
      </c>
    </row>
    <row r="163" spans="10:12" x14ac:dyDescent="0.3">
      <c r="J163" t="s">
        <v>3</v>
      </c>
      <c r="K163" t="s">
        <v>37</v>
      </c>
      <c r="L163" s="4">
        <v>4592</v>
      </c>
    </row>
    <row r="164" spans="10:12" x14ac:dyDescent="0.3">
      <c r="J164" t="s">
        <v>9</v>
      </c>
      <c r="K164" t="s">
        <v>35</v>
      </c>
      <c r="L164" s="4">
        <v>7833</v>
      </c>
    </row>
    <row r="165" spans="10:12" x14ac:dyDescent="0.3">
      <c r="J165" t="s">
        <v>2</v>
      </c>
      <c r="K165" t="s">
        <v>39</v>
      </c>
      <c r="L165" s="4">
        <v>7651</v>
      </c>
    </row>
    <row r="166" spans="10:12" x14ac:dyDescent="0.3">
      <c r="J166" t="s">
        <v>40</v>
      </c>
      <c r="K166" t="s">
        <v>35</v>
      </c>
      <c r="L166" s="4">
        <v>2275</v>
      </c>
    </row>
    <row r="167" spans="10:12" x14ac:dyDescent="0.3">
      <c r="J167" t="s">
        <v>40</v>
      </c>
      <c r="K167" t="s">
        <v>38</v>
      </c>
      <c r="L167" s="4">
        <v>5670</v>
      </c>
    </row>
    <row r="168" spans="10:12" x14ac:dyDescent="0.3">
      <c r="J168" t="s">
        <v>7</v>
      </c>
      <c r="K168" t="s">
        <v>35</v>
      </c>
      <c r="L168" s="4">
        <v>2135</v>
      </c>
    </row>
    <row r="169" spans="10:12" x14ac:dyDescent="0.3">
      <c r="J169" t="s">
        <v>40</v>
      </c>
      <c r="K169" t="s">
        <v>34</v>
      </c>
      <c r="L169" s="4">
        <v>2779</v>
      </c>
    </row>
    <row r="170" spans="10:12" x14ac:dyDescent="0.3">
      <c r="J170" t="s">
        <v>10</v>
      </c>
      <c r="K170" t="s">
        <v>39</v>
      </c>
      <c r="L170" s="4">
        <v>12950</v>
      </c>
    </row>
    <row r="171" spans="10:12" x14ac:dyDescent="0.3">
      <c r="J171" t="s">
        <v>7</v>
      </c>
      <c r="K171" t="s">
        <v>36</v>
      </c>
      <c r="L171" s="4">
        <v>2646</v>
      </c>
    </row>
    <row r="172" spans="10:12" x14ac:dyDescent="0.3">
      <c r="J172" t="s">
        <v>40</v>
      </c>
      <c r="K172" t="s">
        <v>34</v>
      </c>
      <c r="L172" s="4">
        <v>3794</v>
      </c>
    </row>
    <row r="173" spans="10:12" x14ac:dyDescent="0.3">
      <c r="J173" t="s">
        <v>3</v>
      </c>
      <c r="K173" t="s">
        <v>35</v>
      </c>
      <c r="L173" s="4">
        <v>819</v>
      </c>
    </row>
    <row r="174" spans="10:12" x14ac:dyDescent="0.3">
      <c r="J174" t="s">
        <v>3</v>
      </c>
      <c r="K174" t="s">
        <v>34</v>
      </c>
      <c r="L174" s="4">
        <v>2583</v>
      </c>
    </row>
    <row r="175" spans="10:12" x14ac:dyDescent="0.3">
      <c r="J175" t="s">
        <v>7</v>
      </c>
      <c r="K175" t="s">
        <v>35</v>
      </c>
      <c r="L175" s="4">
        <v>4585</v>
      </c>
    </row>
    <row r="176" spans="10:12" x14ac:dyDescent="0.3">
      <c r="J176" t="s">
        <v>5</v>
      </c>
      <c r="K176" t="s">
        <v>34</v>
      </c>
      <c r="L176" s="4">
        <v>1652</v>
      </c>
    </row>
    <row r="177" spans="10:12" x14ac:dyDescent="0.3">
      <c r="J177" t="s">
        <v>10</v>
      </c>
      <c r="K177" t="s">
        <v>34</v>
      </c>
      <c r="L177" s="4">
        <v>4991</v>
      </c>
    </row>
    <row r="178" spans="10:12" x14ac:dyDescent="0.3">
      <c r="J178" t="s">
        <v>8</v>
      </c>
      <c r="K178" t="s">
        <v>34</v>
      </c>
      <c r="L178" s="4">
        <v>2009</v>
      </c>
    </row>
    <row r="179" spans="10:12" x14ac:dyDescent="0.3">
      <c r="J179" t="s">
        <v>2</v>
      </c>
      <c r="K179" t="s">
        <v>39</v>
      </c>
      <c r="L179" s="4">
        <v>1568</v>
      </c>
    </row>
    <row r="180" spans="10:12" x14ac:dyDescent="0.3">
      <c r="J180" t="s">
        <v>41</v>
      </c>
      <c r="K180" t="s">
        <v>37</v>
      </c>
      <c r="L180" s="4">
        <v>3388</v>
      </c>
    </row>
    <row r="181" spans="10:12" x14ac:dyDescent="0.3">
      <c r="J181" t="s">
        <v>40</v>
      </c>
      <c r="K181" t="s">
        <v>38</v>
      </c>
      <c r="L181" s="4">
        <v>623</v>
      </c>
    </row>
    <row r="182" spans="10:12" x14ac:dyDescent="0.3">
      <c r="J182" t="s">
        <v>6</v>
      </c>
      <c r="K182" t="s">
        <v>36</v>
      </c>
      <c r="L182" s="4">
        <v>10073</v>
      </c>
    </row>
    <row r="183" spans="10:12" x14ac:dyDescent="0.3">
      <c r="J183" t="s">
        <v>8</v>
      </c>
      <c r="K183" t="s">
        <v>39</v>
      </c>
      <c r="L183" s="4">
        <v>1561</v>
      </c>
    </row>
    <row r="184" spans="10:12" x14ac:dyDescent="0.3">
      <c r="J184" t="s">
        <v>9</v>
      </c>
      <c r="K184" t="s">
        <v>36</v>
      </c>
      <c r="L184" s="4">
        <v>11522</v>
      </c>
    </row>
    <row r="185" spans="10:12" x14ac:dyDescent="0.3">
      <c r="J185" t="s">
        <v>6</v>
      </c>
      <c r="K185" t="s">
        <v>38</v>
      </c>
      <c r="L185" s="4">
        <v>2317</v>
      </c>
    </row>
    <row r="186" spans="10:12" x14ac:dyDescent="0.3">
      <c r="J186" t="s">
        <v>10</v>
      </c>
      <c r="K186" t="s">
        <v>37</v>
      </c>
      <c r="L186" s="4">
        <v>3059</v>
      </c>
    </row>
    <row r="187" spans="10:12" x14ac:dyDescent="0.3">
      <c r="J187" t="s">
        <v>41</v>
      </c>
      <c r="K187" t="s">
        <v>37</v>
      </c>
      <c r="L187" s="4">
        <v>2324</v>
      </c>
    </row>
    <row r="188" spans="10:12" x14ac:dyDescent="0.3">
      <c r="J188" t="s">
        <v>3</v>
      </c>
      <c r="K188" t="s">
        <v>39</v>
      </c>
      <c r="L188" s="4">
        <v>4956</v>
      </c>
    </row>
    <row r="189" spans="10:12" x14ac:dyDescent="0.3">
      <c r="J189" t="s">
        <v>10</v>
      </c>
      <c r="K189" t="s">
        <v>34</v>
      </c>
      <c r="L189" s="4">
        <v>5355</v>
      </c>
    </row>
    <row r="190" spans="10:12" x14ac:dyDescent="0.3">
      <c r="J190" t="s">
        <v>3</v>
      </c>
      <c r="K190" t="s">
        <v>34</v>
      </c>
      <c r="L190" s="4">
        <v>7259</v>
      </c>
    </row>
    <row r="191" spans="10:12" x14ac:dyDescent="0.3">
      <c r="J191" t="s">
        <v>8</v>
      </c>
      <c r="K191" t="s">
        <v>37</v>
      </c>
      <c r="L191" s="4">
        <v>6279</v>
      </c>
    </row>
    <row r="192" spans="10:12" x14ac:dyDescent="0.3">
      <c r="J192" t="s">
        <v>40</v>
      </c>
      <c r="K192" t="s">
        <v>38</v>
      </c>
      <c r="L192" s="4">
        <v>2541</v>
      </c>
    </row>
    <row r="193" spans="10:12" x14ac:dyDescent="0.3">
      <c r="J193" t="s">
        <v>6</v>
      </c>
      <c r="K193" t="s">
        <v>35</v>
      </c>
      <c r="L193" s="4">
        <v>3864</v>
      </c>
    </row>
    <row r="194" spans="10:12" x14ac:dyDescent="0.3">
      <c r="J194" t="s">
        <v>5</v>
      </c>
      <c r="K194" t="s">
        <v>36</v>
      </c>
      <c r="L194" s="4">
        <v>6146</v>
      </c>
    </row>
    <row r="195" spans="10:12" x14ac:dyDescent="0.3">
      <c r="J195" t="s">
        <v>9</v>
      </c>
      <c r="K195" t="s">
        <v>39</v>
      </c>
      <c r="L195" s="4">
        <v>2639</v>
      </c>
    </row>
    <row r="196" spans="10:12" x14ac:dyDescent="0.3">
      <c r="J196" t="s">
        <v>8</v>
      </c>
      <c r="K196" t="s">
        <v>37</v>
      </c>
      <c r="L196" s="4">
        <v>1890</v>
      </c>
    </row>
    <row r="197" spans="10:12" x14ac:dyDescent="0.3">
      <c r="J197" t="s">
        <v>7</v>
      </c>
      <c r="K197" t="s">
        <v>34</v>
      </c>
      <c r="L197" s="4">
        <v>1932</v>
      </c>
    </row>
    <row r="198" spans="10:12" x14ac:dyDescent="0.3">
      <c r="J198" t="s">
        <v>3</v>
      </c>
      <c r="K198" t="s">
        <v>34</v>
      </c>
      <c r="L198" s="4">
        <v>6300</v>
      </c>
    </row>
    <row r="199" spans="10:12" x14ac:dyDescent="0.3">
      <c r="J199" t="s">
        <v>6</v>
      </c>
      <c r="K199" t="s">
        <v>37</v>
      </c>
      <c r="L199" s="4">
        <v>560</v>
      </c>
    </row>
    <row r="200" spans="10:12" x14ac:dyDescent="0.3">
      <c r="J200" t="s">
        <v>9</v>
      </c>
      <c r="K200" t="s">
        <v>37</v>
      </c>
      <c r="L200" s="4">
        <v>2856</v>
      </c>
    </row>
    <row r="201" spans="10:12" x14ac:dyDescent="0.3">
      <c r="J201" t="s">
        <v>9</v>
      </c>
      <c r="K201" t="s">
        <v>34</v>
      </c>
      <c r="L201" s="4">
        <v>707</v>
      </c>
    </row>
    <row r="202" spans="10:12" x14ac:dyDescent="0.3">
      <c r="J202" t="s">
        <v>8</v>
      </c>
      <c r="K202" t="s">
        <v>35</v>
      </c>
      <c r="L202" s="4">
        <v>3598</v>
      </c>
    </row>
    <row r="203" spans="10:12" x14ac:dyDescent="0.3">
      <c r="J203" t="s">
        <v>40</v>
      </c>
      <c r="K203" t="s">
        <v>35</v>
      </c>
      <c r="L203" s="4">
        <v>6853</v>
      </c>
    </row>
    <row r="204" spans="10:12" x14ac:dyDescent="0.3">
      <c r="J204" t="s">
        <v>40</v>
      </c>
      <c r="K204" t="s">
        <v>35</v>
      </c>
      <c r="L204" s="4">
        <v>4725</v>
      </c>
    </row>
    <row r="205" spans="10:12" x14ac:dyDescent="0.3">
      <c r="J205" t="s">
        <v>41</v>
      </c>
      <c r="K205" t="s">
        <v>36</v>
      </c>
      <c r="L205" s="4">
        <v>10304</v>
      </c>
    </row>
    <row r="206" spans="10:12" x14ac:dyDescent="0.3">
      <c r="J206" t="s">
        <v>41</v>
      </c>
      <c r="K206" t="s">
        <v>34</v>
      </c>
      <c r="L206" s="4">
        <v>1274</v>
      </c>
    </row>
    <row r="207" spans="10:12" x14ac:dyDescent="0.3">
      <c r="J207" t="s">
        <v>5</v>
      </c>
      <c r="K207" t="s">
        <v>36</v>
      </c>
      <c r="L207" s="4">
        <v>1526</v>
      </c>
    </row>
    <row r="208" spans="10:12" x14ac:dyDescent="0.3">
      <c r="J208" t="s">
        <v>40</v>
      </c>
      <c r="K208" t="s">
        <v>39</v>
      </c>
      <c r="L208" s="4">
        <v>3101</v>
      </c>
    </row>
    <row r="209" spans="10:12" x14ac:dyDescent="0.3">
      <c r="J209" t="s">
        <v>2</v>
      </c>
      <c r="K209" t="s">
        <v>37</v>
      </c>
      <c r="L209" s="4">
        <v>1057</v>
      </c>
    </row>
    <row r="210" spans="10:12" x14ac:dyDescent="0.3">
      <c r="J210" t="s">
        <v>7</v>
      </c>
      <c r="K210" t="s">
        <v>37</v>
      </c>
      <c r="L210" s="4">
        <v>5306</v>
      </c>
    </row>
    <row r="211" spans="10:12" x14ac:dyDescent="0.3">
      <c r="J211" t="s">
        <v>5</v>
      </c>
      <c r="K211" t="s">
        <v>39</v>
      </c>
      <c r="L211" s="4">
        <v>4018</v>
      </c>
    </row>
    <row r="212" spans="10:12" x14ac:dyDescent="0.3">
      <c r="J212" t="s">
        <v>9</v>
      </c>
      <c r="K212" t="s">
        <v>34</v>
      </c>
      <c r="L212" s="4">
        <v>938</v>
      </c>
    </row>
    <row r="213" spans="10:12" x14ac:dyDescent="0.3">
      <c r="J213" t="s">
        <v>7</v>
      </c>
      <c r="K213" t="s">
        <v>38</v>
      </c>
      <c r="L213" s="4">
        <v>1778</v>
      </c>
    </row>
    <row r="214" spans="10:12" x14ac:dyDescent="0.3">
      <c r="J214" t="s">
        <v>6</v>
      </c>
      <c r="K214" t="s">
        <v>39</v>
      </c>
      <c r="L214" s="4">
        <v>1638</v>
      </c>
    </row>
    <row r="215" spans="10:12" x14ac:dyDescent="0.3">
      <c r="J215" t="s">
        <v>41</v>
      </c>
      <c r="K215" t="s">
        <v>38</v>
      </c>
      <c r="L215" s="4">
        <v>154</v>
      </c>
    </row>
    <row r="216" spans="10:12" x14ac:dyDescent="0.3">
      <c r="J216" t="s">
        <v>7</v>
      </c>
      <c r="K216" t="s">
        <v>37</v>
      </c>
      <c r="L216" s="4">
        <v>9835</v>
      </c>
    </row>
    <row r="217" spans="10:12" x14ac:dyDescent="0.3">
      <c r="J217" t="s">
        <v>9</v>
      </c>
      <c r="K217" t="s">
        <v>37</v>
      </c>
      <c r="L217" s="4">
        <v>7273</v>
      </c>
    </row>
    <row r="218" spans="10:12" x14ac:dyDescent="0.3">
      <c r="J218" t="s">
        <v>5</v>
      </c>
      <c r="K218" t="s">
        <v>39</v>
      </c>
      <c r="L218" s="4">
        <v>6909</v>
      </c>
    </row>
    <row r="219" spans="10:12" x14ac:dyDescent="0.3">
      <c r="J219" t="s">
        <v>9</v>
      </c>
      <c r="K219" t="s">
        <v>39</v>
      </c>
      <c r="L219" s="4">
        <v>3920</v>
      </c>
    </row>
    <row r="220" spans="10:12" x14ac:dyDescent="0.3">
      <c r="J220" t="s">
        <v>10</v>
      </c>
      <c r="K220" t="s">
        <v>39</v>
      </c>
      <c r="L220" s="4">
        <v>4858</v>
      </c>
    </row>
    <row r="221" spans="10:12" x14ac:dyDescent="0.3">
      <c r="J221" t="s">
        <v>2</v>
      </c>
      <c r="K221" t="s">
        <v>38</v>
      </c>
      <c r="L221" s="4">
        <v>3549</v>
      </c>
    </row>
    <row r="222" spans="10:12" x14ac:dyDescent="0.3">
      <c r="J222" t="s">
        <v>7</v>
      </c>
      <c r="K222" t="s">
        <v>39</v>
      </c>
      <c r="L222" s="4">
        <v>966</v>
      </c>
    </row>
    <row r="223" spans="10:12" x14ac:dyDescent="0.3">
      <c r="J223" t="s">
        <v>5</v>
      </c>
      <c r="K223" t="s">
        <v>39</v>
      </c>
      <c r="L223" s="4">
        <v>385</v>
      </c>
    </row>
    <row r="224" spans="10:12" x14ac:dyDescent="0.3">
      <c r="J224" t="s">
        <v>6</v>
      </c>
      <c r="K224" t="s">
        <v>34</v>
      </c>
      <c r="L224" s="4">
        <v>2219</v>
      </c>
    </row>
    <row r="225" spans="10:12" x14ac:dyDescent="0.3">
      <c r="J225" t="s">
        <v>9</v>
      </c>
      <c r="K225" t="s">
        <v>36</v>
      </c>
      <c r="L225" s="4">
        <v>2954</v>
      </c>
    </row>
    <row r="226" spans="10:12" x14ac:dyDescent="0.3">
      <c r="J226" t="s">
        <v>7</v>
      </c>
      <c r="K226" t="s">
        <v>36</v>
      </c>
      <c r="L226" s="4">
        <v>280</v>
      </c>
    </row>
    <row r="227" spans="10:12" x14ac:dyDescent="0.3">
      <c r="J227" t="s">
        <v>41</v>
      </c>
      <c r="K227" t="s">
        <v>36</v>
      </c>
      <c r="L227" s="4">
        <v>6118</v>
      </c>
    </row>
    <row r="228" spans="10:12" x14ac:dyDescent="0.3">
      <c r="J228" t="s">
        <v>2</v>
      </c>
      <c r="K228" t="s">
        <v>39</v>
      </c>
      <c r="L228" s="4">
        <v>4802</v>
      </c>
    </row>
    <row r="229" spans="10:12" x14ac:dyDescent="0.3">
      <c r="J229" t="s">
        <v>9</v>
      </c>
      <c r="K229" t="s">
        <v>38</v>
      </c>
      <c r="L229" s="4">
        <v>4137</v>
      </c>
    </row>
    <row r="230" spans="10:12" x14ac:dyDescent="0.3">
      <c r="J230" t="s">
        <v>3</v>
      </c>
      <c r="K230" t="s">
        <v>35</v>
      </c>
      <c r="L230" s="4">
        <v>2023</v>
      </c>
    </row>
    <row r="231" spans="10:12" x14ac:dyDescent="0.3">
      <c r="J231" t="s">
        <v>9</v>
      </c>
      <c r="K231" t="s">
        <v>36</v>
      </c>
      <c r="L231" s="4">
        <v>9051</v>
      </c>
    </row>
    <row r="232" spans="10:12" x14ac:dyDescent="0.3">
      <c r="J232" t="s">
        <v>9</v>
      </c>
      <c r="K232" t="s">
        <v>37</v>
      </c>
      <c r="L232" s="4">
        <v>2919</v>
      </c>
    </row>
    <row r="233" spans="10:12" x14ac:dyDescent="0.3">
      <c r="J233" t="s">
        <v>41</v>
      </c>
      <c r="K233" t="s">
        <v>38</v>
      </c>
      <c r="L233" s="4">
        <v>5915</v>
      </c>
    </row>
    <row r="234" spans="10:12" x14ac:dyDescent="0.3">
      <c r="J234" t="s">
        <v>10</v>
      </c>
      <c r="K234" t="s">
        <v>35</v>
      </c>
      <c r="L234" s="4">
        <v>2562</v>
      </c>
    </row>
    <row r="235" spans="10:12" x14ac:dyDescent="0.3">
      <c r="J235" t="s">
        <v>5</v>
      </c>
      <c r="K235" t="s">
        <v>37</v>
      </c>
      <c r="L235" s="4">
        <v>8813</v>
      </c>
    </row>
    <row r="236" spans="10:12" x14ac:dyDescent="0.3">
      <c r="J236" t="s">
        <v>5</v>
      </c>
      <c r="K236" t="s">
        <v>36</v>
      </c>
      <c r="L236" s="4">
        <v>6111</v>
      </c>
    </row>
    <row r="237" spans="10:12" x14ac:dyDescent="0.3">
      <c r="J237" t="s">
        <v>8</v>
      </c>
      <c r="K237" t="s">
        <v>34</v>
      </c>
      <c r="L237" s="4">
        <v>3507</v>
      </c>
    </row>
    <row r="238" spans="10:12" x14ac:dyDescent="0.3">
      <c r="J238" t="s">
        <v>6</v>
      </c>
      <c r="K238" t="s">
        <v>36</v>
      </c>
      <c r="L238" s="4">
        <v>4319</v>
      </c>
    </row>
    <row r="239" spans="10:12" x14ac:dyDescent="0.3">
      <c r="J239" t="s">
        <v>40</v>
      </c>
      <c r="K239" t="s">
        <v>38</v>
      </c>
      <c r="L239" s="4">
        <v>609</v>
      </c>
    </row>
    <row r="240" spans="10:12" x14ac:dyDescent="0.3">
      <c r="J240" t="s">
        <v>40</v>
      </c>
      <c r="K240" t="s">
        <v>39</v>
      </c>
      <c r="L240" s="4">
        <v>6370</v>
      </c>
    </row>
    <row r="241" spans="10:12" x14ac:dyDescent="0.3">
      <c r="J241" t="s">
        <v>5</v>
      </c>
      <c r="K241" t="s">
        <v>38</v>
      </c>
      <c r="L241" s="4">
        <v>5474</v>
      </c>
    </row>
    <row r="242" spans="10:12" x14ac:dyDescent="0.3">
      <c r="J242" t="s">
        <v>40</v>
      </c>
      <c r="K242" t="s">
        <v>36</v>
      </c>
      <c r="L242" s="4">
        <v>3164</v>
      </c>
    </row>
    <row r="243" spans="10:12" x14ac:dyDescent="0.3">
      <c r="J243" t="s">
        <v>6</v>
      </c>
      <c r="K243" t="s">
        <v>35</v>
      </c>
      <c r="L243" s="4">
        <v>1302</v>
      </c>
    </row>
    <row r="244" spans="10:12" x14ac:dyDescent="0.3">
      <c r="J244" t="s">
        <v>3</v>
      </c>
      <c r="K244" t="s">
        <v>37</v>
      </c>
      <c r="L244" s="4">
        <v>7308</v>
      </c>
    </row>
    <row r="245" spans="10:12" x14ac:dyDescent="0.3">
      <c r="J245" t="s">
        <v>40</v>
      </c>
      <c r="K245" t="s">
        <v>37</v>
      </c>
      <c r="L245" s="4">
        <v>6132</v>
      </c>
    </row>
    <row r="246" spans="10:12" x14ac:dyDescent="0.3">
      <c r="J246" t="s">
        <v>10</v>
      </c>
      <c r="K246" t="s">
        <v>35</v>
      </c>
      <c r="L246" s="4">
        <v>3472</v>
      </c>
    </row>
    <row r="247" spans="10:12" x14ac:dyDescent="0.3">
      <c r="J247" t="s">
        <v>8</v>
      </c>
      <c r="K247" t="s">
        <v>39</v>
      </c>
      <c r="L247" s="4">
        <v>9660</v>
      </c>
    </row>
    <row r="248" spans="10:12" x14ac:dyDescent="0.3">
      <c r="J248" t="s">
        <v>9</v>
      </c>
      <c r="K248" t="s">
        <v>38</v>
      </c>
      <c r="L248" s="4">
        <v>2436</v>
      </c>
    </row>
    <row r="249" spans="10:12" x14ac:dyDescent="0.3">
      <c r="J249" t="s">
        <v>9</v>
      </c>
      <c r="K249" t="s">
        <v>38</v>
      </c>
      <c r="L249" s="4">
        <v>9506</v>
      </c>
    </row>
    <row r="250" spans="10:12" x14ac:dyDescent="0.3">
      <c r="J250" t="s">
        <v>10</v>
      </c>
      <c r="K250" t="s">
        <v>37</v>
      </c>
      <c r="L250" s="4">
        <v>245</v>
      </c>
    </row>
    <row r="251" spans="10:12" x14ac:dyDescent="0.3">
      <c r="J251" t="s">
        <v>8</v>
      </c>
      <c r="K251" t="s">
        <v>35</v>
      </c>
      <c r="L251" s="4">
        <v>2702</v>
      </c>
    </row>
    <row r="252" spans="10:12" x14ac:dyDescent="0.3">
      <c r="J252" t="s">
        <v>10</v>
      </c>
      <c r="K252" t="s">
        <v>34</v>
      </c>
      <c r="L252" s="4">
        <v>700</v>
      </c>
    </row>
    <row r="253" spans="10:12" x14ac:dyDescent="0.3">
      <c r="J253" t="s">
        <v>6</v>
      </c>
      <c r="K253" t="s">
        <v>34</v>
      </c>
      <c r="L253" s="4">
        <v>3759</v>
      </c>
    </row>
    <row r="254" spans="10:12" x14ac:dyDescent="0.3">
      <c r="J254" t="s">
        <v>2</v>
      </c>
      <c r="K254" t="s">
        <v>35</v>
      </c>
      <c r="L254" s="4">
        <v>1589</v>
      </c>
    </row>
    <row r="255" spans="10:12" x14ac:dyDescent="0.3">
      <c r="J255" t="s">
        <v>7</v>
      </c>
      <c r="K255" t="s">
        <v>35</v>
      </c>
      <c r="L255" s="4">
        <v>5194</v>
      </c>
    </row>
    <row r="256" spans="10:12" x14ac:dyDescent="0.3">
      <c r="J256" t="s">
        <v>10</v>
      </c>
      <c r="K256" t="s">
        <v>36</v>
      </c>
      <c r="L256" s="4">
        <v>945</v>
      </c>
    </row>
    <row r="257" spans="10:12" x14ac:dyDescent="0.3">
      <c r="J257" t="s">
        <v>40</v>
      </c>
      <c r="K257" t="s">
        <v>38</v>
      </c>
      <c r="L257" s="4">
        <v>1988</v>
      </c>
    </row>
    <row r="258" spans="10:12" x14ac:dyDescent="0.3">
      <c r="J258" t="s">
        <v>6</v>
      </c>
      <c r="K258" t="s">
        <v>34</v>
      </c>
      <c r="L258" s="4">
        <v>6734</v>
      </c>
    </row>
    <row r="259" spans="10:12" x14ac:dyDescent="0.3">
      <c r="J259" t="s">
        <v>40</v>
      </c>
      <c r="K259" t="s">
        <v>36</v>
      </c>
      <c r="L259" s="4">
        <v>217</v>
      </c>
    </row>
    <row r="260" spans="10:12" x14ac:dyDescent="0.3">
      <c r="J260" t="s">
        <v>5</v>
      </c>
      <c r="K260" t="s">
        <v>34</v>
      </c>
      <c r="L260" s="4">
        <v>6279</v>
      </c>
    </row>
    <row r="261" spans="10:12" x14ac:dyDescent="0.3">
      <c r="J261" t="s">
        <v>40</v>
      </c>
      <c r="K261" t="s">
        <v>36</v>
      </c>
      <c r="L261" s="4">
        <v>4424</v>
      </c>
    </row>
    <row r="262" spans="10:12" x14ac:dyDescent="0.3">
      <c r="J262" t="s">
        <v>2</v>
      </c>
      <c r="K262" t="s">
        <v>36</v>
      </c>
      <c r="L262" s="4">
        <v>189</v>
      </c>
    </row>
    <row r="263" spans="10:12" x14ac:dyDescent="0.3">
      <c r="J263" t="s">
        <v>5</v>
      </c>
      <c r="K263" t="s">
        <v>35</v>
      </c>
      <c r="L263" s="4">
        <v>490</v>
      </c>
    </row>
    <row r="264" spans="10:12" x14ac:dyDescent="0.3">
      <c r="J264" t="s">
        <v>8</v>
      </c>
      <c r="K264" t="s">
        <v>37</v>
      </c>
      <c r="L264" s="4">
        <v>434</v>
      </c>
    </row>
    <row r="265" spans="10:12" x14ac:dyDescent="0.3">
      <c r="J265" t="s">
        <v>7</v>
      </c>
      <c r="K265" t="s">
        <v>38</v>
      </c>
      <c r="L265" s="4">
        <v>10129</v>
      </c>
    </row>
    <row r="266" spans="10:12" x14ac:dyDescent="0.3">
      <c r="J266" t="s">
        <v>3</v>
      </c>
      <c r="K266" t="s">
        <v>39</v>
      </c>
      <c r="L266" s="4">
        <v>1652</v>
      </c>
    </row>
    <row r="267" spans="10:12" x14ac:dyDescent="0.3">
      <c r="J267" t="s">
        <v>8</v>
      </c>
      <c r="K267" t="s">
        <v>38</v>
      </c>
      <c r="L267" s="4">
        <v>6433</v>
      </c>
    </row>
    <row r="268" spans="10:12" x14ac:dyDescent="0.3">
      <c r="J268" t="s">
        <v>3</v>
      </c>
      <c r="K268" t="s">
        <v>34</v>
      </c>
      <c r="L268" s="4">
        <v>2212</v>
      </c>
    </row>
    <row r="269" spans="10:12" x14ac:dyDescent="0.3">
      <c r="J269" t="s">
        <v>41</v>
      </c>
      <c r="K269" t="s">
        <v>35</v>
      </c>
      <c r="L269" s="4">
        <v>609</v>
      </c>
    </row>
    <row r="270" spans="10:12" x14ac:dyDescent="0.3">
      <c r="J270" t="s">
        <v>40</v>
      </c>
      <c r="K270" t="s">
        <v>35</v>
      </c>
      <c r="L270" s="4">
        <v>1638</v>
      </c>
    </row>
    <row r="271" spans="10:12" x14ac:dyDescent="0.3">
      <c r="J271" t="s">
        <v>7</v>
      </c>
      <c r="K271" t="s">
        <v>34</v>
      </c>
      <c r="L271" s="4">
        <v>3829</v>
      </c>
    </row>
    <row r="272" spans="10:12" x14ac:dyDescent="0.3">
      <c r="J272" t="s">
        <v>40</v>
      </c>
      <c r="K272" t="s">
        <v>39</v>
      </c>
      <c r="L272" s="4">
        <v>5775</v>
      </c>
    </row>
    <row r="273" spans="10:12" x14ac:dyDescent="0.3">
      <c r="J273" t="s">
        <v>6</v>
      </c>
      <c r="K273" t="s">
        <v>35</v>
      </c>
      <c r="L273" s="4">
        <v>1071</v>
      </c>
    </row>
    <row r="274" spans="10:12" x14ac:dyDescent="0.3">
      <c r="J274" t="s">
        <v>8</v>
      </c>
      <c r="K274" t="s">
        <v>36</v>
      </c>
      <c r="L274" s="4">
        <v>5019</v>
      </c>
    </row>
    <row r="275" spans="10:12" x14ac:dyDescent="0.3">
      <c r="J275" t="s">
        <v>2</v>
      </c>
      <c r="K275" t="s">
        <v>37</v>
      </c>
      <c r="L275" s="4">
        <v>2863</v>
      </c>
    </row>
    <row r="276" spans="10:12" x14ac:dyDescent="0.3">
      <c r="J276" t="s">
        <v>40</v>
      </c>
      <c r="K276" t="s">
        <v>35</v>
      </c>
      <c r="L276" s="4">
        <v>1617</v>
      </c>
    </row>
    <row r="277" spans="10:12" x14ac:dyDescent="0.3">
      <c r="J277" t="s">
        <v>6</v>
      </c>
      <c r="K277" t="s">
        <v>37</v>
      </c>
      <c r="L277" s="4">
        <v>6818</v>
      </c>
    </row>
    <row r="278" spans="10:12" x14ac:dyDescent="0.3">
      <c r="J278" t="s">
        <v>3</v>
      </c>
      <c r="K278" t="s">
        <v>35</v>
      </c>
      <c r="L278" s="4">
        <v>6657</v>
      </c>
    </row>
    <row r="279" spans="10:12" x14ac:dyDescent="0.3">
      <c r="J279" t="s">
        <v>3</v>
      </c>
      <c r="K279" t="s">
        <v>34</v>
      </c>
      <c r="L279" s="4">
        <v>2919</v>
      </c>
    </row>
    <row r="280" spans="10:12" x14ac:dyDescent="0.3">
      <c r="J280" t="s">
        <v>2</v>
      </c>
      <c r="K280" t="s">
        <v>36</v>
      </c>
      <c r="L280" s="4">
        <v>3094</v>
      </c>
    </row>
    <row r="281" spans="10:12" x14ac:dyDescent="0.3">
      <c r="J281" t="s">
        <v>6</v>
      </c>
      <c r="K281" t="s">
        <v>39</v>
      </c>
      <c r="L281" s="4">
        <v>2989</v>
      </c>
    </row>
    <row r="282" spans="10:12" x14ac:dyDescent="0.3">
      <c r="J282" t="s">
        <v>8</v>
      </c>
      <c r="K282" t="s">
        <v>38</v>
      </c>
      <c r="L282" s="4">
        <v>2268</v>
      </c>
    </row>
    <row r="283" spans="10:12" x14ac:dyDescent="0.3">
      <c r="J283" t="s">
        <v>5</v>
      </c>
      <c r="K283" t="s">
        <v>35</v>
      </c>
      <c r="L283" s="4">
        <v>4753</v>
      </c>
    </row>
    <row r="284" spans="10:12" x14ac:dyDescent="0.3">
      <c r="J284" t="s">
        <v>2</v>
      </c>
      <c r="K284" t="s">
        <v>34</v>
      </c>
      <c r="L284" s="4">
        <v>7511</v>
      </c>
    </row>
    <row r="285" spans="10:12" x14ac:dyDescent="0.3">
      <c r="J285" t="s">
        <v>2</v>
      </c>
      <c r="K285" t="s">
        <v>38</v>
      </c>
      <c r="L285" s="4">
        <v>4326</v>
      </c>
    </row>
    <row r="286" spans="10:12" x14ac:dyDescent="0.3">
      <c r="J286" t="s">
        <v>41</v>
      </c>
      <c r="K286" t="s">
        <v>34</v>
      </c>
      <c r="L286" s="4">
        <v>4935</v>
      </c>
    </row>
    <row r="287" spans="10:12" x14ac:dyDescent="0.3">
      <c r="J287" t="s">
        <v>6</v>
      </c>
      <c r="K287" t="s">
        <v>35</v>
      </c>
      <c r="L287" s="4">
        <v>4781</v>
      </c>
    </row>
    <row r="288" spans="10:12" x14ac:dyDescent="0.3">
      <c r="J288" t="s">
        <v>5</v>
      </c>
      <c r="K288" t="s">
        <v>38</v>
      </c>
      <c r="L288" s="4">
        <v>7483</v>
      </c>
    </row>
    <row r="289" spans="10:12" x14ac:dyDescent="0.3">
      <c r="J289" t="s">
        <v>10</v>
      </c>
      <c r="K289" t="s">
        <v>38</v>
      </c>
      <c r="L289" s="4">
        <v>6860</v>
      </c>
    </row>
    <row r="290" spans="10:12" x14ac:dyDescent="0.3">
      <c r="J290" t="s">
        <v>40</v>
      </c>
      <c r="K290" t="s">
        <v>37</v>
      </c>
      <c r="L290" s="4">
        <v>9002</v>
      </c>
    </row>
    <row r="291" spans="10:12" x14ac:dyDescent="0.3">
      <c r="J291" t="s">
        <v>6</v>
      </c>
      <c r="K291" t="s">
        <v>36</v>
      </c>
      <c r="L291" s="4">
        <v>1400</v>
      </c>
    </row>
    <row r="292" spans="10:12" x14ac:dyDescent="0.3">
      <c r="J292" t="s">
        <v>10</v>
      </c>
      <c r="K292" t="s">
        <v>34</v>
      </c>
      <c r="L292" s="4">
        <v>4053</v>
      </c>
    </row>
    <row r="293" spans="10:12" x14ac:dyDescent="0.3">
      <c r="J293" t="s">
        <v>7</v>
      </c>
      <c r="K293" t="s">
        <v>36</v>
      </c>
      <c r="L293" s="4">
        <v>2149</v>
      </c>
    </row>
    <row r="294" spans="10:12" x14ac:dyDescent="0.3">
      <c r="J294" t="s">
        <v>3</v>
      </c>
      <c r="K294" t="s">
        <v>39</v>
      </c>
      <c r="L294" s="4">
        <v>3640</v>
      </c>
    </row>
    <row r="295" spans="10:12" x14ac:dyDescent="0.3">
      <c r="J295" t="s">
        <v>2</v>
      </c>
      <c r="K295" t="s">
        <v>39</v>
      </c>
      <c r="L295" s="4">
        <v>630</v>
      </c>
    </row>
    <row r="296" spans="10:12" x14ac:dyDescent="0.3">
      <c r="J296" t="s">
        <v>9</v>
      </c>
      <c r="K296" t="s">
        <v>35</v>
      </c>
      <c r="L296" s="4">
        <v>2429</v>
      </c>
    </row>
    <row r="297" spans="10:12" x14ac:dyDescent="0.3">
      <c r="J297" t="s">
        <v>9</v>
      </c>
      <c r="K297" t="s">
        <v>36</v>
      </c>
      <c r="L297" s="4">
        <v>2142</v>
      </c>
    </row>
    <row r="298" spans="10:12" x14ac:dyDescent="0.3">
      <c r="J298" t="s">
        <v>7</v>
      </c>
      <c r="K298" t="s">
        <v>37</v>
      </c>
      <c r="L298" s="4">
        <v>6454</v>
      </c>
    </row>
    <row r="299" spans="10:12" x14ac:dyDescent="0.3">
      <c r="J299" t="s">
        <v>7</v>
      </c>
      <c r="K299" t="s">
        <v>37</v>
      </c>
      <c r="L299" s="4">
        <v>4487</v>
      </c>
    </row>
    <row r="300" spans="10:12" x14ac:dyDescent="0.3">
      <c r="J300" t="s">
        <v>3</v>
      </c>
      <c r="K300" t="s">
        <v>37</v>
      </c>
      <c r="L300" s="4">
        <v>938</v>
      </c>
    </row>
    <row r="301" spans="10:12" x14ac:dyDescent="0.3">
      <c r="J301" t="s">
        <v>3</v>
      </c>
      <c r="K301" t="s">
        <v>38</v>
      </c>
      <c r="L301" s="4">
        <v>8841</v>
      </c>
    </row>
    <row r="302" spans="10:12" x14ac:dyDescent="0.3">
      <c r="J302" t="s">
        <v>2</v>
      </c>
      <c r="K302" t="s">
        <v>39</v>
      </c>
      <c r="L302" s="4">
        <v>4018</v>
      </c>
    </row>
    <row r="303" spans="10:12" x14ac:dyDescent="0.3">
      <c r="J303" t="s">
        <v>41</v>
      </c>
      <c r="K303" t="s">
        <v>37</v>
      </c>
      <c r="L303" s="4">
        <v>714</v>
      </c>
    </row>
    <row r="304" spans="10:12" x14ac:dyDescent="0.3">
      <c r="J304" t="s">
        <v>9</v>
      </c>
      <c r="K304" t="s">
        <v>38</v>
      </c>
      <c r="L304" s="4">
        <v>3850</v>
      </c>
    </row>
  </sheetData>
  <pageMargins left="0.7" right="0.7" top="0.75" bottom="0.75" header="0.3" footer="0.3"/>
  <pageSetup orientation="portrait" r:id="rId3"/>
  <tableParts count="1">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72041-AA4C-47B6-9358-216FD47940D9}">
  <dimension ref="B2:C25"/>
  <sheetViews>
    <sheetView workbookViewId="0">
      <selection activeCell="C3" sqref="C3"/>
    </sheetView>
  </sheetViews>
  <sheetFormatPr defaultRowHeight="14.4" x14ac:dyDescent="0.3"/>
  <cols>
    <col min="2" max="2" width="20.21875" bestFit="1" customWidth="1"/>
    <col min="3" max="5" width="10.33203125" bestFit="1" customWidth="1"/>
  </cols>
  <sheetData>
    <row r="2" spans="2:3" x14ac:dyDescent="0.3">
      <c r="B2" s="22" t="s">
        <v>77</v>
      </c>
      <c r="C2" t="s">
        <v>78</v>
      </c>
    </row>
    <row r="3" spans="2:3" x14ac:dyDescent="0.3">
      <c r="B3" s="23" t="s">
        <v>14</v>
      </c>
      <c r="C3" s="25">
        <v>19525.600000000002</v>
      </c>
    </row>
    <row r="4" spans="2:3" x14ac:dyDescent="0.3">
      <c r="B4" s="23" t="s">
        <v>30</v>
      </c>
      <c r="C4" s="25">
        <v>25899.020000000011</v>
      </c>
    </row>
    <row r="5" spans="2:3" x14ac:dyDescent="0.3">
      <c r="B5" s="23" t="s">
        <v>24</v>
      </c>
      <c r="C5" s="25">
        <v>30189.32</v>
      </c>
    </row>
    <row r="6" spans="2:3" x14ac:dyDescent="0.3">
      <c r="B6" s="23" t="s">
        <v>19</v>
      </c>
      <c r="C6" s="25">
        <v>29800.160000000003</v>
      </c>
    </row>
    <row r="7" spans="2:3" x14ac:dyDescent="0.3">
      <c r="B7" s="23" t="s">
        <v>22</v>
      </c>
      <c r="C7" s="25">
        <v>46234.960000000006</v>
      </c>
    </row>
    <row r="8" spans="2:3" x14ac:dyDescent="0.3">
      <c r="B8" s="23" t="s">
        <v>4</v>
      </c>
      <c r="C8" s="25">
        <v>14946.919999999998</v>
      </c>
    </row>
    <row r="9" spans="2:3" x14ac:dyDescent="0.3">
      <c r="B9" s="23" t="s">
        <v>26</v>
      </c>
      <c r="C9" s="25">
        <v>58277.8</v>
      </c>
    </row>
    <row r="10" spans="2:3" x14ac:dyDescent="0.3">
      <c r="B10" s="23" t="s">
        <v>28</v>
      </c>
      <c r="C10" s="25">
        <v>39084.340000000004</v>
      </c>
    </row>
    <row r="11" spans="2:3" x14ac:dyDescent="0.3">
      <c r="B11" s="23" t="s">
        <v>32</v>
      </c>
      <c r="C11" s="25">
        <v>52063.35</v>
      </c>
    </row>
    <row r="12" spans="2:3" x14ac:dyDescent="0.3">
      <c r="B12" s="23" t="s">
        <v>18</v>
      </c>
      <c r="C12" s="25">
        <v>40814.559999999998</v>
      </c>
    </row>
    <row r="13" spans="2:3" x14ac:dyDescent="0.3">
      <c r="B13" s="23" t="s">
        <v>17</v>
      </c>
      <c r="C13" s="25">
        <v>56471.590000000004</v>
      </c>
    </row>
    <row r="14" spans="2:3" x14ac:dyDescent="0.3">
      <c r="B14" s="23" t="s">
        <v>23</v>
      </c>
      <c r="C14" s="25">
        <v>44884.12</v>
      </c>
    </row>
    <row r="15" spans="2:3" x14ac:dyDescent="0.3">
      <c r="B15" s="23" t="s">
        <v>29</v>
      </c>
      <c r="C15" s="25">
        <v>36700.840000000004</v>
      </c>
    </row>
    <row r="16" spans="2:3" x14ac:dyDescent="0.3">
      <c r="B16" s="23" t="s">
        <v>13</v>
      </c>
      <c r="C16" s="25">
        <v>29721.27</v>
      </c>
    </row>
    <row r="17" spans="2:3" x14ac:dyDescent="0.3">
      <c r="B17" s="23" t="s">
        <v>16</v>
      </c>
      <c r="C17" s="25">
        <v>43177.340000000004</v>
      </c>
    </row>
    <row r="18" spans="2:3" x14ac:dyDescent="0.3">
      <c r="B18" s="23" t="s">
        <v>20</v>
      </c>
      <c r="C18" s="25">
        <v>31390.480000000003</v>
      </c>
    </row>
    <row r="19" spans="2:3" x14ac:dyDescent="0.3">
      <c r="B19" s="23" t="s">
        <v>27</v>
      </c>
      <c r="C19" s="25">
        <v>19572.14</v>
      </c>
    </row>
    <row r="20" spans="2:3" x14ac:dyDescent="0.3">
      <c r="B20" s="23" t="s">
        <v>33</v>
      </c>
      <c r="C20" s="25">
        <v>46226.020000000004</v>
      </c>
    </row>
    <row r="21" spans="2:3" x14ac:dyDescent="0.3">
      <c r="B21" s="23" t="s">
        <v>15</v>
      </c>
      <c r="C21" s="25">
        <v>50988.91</v>
      </c>
    </row>
    <row r="22" spans="2:3" x14ac:dyDescent="0.3">
      <c r="B22" s="23" t="s">
        <v>31</v>
      </c>
      <c r="C22" s="25">
        <v>29518.43</v>
      </c>
    </row>
    <row r="23" spans="2:3" x14ac:dyDescent="0.3">
      <c r="B23" s="23" t="s">
        <v>21</v>
      </c>
      <c r="C23" s="25">
        <v>26000</v>
      </c>
    </row>
    <row r="24" spans="2:3" x14ac:dyDescent="0.3">
      <c r="B24" s="23" t="s">
        <v>25</v>
      </c>
      <c r="C24" s="25">
        <v>29678.099999999995</v>
      </c>
    </row>
    <row r="25" spans="2:3" x14ac:dyDescent="0.3">
      <c r="B25" s="23" t="s">
        <v>70</v>
      </c>
      <c r="C25" s="25">
        <v>801165.2699999999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1254D-2276-4858-B5E7-731EE60588D7}">
  <dimension ref="B3:O18"/>
  <sheetViews>
    <sheetView workbookViewId="0">
      <selection activeCell="D3" sqref="D3:E3"/>
    </sheetView>
  </sheetViews>
  <sheetFormatPr defaultRowHeight="14.4" x14ac:dyDescent="0.3"/>
  <cols>
    <col min="3" max="3" width="12.77734375" customWidth="1"/>
    <col min="4" max="4" width="15.6640625" customWidth="1"/>
    <col min="7" max="7" width="15" customWidth="1"/>
    <col min="8" max="8" width="9.77734375" customWidth="1"/>
    <col min="15" max="15" width="16.6640625" customWidth="1"/>
  </cols>
  <sheetData>
    <row r="3" spans="2:15" x14ac:dyDescent="0.3">
      <c r="B3" s="6" t="s">
        <v>79</v>
      </c>
      <c r="D3" s="27" t="s">
        <v>36</v>
      </c>
    </row>
    <row r="4" spans="2:15" x14ac:dyDescent="0.3">
      <c r="O4" s="6" t="s">
        <v>12</v>
      </c>
    </row>
    <row r="5" spans="2:15" x14ac:dyDescent="0.3">
      <c r="O5" t="str" cm="1">
        <f t="array" ref="O5:O10">_xlfn.UNIQUE(data[Geography])</f>
        <v>New Zealand</v>
      </c>
    </row>
    <row r="6" spans="2:15" ht="15" thickBot="1" x14ac:dyDescent="0.35">
      <c r="B6" s="36" t="s">
        <v>86</v>
      </c>
      <c r="C6" s="35"/>
      <c r="D6" s="35"/>
      <c r="G6" s="40" t="s">
        <v>87</v>
      </c>
      <c r="H6" s="35"/>
      <c r="I6" s="35"/>
      <c r="J6" s="34"/>
      <c r="K6" s="39"/>
      <c r="O6" t="str">
        <v>USA</v>
      </c>
    </row>
    <row r="7" spans="2:15" x14ac:dyDescent="0.3">
      <c r="O7" t="str">
        <v>Canada</v>
      </c>
    </row>
    <row r="8" spans="2:15" ht="15" thickBot="1" x14ac:dyDescent="0.35">
      <c r="B8" s="32" t="s">
        <v>80</v>
      </c>
      <c r="C8" s="32"/>
      <c r="D8" s="32">
        <f>COUNTIFS(data[Geography],D3)</f>
        <v>50</v>
      </c>
      <c r="G8" s="6" t="s">
        <v>11</v>
      </c>
      <c r="H8" s="10" t="s">
        <v>1</v>
      </c>
      <c r="I8" s="10" t="s">
        <v>50</v>
      </c>
      <c r="J8" s="38" t="s">
        <v>91</v>
      </c>
      <c r="O8" t="str">
        <v>UK</v>
      </c>
    </row>
    <row r="9" spans="2:15" x14ac:dyDescent="0.3">
      <c r="G9" t="s">
        <v>2</v>
      </c>
      <c r="H9">
        <f>SUMIFS(data[Amount],data[Sales Person],G9,data[Geography],D3)</f>
        <v>23709</v>
      </c>
      <c r="I9">
        <f>SUMIFS(data[Units],data[Sales Person],Table6[[#This Row],[Sales Person]],data[Geography],D3)</f>
        <v>909</v>
      </c>
      <c r="J9" s="37">
        <f>IF(Table6[[#This Row],[Amount]]&gt;12000,1,-1)</f>
        <v>1</v>
      </c>
      <c r="O9" t="str">
        <v>Australia</v>
      </c>
    </row>
    <row r="10" spans="2:15" x14ac:dyDescent="0.3">
      <c r="G10" t="s">
        <v>8</v>
      </c>
      <c r="H10">
        <f>SUMIFS(data[Amount],data[Sales Person],G10,data[Geography],D3)</f>
        <v>5019</v>
      </c>
      <c r="I10">
        <f>SUMIFS(data[Units],data[Sales Person],Table6[[#This Row],[Sales Person]],data[Geography],D3)</f>
        <v>150</v>
      </c>
      <c r="J10" s="37">
        <f>IF(Table6[[#This Row],[Amount]]&gt;12000,1,-1)</f>
        <v>-1</v>
      </c>
      <c r="O10" t="str">
        <v>India</v>
      </c>
    </row>
    <row r="11" spans="2:15" ht="15" thickBot="1" x14ac:dyDescent="0.35">
      <c r="B11" s="31"/>
      <c r="C11" s="33" t="s">
        <v>85</v>
      </c>
      <c r="D11" s="33" t="s">
        <v>56</v>
      </c>
      <c r="G11" t="s">
        <v>41</v>
      </c>
      <c r="H11">
        <f>SUMIFS(data[Amount],data[Sales Person],G11,data[Geography],D3)</f>
        <v>39242</v>
      </c>
      <c r="I11">
        <f>SUMIFS(data[Units],data[Sales Person],Table6[[#This Row],[Sales Person]],data[Geography],D3)</f>
        <v>1482</v>
      </c>
      <c r="J11" s="37">
        <f>IF(Table6[[#This Row],[Amount]]&gt;12000,1,-1)</f>
        <v>1</v>
      </c>
    </row>
    <row r="12" spans="2:15" x14ac:dyDescent="0.3">
      <c r="B12" t="s">
        <v>81</v>
      </c>
      <c r="C12" s="30">
        <f>SUMIFS(data[Amount],data[Geography],D3)</f>
        <v>237944</v>
      </c>
      <c r="D12" s="24">
        <f>AVERAGEIFS(data[Amount],data[Geography],D3)</f>
        <v>4758.88</v>
      </c>
      <c r="G12" t="s">
        <v>7</v>
      </c>
      <c r="H12">
        <f>SUMIFS(data[Amount],data[Sales Person],G12,data[Geography],D3)</f>
        <v>21931</v>
      </c>
      <c r="I12">
        <f>SUMIFS(data[Units],data[Sales Person],Table6[[#This Row],[Sales Person]],data[Geography],D3)</f>
        <v>975</v>
      </c>
      <c r="J12" s="37">
        <f>IF(Table6[[#This Row],[Amount]]&gt;12000,1,-1)</f>
        <v>1</v>
      </c>
    </row>
    <row r="13" spans="2:15" x14ac:dyDescent="0.3">
      <c r="B13" t="s">
        <v>82</v>
      </c>
      <c r="C13" s="29">
        <f>SUMIFS(data[Cost],data[Geography],D3)</f>
        <v>68259.839999999997</v>
      </c>
      <c r="D13" s="24">
        <f>AVERAGEIFS(data[Cost],data[Geography],D3)</f>
        <v>1365.1967999999999</v>
      </c>
      <c r="G13" t="s">
        <v>6</v>
      </c>
      <c r="H13">
        <f>SUMIFS(data[Amount],data[Sales Person],G13,data[Geography],D3)</f>
        <v>27377</v>
      </c>
      <c r="I13">
        <f>SUMIFS(data[Units],data[Sales Person],Table6[[#This Row],[Sales Person]],data[Geography],D3)</f>
        <v>513</v>
      </c>
      <c r="J13" s="37">
        <f>IF(Table6[[#This Row],[Amount]]&gt;12000,1,-1)</f>
        <v>1</v>
      </c>
    </row>
    <row r="14" spans="2:15" x14ac:dyDescent="0.3">
      <c r="B14" t="s">
        <v>83</v>
      </c>
      <c r="C14" s="24">
        <f>C12-C13</f>
        <v>169684.16</v>
      </c>
      <c r="D14" s="24">
        <f>D12-D13</f>
        <v>3393.6832000000004</v>
      </c>
      <c r="G14" t="s">
        <v>5</v>
      </c>
      <c r="H14">
        <f>SUMIFS(data[Amount],data[Sales Person],G14,data[Geography],D3)</f>
        <v>39620</v>
      </c>
      <c r="I14">
        <f>SUMIFS(data[Units],data[Sales Person],Table6[[#This Row],[Sales Person]],data[Geography],D3)</f>
        <v>573</v>
      </c>
      <c r="J14" s="37">
        <f>IF(Table6[[#This Row],[Amount]]&gt;12000,1,-1)</f>
        <v>1</v>
      </c>
    </row>
    <row r="15" spans="2:15" x14ac:dyDescent="0.3">
      <c r="B15" t="s">
        <v>84</v>
      </c>
      <c r="C15">
        <f>SUMIFS(data[Units],data[Geography],D3)</f>
        <v>7302</v>
      </c>
      <c r="D15" s="28">
        <f>AVERAGEIFS(data[Units],data[Geography],D3)</f>
        <v>146.04</v>
      </c>
      <c r="G15" t="s">
        <v>3</v>
      </c>
      <c r="H15">
        <f>SUMIFS(data[Amount],data[Sales Person],G15,data[Geography],D3)</f>
        <v>18564</v>
      </c>
      <c r="I15">
        <f>SUMIFS(data[Units],data[Sales Person],Table6[[#This Row],[Sales Person]],data[Geography],D3)</f>
        <v>420</v>
      </c>
      <c r="J15" s="37">
        <f>IF(Table6[[#This Row],[Amount]]&gt;12000,1,-1)</f>
        <v>1</v>
      </c>
    </row>
    <row r="16" spans="2:15" x14ac:dyDescent="0.3">
      <c r="G16" t="s">
        <v>9</v>
      </c>
      <c r="H16">
        <f>SUMIFS(data[Amount],data[Sales Person],G16,data[Geography],D3)</f>
        <v>25669</v>
      </c>
      <c r="I16">
        <f>SUMIFS(data[Units],data[Sales Person],Table6[[#This Row],[Sales Person]],data[Geography],D3)</f>
        <v>564</v>
      </c>
      <c r="J16" s="37">
        <f>IF(Table6[[#This Row],[Amount]]&gt;12000,1,-1)</f>
        <v>1</v>
      </c>
    </row>
    <row r="17" spans="7:10" x14ac:dyDescent="0.3">
      <c r="G17" t="s">
        <v>10</v>
      </c>
      <c r="H17">
        <f>SUMIFS(data[Amount],data[Sales Person],G17,data[Geography],D3)</f>
        <v>13797</v>
      </c>
      <c r="I17">
        <f>SUMIFS(data[Units],data[Sales Person],Table6[[#This Row],[Sales Person]],data[Geography],D3)</f>
        <v>1053</v>
      </c>
      <c r="J17" s="37">
        <f>IF(Table6[[#This Row],[Amount]]&gt;12000,1,-1)</f>
        <v>1</v>
      </c>
    </row>
    <row r="18" spans="7:10" x14ac:dyDescent="0.3">
      <c r="G18" t="s">
        <v>40</v>
      </c>
      <c r="H18">
        <f>SUMIFS(data[Amount],data[Sales Person],G18,data[Geography],D3)</f>
        <v>23016</v>
      </c>
      <c r="I18">
        <f>SUMIFS(data[Units],data[Sales Person],Table6[[#This Row],[Sales Person]],data[Geography],D3)</f>
        <v>663</v>
      </c>
      <c r="J18" s="37">
        <f>IF(Table6[[#This Row],[Amount]]&gt;12000,1,-1)</f>
        <v>1</v>
      </c>
    </row>
  </sheetData>
  <sortState xmlns:xlrd2="http://schemas.microsoft.com/office/spreadsheetml/2017/richdata2" ref="G9:G18">
    <sortCondition ref="G9:G18"/>
  </sortState>
  <conditionalFormatting sqref="H9:H18">
    <cfRule type="dataBar" priority="4">
      <dataBar>
        <cfvo type="min"/>
        <cfvo type="max"/>
        <color rgb="FF63C384"/>
      </dataBar>
      <extLst>
        <ext xmlns:x14="http://schemas.microsoft.com/office/spreadsheetml/2009/9/main" uri="{B025F937-C7B1-47D3-B67F-A62EFF666E3E}">
          <x14:id>{DAEC2801-B2FE-4387-BEC0-82702F208CA3}</x14:id>
        </ext>
      </extLst>
    </cfRule>
  </conditionalFormatting>
  <conditionalFormatting sqref="J8">
    <cfRule type="iconSet" priority="2">
      <iconSet iconSet="3Symbols">
        <cfvo type="percent" val="0"/>
        <cfvo type="percent" val="33"/>
        <cfvo type="percent" val="67"/>
      </iconSet>
    </cfRule>
  </conditionalFormatting>
  <dataValidations count="1">
    <dataValidation type="list" allowBlank="1" showInputMessage="1" showErrorMessage="1" sqref="D3" xr:uid="{D4D031EC-91D7-4C02-86CC-4CA00D5ADFA8}">
      <formula1>$O$5:$O$10</formula1>
    </dataValidation>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DAEC2801-B2FE-4387-BEC0-82702F208CA3}">
            <x14:dataBar minLength="0" maxLength="100" border="1" negativeBarBorderColorSameAsPositive="0">
              <x14:cfvo type="autoMin"/>
              <x14:cfvo type="autoMax"/>
              <x14:borderColor rgb="FF63C384"/>
              <x14:negativeFillColor rgb="FFFF0000"/>
              <x14:negativeBorderColor rgb="FFFF0000"/>
              <x14:axisColor rgb="FF000000"/>
            </x14:dataBar>
          </x14:cfRule>
          <xm:sqref>H9:H18</xm:sqref>
        </x14:conditionalFormatting>
        <x14:conditionalFormatting xmlns:xm="http://schemas.microsoft.com/office/excel/2006/main">
          <x14:cfRule type="iconSet" priority="1" id="{BB938565-13E7-49FB-A72E-8C89DD8013A2}">
            <x14:iconSet iconSet="3Symbols" showValue="0" custom="1">
              <x14:cfvo type="percent">
                <xm:f>0</xm:f>
              </x14:cfvo>
              <x14:cfvo type="num">
                <xm:f>0</xm:f>
              </x14:cfvo>
              <x14:cfvo type="num">
                <xm:f>1</xm:f>
              </x14:cfvo>
              <x14:cfIcon iconSet="3Symbols" iconId="0"/>
              <x14:cfIcon iconSet="NoIcons" iconId="0"/>
              <x14:cfIcon iconSet="3Symbols" iconId="2"/>
            </x14:iconSet>
          </x14:cfRule>
          <xm:sqref>J9:J18</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AFCC61-FE5B-4473-AC44-C0312E5E4B0D}">
  <dimension ref="B6:F29"/>
  <sheetViews>
    <sheetView tabSelected="1" topLeftCell="A4" workbookViewId="0">
      <selection activeCell="N21" sqref="N21"/>
    </sheetView>
  </sheetViews>
  <sheetFormatPr defaultRowHeight="14.4" x14ac:dyDescent="0.3"/>
  <cols>
    <col min="2" max="2" width="20.21875" bestFit="1" customWidth="1"/>
    <col min="3" max="3" width="14.44140625" bestFit="1" customWidth="1"/>
    <col min="4" max="4" width="11.77734375" bestFit="1" customWidth="1"/>
    <col min="5" max="5" width="10.33203125" bestFit="1" customWidth="1"/>
    <col min="6" max="6" width="7.109375" bestFit="1" customWidth="1"/>
  </cols>
  <sheetData>
    <row r="6" spans="2:6" x14ac:dyDescent="0.3">
      <c r="B6" s="22" t="s">
        <v>66</v>
      </c>
      <c r="C6" t="s">
        <v>67</v>
      </c>
      <c r="D6" t="s">
        <v>68</v>
      </c>
      <c r="E6" t="s">
        <v>78</v>
      </c>
      <c r="F6" t="s">
        <v>92</v>
      </c>
    </row>
    <row r="7" spans="2:6" x14ac:dyDescent="0.3">
      <c r="B7" s="23" t="s">
        <v>4</v>
      </c>
      <c r="C7" s="41">
        <v>33551</v>
      </c>
      <c r="D7" s="41">
        <v>1566</v>
      </c>
      <c r="E7" s="25">
        <v>14946.919999999998</v>
      </c>
      <c r="F7" s="42">
        <v>0.44549849482876808</v>
      </c>
    </row>
    <row r="8" spans="2:6" x14ac:dyDescent="0.3">
      <c r="B8" s="23" t="s">
        <v>24</v>
      </c>
      <c r="C8" s="41">
        <v>35378</v>
      </c>
      <c r="D8" s="41">
        <v>1044</v>
      </c>
      <c r="E8" s="25">
        <v>30189.32</v>
      </c>
      <c r="F8" s="42">
        <v>0.85333597150771667</v>
      </c>
    </row>
    <row r="9" spans="2:6" x14ac:dyDescent="0.3">
      <c r="B9" s="23" t="s">
        <v>21</v>
      </c>
      <c r="C9" s="41">
        <v>37772</v>
      </c>
      <c r="D9" s="41">
        <v>1308</v>
      </c>
      <c r="E9" s="25">
        <v>26000</v>
      </c>
      <c r="F9" s="42">
        <v>0.68834056973419466</v>
      </c>
    </row>
    <row r="10" spans="2:6" x14ac:dyDescent="0.3">
      <c r="B10" s="23" t="s">
        <v>31</v>
      </c>
      <c r="C10" s="41">
        <v>39263</v>
      </c>
      <c r="D10" s="41">
        <v>1683</v>
      </c>
      <c r="E10" s="25">
        <v>29518.43</v>
      </c>
      <c r="F10" s="42">
        <v>0.75181290273285284</v>
      </c>
    </row>
    <row r="11" spans="2:6" x14ac:dyDescent="0.3">
      <c r="B11" s="23" t="s">
        <v>14</v>
      </c>
      <c r="C11" s="41">
        <v>43183</v>
      </c>
      <c r="D11" s="41">
        <v>2022</v>
      </c>
      <c r="E11" s="25">
        <v>19525.600000000002</v>
      </c>
      <c r="F11" s="42">
        <v>0.45215941458444298</v>
      </c>
    </row>
    <row r="12" spans="2:6" x14ac:dyDescent="0.3">
      <c r="B12" s="23" t="s">
        <v>19</v>
      </c>
      <c r="C12" s="41">
        <v>44744</v>
      </c>
      <c r="D12" s="41">
        <v>1956</v>
      </c>
      <c r="E12" s="25">
        <v>29800.160000000003</v>
      </c>
      <c r="F12" s="42">
        <v>0.66601466118362251</v>
      </c>
    </row>
    <row r="13" spans="2:6" x14ac:dyDescent="0.3">
      <c r="B13" s="23" t="s">
        <v>13</v>
      </c>
      <c r="C13" s="41">
        <v>47271</v>
      </c>
      <c r="D13" s="41">
        <v>1881</v>
      </c>
      <c r="E13" s="25">
        <v>29721.27</v>
      </c>
      <c r="F13" s="42">
        <v>0.62874214634765502</v>
      </c>
    </row>
    <row r="14" spans="2:6" x14ac:dyDescent="0.3">
      <c r="B14" s="23" t="s">
        <v>18</v>
      </c>
      <c r="C14" s="41">
        <v>52150</v>
      </c>
      <c r="D14" s="41">
        <v>1752</v>
      </c>
      <c r="E14" s="25">
        <v>40814.559999999998</v>
      </c>
      <c r="F14" s="42">
        <v>0.78263777564717163</v>
      </c>
    </row>
    <row r="15" spans="2:6" x14ac:dyDescent="0.3">
      <c r="B15" s="23" t="s">
        <v>20</v>
      </c>
      <c r="C15" s="41">
        <v>54712</v>
      </c>
      <c r="D15" s="41">
        <v>2196</v>
      </c>
      <c r="E15" s="25">
        <v>31390.480000000003</v>
      </c>
      <c r="F15" s="42">
        <v>0.57374031291124439</v>
      </c>
    </row>
    <row r="16" spans="2:6" x14ac:dyDescent="0.3">
      <c r="B16" s="23" t="s">
        <v>23</v>
      </c>
      <c r="C16" s="41">
        <v>56644</v>
      </c>
      <c r="D16" s="41">
        <v>1812</v>
      </c>
      <c r="E16" s="25">
        <v>44884.12</v>
      </c>
      <c r="F16" s="42">
        <v>0.79238966174705183</v>
      </c>
    </row>
    <row r="17" spans="2:6" x14ac:dyDescent="0.3">
      <c r="B17" s="23" t="s">
        <v>25</v>
      </c>
      <c r="C17" s="41">
        <v>57372</v>
      </c>
      <c r="D17" s="41">
        <v>2106</v>
      </c>
      <c r="E17" s="25">
        <v>29678.099999999995</v>
      </c>
      <c r="F17" s="42">
        <v>0.51729240744614091</v>
      </c>
    </row>
    <row r="18" spans="2:6" x14ac:dyDescent="0.3">
      <c r="B18" s="23" t="s">
        <v>29</v>
      </c>
      <c r="C18" s="41">
        <v>58009</v>
      </c>
      <c r="D18" s="41">
        <v>2976</v>
      </c>
      <c r="E18" s="25">
        <v>36700.840000000004</v>
      </c>
      <c r="F18" s="42">
        <v>0.6326749297522799</v>
      </c>
    </row>
    <row r="19" spans="2:6" x14ac:dyDescent="0.3">
      <c r="B19" s="23" t="s">
        <v>16</v>
      </c>
      <c r="C19" s="41">
        <v>62111</v>
      </c>
      <c r="D19" s="41">
        <v>2154</v>
      </c>
      <c r="E19" s="25">
        <v>43177.340000000004</v>
      </c>
      <c r="F19" s="42">
        <v>0.6951641416174269</v>
      </c>
    </row>
    <row r="20" spans="2:6" x14ac:dyDescent="0.3">
      <c r="B20" s="23" t="s">
        <v>17</v>
      </c>
      <c r="C20" s="41">
        <v>63721</v>
      </c>
      <c r="D20" s="41">
        <v>2331</v>
      </c>
      <c r="E20" s="25">
        <v>56471.590000000004</v>
      </c>
      <c r="F20" s="42">
        <v>0.88623201142480512</v>
      </c>
    </row>
    <row r="21" spans="2:6" x14ac:dyDescent="0.3">
      <c r="B21" s="23" t="s">
        <v>22</v>
      </c>
      <c r="C21" s="41">
        <v>66283</v>
      </c>
      <c r="D21" s="41">
        <v>2052</v>
      </c>
      <c r="E21" s="25">
        <v>46234.960000000006</v>
      </c>
      <c r="F21" s="42">
        <v>0.69753873542235578</v>
      </c>
    </row>
    <row r="22" spans="2:6" x14ac:dyDescent="0.3">
      <c r="B22" s="23" t="s">
        <v>30</v>
      </c>
      <c r="C22" s="41">
        <v>66500</v>
      </c>
      <c r="D22" s="41">
        <v>2802</v>
      </c>
      <c r="E22" s="25">
        <v>25899.020000000011</v>
      </c>
      <c r="F22" s="42">
        <v>0.38945894736842124</v>
      </c>
    </row>
    <row r="23" spans="2:6" x14ac:dyDescent="0.3">
      <c r="B23" s="23" t="s">
        <v>15</v>
      </c>
      <c r="C23" s="41">
        <v>68971</v>
      </c>
      <c r="D23" s="41">
        <v>1533</v>
      </c>
      <c r="E23" s="25">
        <v>50988.91</v>
      </c>
      <c r="F23" s="42">
        <v>0.73928042220643464</v>
      </c>
    </row>
    <row r="24" spans="2:6" x14ac:dyDescent="0.3">
      <c r="B24" s="23" t="s">
        <v>33</v>
      </c>
      <c r="C24" s="41">
        <v>69160</v>
      </c>
      <c r="D24" s="41">
        <v>1854</v>
      </c>
      <c r="E24" s="25">
        <v>46226.020000000004</v>
      </c>
      <c r="F24" s="42">
        <v>0.6683924233661076</v>
      </c>
    </row>
    <row r="25" spans="2:6" x14ac:dyDescent="0.3">
      <c r="B25" s="23" t="s">
        <v>27</v>
      </c>
      <c r="C25" s="41">
        <v>69461</v>
      </c>
      <c r="D25" s="41">
        <v>2982</v>
      </c>
      <c r="E25" s="25">
        <v>19572.14</v>
      </c>
      <c r="F25" s="42">
        <v>0.28177164164063284</v>
      </c>
    </row>
    <row r="26" spans="2:6" x14ac:dyDescent="0.3">
      <c r="B26" s="23" t="s">
        <v>26</v>
      </c>
      <c r="C26" s="41">
        <v>70273</v>
      </c>
      <c r="D26" s="41">
        <v>2142</v>
      </c>
      <c r="E26" s="25">
        <v>58277.8</v>
      </c>
      <c r="F26" s="42">
        <v>0.82930570773981471</v>
      </c>
    </row>
    <row r="27" spans="2:6" x14ac:dyDescent="0.3">
      <c r="B27" s="23" t="s">
        <v>32</v>
      </c>
      <c r="C27" s="41">
        <v>71967</v>
      </c>
      <c r="D27" s="41">
        <v>2301</v>
      </c>
      <c r="E27" s="25">
        <v>52063.35</v>
      </c>
      <c r="F27" s="42">
        <v>0.72343365709283425</v>
      </c>
    </row>
    <row r="28" spans="2:6" x14ac:dyDescent="0.3">
      <c r="B28" s="23" t="s">
        <v>28</v>
      </c>
      <c r="C28" s="41">
        <v>72373</v>
      </c>
      <c r="D28" s="41">
        <v>3207</v>
      </c>
      <c r="E28" s="25">
        <v>39084.340000000004</v>
      </c>
      <c r="F28" s="42">
        <v>0.54004034653807365</v>
      </c>
    </row>
    <row r="29" spans="2:6" x14ac:dyDescent="0.3">
      <c r="B29" s="23" t="s">
        <v>70</v>
      </c>
      <c r="C29" s="41">
        <v>1240869</v>
      </c>
      <c r="D29" s="41">
        <v>45660</v>
      </c>
      <c r="E29" s="25">
        <v>801165.2699999999</v>
      </c>
      <c r="F29" s="42">
        <v>0.64564854952456696</v>
      </c>
    </row>
  </sheetData>
  <conditionalFormatting pivot="1" sqref="F7:F29">
    <cfRule type="colorScale" priority="1">
      <colorScale>
        <cfvo type="min"/>
        <cfvo type="percentile" val="50"/>
        <cfvo type="max"/>
        <color rgb="FFF8696B"/>
        <color rgb="FFFCFCFF"/>
        <color rgb="FF5A8AC6"/>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Basic</vt:lpstr>
      <vt:lpstr>EDA</vt:lpstr>
      <vt:lpstr>Sales by country(Formulas)</vt:lpstr>
      <vt:lpstr>Sales by country(Pivot Table)</vt:lpstr>
      <vt:lpstr>Top 5 by Sales per unit</vt:lpstr>
      <vt:lpstr>Anamoly detection</vt:lpstr>
      <vt:lpstr>Best in sales by country</vt:lpstr>
      <vt:lpstr>Profit by product</vt:lpstr>
      <vt:lpstr>Dynamic country sales report</vt:lpstr>
      <vt:lpstr>Report of sales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KRISHNA B</cp:lastModifiedBy>
  <dcterms:created xsi:type="dcterms:W3CDTF">2021-03-14T20:21:32Z</dcterms:created>
  <dcterms:modified xsi:type="dcterms:W3CDTF">2024-01-08T08:11:00Z</dcterms:modified>
</cp:coreProperties>
</file>