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12"/>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26b6\AC\Temp\"/>
    </mc:Choice>
  </mc:AlternateContent>
  <xr:revisionPtr revIDLastSave="326" documentId="8_{B3EACF60-D4C3-4F3D-9DF2-0AC70C608458}" xr6:coauthVersionLast="45" xr6:coauthVersionMax="45" xr10:uidLastSave="{2E81C956-EFF2-4D2A-BE2C-7E4A789E7964}"/>
  <bookViews>
    <workbookView xWindow="0" yWindow="0" windowWidth="16380" windowHeight="8190" tabRatio="500" firstSheet="7" activeTab="7" xr2:uid="{00000000-000D-0000-FFFF-FFFF00000000}"/>
  </bookViews>
  <sheets>
    <sheet name="Old Sudoku" sheetId="1" state="hidden" r:id="rId1"/>
    <sheet name="Old Scrabble" sheetId="2" state="hidden" r:id="rId2"/>
    <sheet name="OldSommaire" sheetId="3" state="hidden" r:id="rId3"/>
    <sheet name="Sudoku" sheetId="4" state="hidden" r:id="rId4"/>
    <sheet name="Scrabble" sheetId="5" state="hidden" r:id="rId5"/>
    <sheet name="Sommaire" sheetId="9" r:id="rId6"/>
    <sheet name="Fonctionnalités" sheetId="8" r:id="rId7"/>
    <sheet name="Assurance Qualité" sheetId="6" r:id="rId8"/>
    <sheet name="Curling" sheetId="7" state="hidden" r:id="rId9"/>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7" i="9" l="1"/>
  <c r="E53" i="8" l="1"/>
  <c r="E54" i="8"/>
  <c r="E55" i="8"/>
  <c r="E56" i="8"/>
  <c r="E57" i="8"/>
  <c r="D58" i="8"/>
  <c r="D39" i="8"/>
  <c r="E38" i="8"/>
  <c r="E28" i="8"/>
  <c r="E29" i="8"/>
  <c r="E30" i="8"/>
  <c r="E31" i="8"/>
  <c r="E32" i="8"/>
  <c r="E33" i="8"/>
  <c r="E34" i="8"/>
  <c r="E35" i="8"/>
  <c r="E36" i="8"/>
  <c r="E37" i="8"/>
  <c r="E14" i="8"/>
  <c r="E15" i="8"/>
  <c r="E16" i="8"/>
  <c r="E8" i="8" l="1"/>
  <c r="E9" i="8"/>
  <c r="E10" i="8"/>
  <c r="E11" i="8"/>
  <c r="E12" i="8"/>
  <c r="E13" i="8"/>
  <c r="D17" i="8"/>
  <c r="E23" i="8"/>
  <c r="E24" i="8"/>
  <c r="E25" i="8"/>
  <c r="E26" i="8"/>
  <c r="E27" i="8"/>
  <c r="E46" i="8"/>
  <c r="E47" i="8"/>
  <c r="E48" i="8"/>
  <c r="E49" i="8"/>
  <c r="E50" i="8"/>
  <c r="E51" i="8"/>
  <c r="E52" i="8"/>
  <c r="E58" i="8" l="1"/>
  <c r="B6" i="9" s="1"/>
  <c r="E17" i="8"/>
  <c r="B4" i="9" s="1"/>
  <c r="E39" i="8"/>
  <c r="B5" i="9" s="1"/>
  <c r="F51" i="7"/>
  <c r="E51" i="7"/>
  <c r="D51" i="7"/>
  <c r="C51" i="7"/>
  <c r="B51" i="7"/>
  <c r="F44" i="7"/>
  <c r="E44" i="7"/>
  <c r="D44" i="7"/>
  <c r="C44" i="7"/>
  <c r="B44" i="7"/>
  <c r="F43" i="7"/>
  <c r="F47" i="7" s="1"/>
  <c r="E43" i="7"/>
  <c r="E47" i="7" s="1"/>
  <c r="D43" i="7"/>
  <c r="D47" i="7" s="1"/>
  <c r="C43" i="7"/>
  <c r="C47" i="7" s="1"/>
  <c r="B43" i="7"/>
  <c r="B47" i="7" s="1"/>
  <c r="F29" i="7"/>
  <c r="F31" i="7" s="1"/>
  <c r="F50" i="7" s="1"/>
  <c r="E29" i="7"/>
  <c r="E31" i="7" s="1"/>
  <c r="E50" i="7" s="1"/>
  <c r="D29" i="7"/>
  <c r="D31" i="7" s="1"/>
  <c r="D50" i="7" s="1"/>
  <c r="C29" i="7"/>
  <c r="C31" i="7" s="1"/>
  <c r="C50" i="7" s="1"/>
  <c r="B29" i="7"/>
  <c r="B31" i="7" s="1"/>
  <c r="B50" i="7" s="1"/>
  <c r="F28" i="7"/>
  <c r="E28" i="7"/>
  <c r="D28" i="7"/>
  <c r="C28" i="7"/>
  <c r="B28" i="7"/>
  <c r="G46" i="6"/>
  <c r="F46" i="6"/>
  <c r="E46" i="6"/>
  <c r="D46" i="6"/>
  <c r="C46" i="6"/>
  <c r="B46" i="6"/>
  <c r="G41" i="6"/>
  <c r="F41" i="6"/>
  <c r="E41" i="6"/>
  <c r="D41" i="6"/>
  <c r="C41" i="6"/>
  <c r="B41" i="6"/>
  <c r="G30" i="6"/>
  <c r="F30" i="6"/>
  <c r="E30" i="6"/>
  <c r="D30" i="6"/>
  <c r="C30" i="6"/>
  <c r="B30" i="6"/>
  <c r="G25" i="6"/>
  <c r="F25" i="6"/>
  <c r="E25" i="6"/>
  <c r="D25" i="6"/>
  <c r="C25" i="6"/>
  <c r="B25" i="6"/>
  <c r="G21" i="6"/>
  <c r="F21" i="6"/>
  <c r="E21" i="6"/>
  <c r="D21" i="6"/>
  <c r="C21" i="6"/>
  <c r="B21" i="6"/>
  <c r="G17" i="6"/>
  <c r="F17" i="6"/>
  <c r="E17" i="6"/>
  <c r="D17" i="6"/>
  <c r="C17" i="6"/>
  <c r="B17" i="6"/>
  <c r="G11" i="6"/>
  <c r="G48" i="6" s="1"/>
  <c r="F11" i="6"/>
  <c r="F48" i="6" s="1"/>
  <c r="F49" i="6" s="1"/>
  <c r="C6" i="9" s="1"/>
  <c r="D6" i="9" s="1"/>
  <c r="G6" i="9" s="1"/>
  <c r="E11" i="6"/>
  <c r="E48" i="6" s="1"/>
  <c r="D11" i="6"/>
  <c r="D48" i="6" s="1"/>
  <c r="D49" i="6" s="1"/>
  <c r="C5" i="9" s="1"/>
  <c r="C11" i="6"/>
  <c r="C48" i="6" s="1"/>
  <c r="B11" i="6"/>
  <c r="B48" i="6" s="1"/>
  <c r="F49" i="5"/>
  <c r="E49" i="5"/>
  <c r="D49" i="5"/>
  <c r="C49" i="5"/>
  <c r="B49" i="5"/>
  <c r="F42" i="5"/>
  <c r="E42" i="5"/>
  <c r="D42" i="5"/>
  <c r="C42" i="5"/>
  <c r="B42" i="5"/>
  <c r="F41" i="5"/>
  <c r="F45" i="5" s="1"/>
  <c r="E41" i="5"/>
  <c r="E45" i="5" s="1"/>
  <c r="D41" i="5"/>
  <c r="D45" i="5" s="1"/>
  <c r="C41" i="5"/>
  <c r="C45" i="5" s="1"/>
  <c r="B41" i="5"/>
  <c r="B45" i="5" s="1"/>
  <c r="F27" i="5"/>
  <c r="F29" i="5" s="1"/>
  <c r="F48" i="5" s="1"/>
  <c r="E27" i="5"/>
  <c r="E29" i="5" s="1"/>
  <c r="E48" i="5" s="1"/>
  <c r="D27" i="5"/>
  <c r="D29" i="5" s="1"/>
  <c r="D48" i="5" s="1"/>
  <c r="C27" i="5"/>
  <c r="C29" i="5" s="1"/>
  <c r="C48" i="5" s="1"/>
  <c r="B27" i="5"/>
  <c r="B29" i="5" s="1"/>
  <c r="B48" i="5" s="1"/>
  <c r="F26" i="5"/>
  <c r="E26" i="5"/>
  <c r="D26" i="5"/>
  <c r="C26" i="5"/>
  <c r="B26" i="5"/>
  <c r="F45" i="4"/>
  <c r="E45" i="4"/>
  <c r="D45" i="4"/>
  <c r="C45" i="4"/>
  <c r="B45" i="4"/>
  <c r="F38" i="4"/>
  <c r="E38" i="4"/>
  <c r="D38" i="4"/>
  <c r="C38" i="4"/>
  <c r="B38" i="4"/>
  <c r="F37" i="4"/>
  <c r="F41" i="4" s="1"/>
  <c r="E37" i="4"/>
  <c r="E41" i="4" s="1"/>
  <c r="D37" i="4"/>
  <c r="D41" i="4" s="1"/>
  <c r="C37" i="4"/>
  <c r="C41" i="4" s="1"/>
  <c r="B37" i="4"/>
  <c r="B41" i="4" s="1"/>
  <c r="F23" i="4"/>
  <c r="F25" i="4" s="1"/>
  <c r="F44" i="4" s="1"/>
  <c r="E23" i="4"/>
  <c r="E25" i="4" s="1"/>
  <c r="E44" i="4" s="1"/>
  <c r="D23" i="4"/>
  <c r="D25" i="4" s="1"/>
  <c r="D44" i="4" s="1"/>
  <c r="C23" i="4"/>
  <c r="C25" i="4" s="1"/>
  <c r="C44" i="4" s="1"/>
  <c r="B23" i="4"/>
  <c r="B25" i="4" s="1"/>
  <c r="B44" i="4" s="1"/>
  <c r="F22" i="4"/>
  <c r="E22" i="4"/>
  <c r="D22" i="4"/>
  <c r="C22" i="4"/>
  <c r="B22" i="4"/>
  <c r="K8" i="3"/>
  <c r="H8" i="3"/>
  <c r="F8" i="3"/>
  <c r="D8" i="3"/>
  <c r="I8" i="3" s="1"/>
  <c r="J8" i="3" s="1"/>
  <c r="K7" i="3"/>
  <c r="H7" i="3"/>
  <c r="F7" i="3"/>
  <c r="D7" i="3"/>
  <c r="I7" i="3" s="1"/>
  <c r="J7" i="3" s="1"/>
  <c r="K6" i="3"/>
  <c r="H6" i="3"/>
  <c r="F6" i="3"/>
  <c r="D6" i="3"/>
  <c r="I6" i="3" s="1"/>
  <c r="J6" i="3" s="1"/>
  <c r="K5" i="3"/>
  <c r="H5" i="3"/>
  <c r="F5" i="3"/>
  <c r="D5" i="3"/>
  <c r="I5" i="3" s="1"/>
  <c r="J5" i="3" s="1"/>
  <c r="K4" i="3"/>
  <c r="H4" i="3"/>
  <c r="F4" i="3"/>
  <c r="D4" i="3"/>
  <c r="I4" i="3" s="1"/>
  <c r="J4" i="3" s="1"/>
  <c r="D26" i="2"/>
  <c r="C26" i="2"/>
  <c r="B26" i="2"/>
  <c r="D25" i="2"/>
  <c r="C25" i="2"/>
  <c r="B25" i="2"/>
  <c r="D22" i="1"/>
  <c r="C22" i="1"/>
  <c r="B22" i="1"/>
  <c r="D21" i="1"/>
  <c r="C21" i="1"/>
  <c r="B21" i="1"/>
  <c r="B49" i="6" l="1"/>
  <c r="C4" i="9" s="1"/>
  <c r="D4" i="9" s="1"/>
  <c r="G4" i="9" s="1"/>
  <c r="D5" i="9"/>
  <c r="G5" i="9" s="1"/>
</calcChain>
</file>

<file path=xl/sharedStrings.xml><?xml version="1.0" encoding="utf-8"?>
<sst xmlns="http://schemas.openxmlformats.org/spreadsheetml/2006/main" count="424" uniqueCount="219">
  <si>
    <t>Sprint 1</t>
  </si>
  <si>
    <t>Sprint 2</t>
  </si>
  <si>
    <t>Sprint 3</t>
  </si>
  <si>
    <t>Poids</t>
  </si>
  <si>
    <t>Gestion de la file</t>
  </si>
  <si>
    <t>Service REST pour GET un Sudoku</t>
  </si>
  <si>
    <t>Affichage de sudoku sur le client avec niveau de difficulté</t>
  </si>
  <si>
    <t>Vérification de la validité d’un sudoku</t>
  </si>
  <si>
    <t>Génération de sudokus faciles</t>
  </si>
  <si>
    <t>Génération de sudokus difficiles</t>
  </si>
  <si>
    <t>Vérification immédiate de la validité d’un sudoku sur le client à chaque nouveau numéro entré</t>
  </si>
  <si>
    <t>Réinitialiser une partie</t>
  </si>
  <si>
    <t>Choisir un nom de joueur valide pour toute la session</t>
  </si>
  <si>
    <t>Demander un nouveau sudoku selon un niveau de difficulté spécifié</t>
  </si>
  <si>
    <t>Implémenter un chronomètre pour calculer la durée d’une partie</t>
  </si>
  <si>
    <t>Ajout et suppression de numéro dans une case du sudoku</t>
  </si>
  <si>
    <t>Indication de la dernière case sélectionnée</t>
  </si>
  <si>
    <t>Sélection d’un case par les touches du clavier</t>
  </si>
  <si>
    <t>Afficher message de félicitations pour une grille correctement remplie</t>
  </si>
  <si>
    <t>Possibilité de masquer le chronomètre</t>
  </si>
  <si>
    <t>Panneau de contrôle</t>
  </si>
  <si>
    <t>Tableau de bord</t>
  </si>
  <si>
    <t>Points obtenus pour le sprint</t>
  </si>
  <si>
    <t>Points choisis pour le sprint</t>
  </si>
  <si>
    <t>Développement d’une interface minimale: plateau de jeu, chavalet, boite de communication, panneau informatif</t>
  </si>
  <si>
    <t>Trois types de parties: à un, deux ou trois jouers</t>
  </si>
  <si>
    <t>Jumelage automatique des joueurs</t>
  </si>
  <si>
    <t>Message d’attente tant que le nombre de joueurs pour une partie n’est pas atteint</t>
  </si>
  <si>
    <t>Possibilité d’annuler la participation à une partie</t>
  </si>
  <si>
    <t>À la fin d’une partie, le joueur reste dans la vue du jeu tant qu’il ne demande pas d’en sortir</t>
  </si>
  <si>
    <t>Pouvoir créer autant de parties de Scrabble en parallèle que nécessaire (selon le nombre de joueurs inscrits)</t>
  </si>
  <si>
    <t>Clavarder avec les autres membres du groupe d'utilisateurs en attente.</t>
  </si>
  <si>
    <t>Gérer l'alternance entre les panneaux actifs</t>
  </si>
  <si>
    <t>Gestion des tours de jeu</t>
  </si>
  <si>
    <t>Valider du mot choisi par le joueur à son tour (tenant compte du placement des lettres sur le plateau)</t>
  </si>
  <si>
    <t>Implémentation des règles pour le calcul de pointage</t>
  </si>
  <si>
    <t>Limitation en temps des tours de jeu</t>
  </si>
  <si>
    <t>Échange de lettres</t>
  </si>
  <si>
    <t>Gestion de la réserve de lettres</t>
  </si>
  <si>
    <t>Gestion des abandons en cours de jeu</t>
  </si>
  <si>
    <t>Manipulation des lettres sur le chevalet</t>
  </si>
  <si>
    <t>Communication avec le serveur, notamment pour effectuer les actions à chaque tour</t>
  </si>
  <si>
    <t>Gestion de la fin de partie, avec message de félicitation</t>
  </si>
  <si>
    <t>Menu d'aide</t>
  </si>
  <si>
    <t>Actualisation du panneau informatif</t>
  </si>
  <si>
    <t>Sudoku</t>
  </si>
  <si>
    <t>Scrabble</t>
  </si>
  <si>
    <t>Curling</t>
  </si>
  <si>
    <t>Note</t>
  </si>
  <si>
    <t>Sprint 4</t>
  </si>
  <si>
    <t>Ev. F.</t>
  </si>
  <si>
    <t>Fonctionnalités</t>
  </si>
  <si>
    <t>Numéro de révision (SHA)</t>
  </si>
  <si>
    <t>Score pour les fonctionnalités</t>
  </si>
  <si>
    <t>Assurance Qualité</t>
  </si>
  <si>
    <t>Poids associé</t>
  </si>
  <si>
    <t>Contient des tests ?</t>
  </si>
  <si>
    <t>Oui</t>
  </si>
  <si>
    <t>Avec test</t>
  </si>
  <si>
    <t>Sans test</t>
  </si>
  <si>
    <t>Tous les critères du TSlint doivent être respectés</t>
  </si>
  <si>
    <t>Aucune méthode trop longue (une méthode ne doit assumer qu'une seule tâche)</t>
  </si>
  <si>
    <t>Les classes ne doivent pas contenir trop d'attributs ni trop de méthodes (une classe ne doit avoir qu'une seule responsabilité)</t>
  </si>
  <si>
    <t>Le moins de paramètres possible dans les appels de méthodes</t>
  </si>
  <si>
    <t>Usage approprié des commentaires (il faut en mettre lorsque nécessaire, et seulement lorsque nécessaire)</t>
  </si>
  <si>
    <t>Il faut utiliser des noms pertinents pour les variables, les fonctions et les classes</t>
  </si>
  <si>
    <t>Il faut être cohérent dans la manière de coder</t>
  </si>
  <si>
    <t>Qualité des tests / Qualité du code</t>
  </si>
  <si>
    <t>Total accumulé</t>
  </si>
  <si>
    <t>Total possible</t>
  </si>
  <si>
    <t>Score pour l'assurance qualité</t>
  </si>
  <si>
    <t>Score du Sudoku</t>
  </si>
  <si>
    <t>Nombre de fonctionnalités choisies</t>
  </si>
  <si>
    <t>Score du Scrabble</t>
  </si>
  <si>
    <t>Fonct.</t>
  </si>
  <si>
    <t>A.Q</t>
  </si>
  <si>
    <t>Total</t>
  </si>
  <si>
    <t>Heures de retard</t>
  </si>
  <si>
    <t>Note Pondérée</t>
  </si>
  <si>
    <t>UX</t>
  </si>
  <si>
    <t>Grille de correction Projet 2</t>
  </si>
  <si>
    <t>486afa73230f33c66ed6d5e9ba348753dea77a05</t>
  </si>
  <si>
    <t>Fonctionnalité</t>
  </si>
  <si>
    <t>Testé</t>
  </si>
  <si>
    <t>Note finale</t>
  </si>
  <si>
    <t>Commentaires</t>
  </si>
  <si>
    <t>Outil-Ligne</t>
  </si>
  <si>
    <t>Le raccourci "L" ne fonctionne vraiment que lorsqu'on l'utilise après que la souris soit sortie une fois de la zone de travail.</t>
  </si>
  <si>
    <t>William</t>
  </si>
  <si>
    <t>Point d'entrée dans l'application</t>
  </si>
  <si>
    <t>Antoine Labonté</t>
  </si>
  <si>
    <t>Vue de dessin</t>
  </si>
  <si>
    <t>Il n’est pas possible de distinguer la zone de dessin si on définit la couleur de fond comme celle de la couleur de la zone de travail.</t>
  </si>
  <si>
    <t>Créer un nouveau dessin</t>
  </si>
  <si>
    <t>Il est possible d’entrer des nombres flottants comme valeur de pixel</t>
  </si>
  <si>
    <t>Outil-Couleur</t>
  </si>
  <si>
    <t>Antoine Lamontagne</t>
  </si>
  <si>
    <t>Outil-Rectangle</t>
  </si>
  <si>
    <t>Le raccourci ne fonctionne qu'à moitié (même problème que ligne). Attention, l'input de taille a de la validation en arrière, mais ne se reset pas au focusout. Par exemple, si elle était à 10px et j'inscrit "aa", l'input reste vide lorsqu'on focusout (même si la taille reste bien à 10px). UX à voir</t>
  </si>
  <si>
    <t>Outil-Pinceau</t>
  </si>
  <si>
    <t>Ce serait bien d'avoir un indicateur visuel lorsque le nombre de pixel est invalide même s'il n'est pas appliqué ex: -20
Le raccourci fonctionne seulement si la souris sort de la zone de travail.</t>
  </si>
  <si>
    <t>Outil-Crayon</t>
  </si>
  <si>
    <t>Guide d'utilisation</t>
  </si>
  <si>
    <t>Note finale pour le sprint</t>
  </si>
  <si>
    <t>Plusieurs de vos tests ne sont pas unitaire (ex : should forward HostListener events to the appropriate ToolSelectorService methods dans drawing.component,  should forward events to the selected tool dans tool-selector.service et #onMouseMove should not set a path if mouse is not down or if it is not in bounds dans tool-brush). C'est plus difficile de pin-point un test qui ne passe pas lorsqu'une seule fonctionnalité est testée</t>
  </si>
  <si>
    <t>Crash</t>
  </si>
  <si>
    <t>Ne build pas</t>
  </si>
  <si>
    <t xml:space="preserve">6a001bb246423b18ecdb333091bd32d5c48ab51e
</t>
  </si>
  <si>
    <t>Annuler-refaire</t>
  </si>
  <si>
    <t>Sauvegarder le dessin sur serveur</t>
  </si>
  <si>
    <t>Les raccourcis habituels de chrome ne sont pas bloqué</t>
  </si>
  <si>
    <t>Lamontagne</t>
  </si>
  <si>
    <t>Galerie de dessins</t>
  </si>
  <si>
    <t>Base de données</t>
  </si>
  <si>
    <t>Filtrage par étiquettes</t>
  </si>
  <si>
    <t>Exporter le dessin</t>
  </si>
  <si>
    <t>L'exportation exporte une image plus grande que l'image originale (Le background est différent pour la partie ajoutée)</t>
  </si>
  <si>
    <t>Outil-Sélection et inversion de sélection</t>
  </si>
  <si>
    <t>Déplacement d'une sélection</t>
  </si>
  <si>
    <t>Outil-Efface</t>
  </si>
  <si>
    <t xml:space="preserve">On ne peut pas supprimer deux éléments qui ne se retrouve pas sur  le même point mais dans la zone de l'efface en même temps.
Les traits ne sont pas tous effacés si on glisse l'efface rapidement sur les objets.
</t>
  </si>
  <si>
    <t>Outi-Pipette</t>
  </si>
  <si>
    <t>Outil-Applicateur de couleur</t>
  </si>
  <si>
    <t>Outil-Aérosol</t>
  </si>
  <si>
    <t>Outil-Polygone</t>
  </si>
  <si>
    <t>Outil-Ellipse</t>
  </si>
  <si>
    <t>Grille</t>
  </si>
  <si>
    <t>Guide d'utilisation - mise à jour</t>
  </si>
  <si>
    <t>Anciennes fonctionnalités brisées</t>
  </si>
  <si>
    <t>Continuer un dessin</t>
  </si>
  <si>
    <t>Sauvegarde automatique</t>
  </si>
  <si>
    <t>Outil-Texte</t>
  </si>
  <si>
    <t>Outil-Plume</t>
  </si>
  <si>
    <t>Outil-Étampe</t>
  </si>
  <si>
    <t>Outil-Sceau de peinute</t>
  </si>
  <si>
    <t>Magnétisme (surface de dessin)</t>
  </si>
  <si>
    <t>Redimensionnement d'une sélection</t>
  </si>
  <si>
    <t>Rotation d'une sélection</t>
  </si>
  <si>
    <t>Manipulations de sélections et presse-papier</t>
  </si>
  <si>
    <t>Envoyer le dessin par courriel</t>
  </si>
  <si>
    <t>Critère</t>
  </si>
  <si>
    <t>Poid</t>
  </si>
  <si>
    <t>Qualité des classes</t>
  </si>
  <si>
    <t>La classe n'a qu'une responsabilitée et elle est non triviale. Son nom est court, clair pertinent et représentatif de sa responsabilité. La classe ne contient que l'information qu'elle nécessite (idéalement moins de 7 attributs)</t>
  </si>
  <si>
    <t>La classe minimise l'accessibilité des membres</t>
  </si>
  <si>
    <t>Les méthodes seulement utilisées dans le template html peuvent être mises comme protégés au lieu de publiques.</t>
  </si>
  <si>
    <t>-0.25 Tool icon devrait être protected puisqu'il est seulement utilisé dans le html
-0.25 SidebarColorPickerComponent plusieurs méthodes devraient être protected, car elles sont seulement utilisé dans le html</t>
  </si>
  <si>
    <t>Les attributs de la classe sont initialisés dans le constructeur</t>
  </si>
  <si>
    <t>- 0.25 ToolLineService et ColorService, ToolRectangleService ont certaines initialisations des attributs dans le constructeur et d'autres à la définition de ceux-ci.
Pourquoi vous ne créez pas un constructeur pour la classe Color en assignant des paramètres au lieu de toujours les assigner après sa construction</t>
  </si>
  <si>
    <t>-0.25 ToolLineService incohérence dans l'initialisation des attributs</t>
  </si>
  <si>
    <t>Total de la catégorie</t>
  </si>
  <si>
    <t>Qualité des fonctions</t>
  </si>
  <si>
    <t>La fonction ne fait qu'une chose et elle est non triviale. Son nom est clair, pertinent, représentatif de sa tâche et respecte les conventions.</t>
  </si>
  <si>
    <t>L'ordre des paramètres est cohérent. (x, y, z) plutôt que (y, z, x) par exemple.</t>
  </si>
  <si>
    <t>La fonction doit minimiser le nombre de paramètres (idéalement 0)</t>
  </si>
  <si>
    <t>Tous les paramètres de fonction sont utilisés</t>
  </si>
  <si>
    <t>Lorsque vous "overrider" les méthodes d'une classe abstraite ou d'un interface, il est possible de changer la signature de cette méthode pour omettre certains paramètres inutiles sans changer le comportement de celle-ci. Veuillez vous assurer que tous les méthodes de vos outils n'ont que les paramètres nécessaires à leur bon fonctionnement.</t>
  </si>
  <si>
    <t>Exceptions</t>
  </si>
  <si>
    <t>Les exceptions sont claires et spécifiques (Pas d'erreurs génériques)</t>
  </si>
  <si>
    <t>Il n'y a pas de bloc "catch" vide, ou s'ils sont présents, ils sont documentés.</t>
  </si>
  <si>
    <t>Variables</t>
  </si>
  <si>
    <t>Bonne utilisation des constantes.</t>
  </si>
  <si>
    <t>-0.25 create-drawing.component.ts, Validators.max(10000) 10000 devrait être une constante.</t>
  </si>
  <si>
    <t>-0.25 Certaines constantes sont déclarés à l'extérieur des components dans plusieurs fichiers. Exemple : canvasWidth dans HueSlider et AlphaSlider.
Il faudrait l'importer d'une autre classe au lieu de le redéclarer.</t>
  </si>
  <si>
    <t>Les variables et constantes ont des noms explicites qui respectent les conventions de nommage.</t>
  </si>
  <si>
    <t>Afin de faciliter la lecture du code, vous pourriez appliquer le UPPER_CASE sur les constantes au lieu du lowerCamelCase.</t>
  </si>
  <si>
    <t>Expression Booléennes</t>
  </si>
  <si>
    <t>Les expression booléennes ne sont pas comparées à true et false</t>
  </si>
  <si>
    <t>Utilisation des opérateurs ternaires dans les bon scénario</t>
  </si>
  <si>
    <t>-0.25 color.ts - Méthode getHsv - Utilisation d'un ternaire pour saturation
-0.25 modal.service.ts méthode openDialog - L'utilisation d'un ternaire ou de combinaisons de &amp;&amp; et || logiques réduirait le nesting. Aussi, les template strings seraient à privilégier. exemple de refactoring:
this.dialogRef = this.dialog.open(component, dimensions &amp;&amp; {
      width: `${dimensions.x}px`,
      height: `${dimensions.y}px`,
} || {});</t>
  </si>
  <si>
    <t>Pas d'expressions booléennes complexes. Des prédicats sont utilisés pour simplifier les conditions complexes</t>
  </si>
  <si>
    <t>Qualité Générale</t>
  </si>
  <si>
    <t>Le programme utilise des enums lorsqu'elles sont nécessaires</t>
  </si>
  <si>
    <t>-0.25 tool-rectangle.service.ts et tool-line.service.ts - Utilisez une enum pour les noms d'outils plutôt que des string literals</t>
  </si>
  <si>
    <t>- 0.25 guide-data.ts - vous dupliquez les  noms d'outils plutot que de réutilisez ce qui se trouve dans toolInfo</t>
  </si>
  <si>
    <t>Les objets javascript ne sont pas utilisés, des classes ou des interfaces sont utilisés</t>
  </si>
  <si>
    <t>Note: dans la méthode updatePreviewLine de tool-line.service.ts, plutôt que de getPrimaryColor() 4 fois et d'accéder aux valeurs rgba, utilisez plutôt Object.assign de la sorte:
const previewColor = Object.assign(new Color(), this.colorService.getPrimaryColor());
previewColor.alpha /= 2;</t>
  </si>
  <si>
    <t>- 0.25 new-drawing.component.ts méthode onSubmit, dimensions anonyme</t>
  </si>
  <si>
    <t>Le code est correctement indenté et organisé en groupes logiques.</t>
  </si>
  <si>
    <t>Il y a une séparation entre le code typescript, html et css.</t>
  </si>
  <si>
    <t>Il n'y a pas de duplication de code.</t>
  </si>
  <si>
    <t>Les commentaires sont pertinents</t>
  </si>
  <si>
    <t>Aucune erreur TSLint non justifiée. (Des commentaires TODO sont acceptables). (25% de la note sera retirée par type d'erreur présente)</t>
  </si>
  <si>
    <t>Les structures conditionnelles réduisent l'imbrication lorsque possible (reduce nesting).</t>
  </si>
  <si>
    <t>-0.25 panel-settings.component.ts - Méthode getSelectedColor - else inutile (ne fait qu'ajouter du nesting après le return du if)
-0.25 tool-line.service.ts - Méthode calculateNextPointPosition - retourner directement "mousePosition" dans le premier if réduirait le nesting et les 17 lignes inutiles entre la dernière instruction et le return statement.</t>
  </si>
  <si>
    <t>- 0.25 tool-selection.service.ts méthode updateSelectionOnMouseUp - inverser le if et short circuit
- 0.25 database.service.ts méthode updateFile - Inverser le if et shortcircuit
- 0.25 color.service.ts méthode addColor - early return dans le if et retirer le else</t>
  </si>
  <si>
    <t>Le logiciel a des performances acceptables</t>
  </si>
  <si>
    <t>Note: dans la méthode getRectangleString du tool-rectangle.service.ts, l'utilisation d'un string template rendrait le code tellement plus clair et lisible.
Aussi, dans color.service.ts, méthode addColor, il serait plus clair de simplement utiliser un array.findIndex ou array.some pour vérifier si la couleur est déjà présente, plutôt qu'un for..of avec prédicat. Sur la même note, en javascript, on va souvent préférer la lisibilité et l'utilisation des méthodes built-in. Pour la seconde boucle for, ce que j'en déduis c'est que vous voulez seulement garder 10 couleurs en mémoire, et prepend la "color"? Il serait plus clair et concis de seulement utiliser une construction de la sorte:
this.lastColors = [color, ...this.lastColors.slice(1)];</t>
  </si>
  <si>
    <t>Gestion de Versions</t>
  </si>
  <si>
    <t>La branche de release possède le bon TAG pour les remises de sprint (sprint1, sprint2, ...)</t>
  </si>
  <si>
    <t>Chaque commit concerne une seule "issue" et les messages sont pertinents et suffisamment descriptifs pour chaque commit</t>
  </si>
  <si>
    <t>Imo, I prefer coke</t>
  </si>
  <si>
    <t>Le repo git ne contient que les fichiers nécessaires. (pas de dossier node_modules ou de package-lock.json et pas de package.json dans des dossiers autre que client ou server)</t>
  </si>
  <si>
    <t xml:space="preserve">Total </t>
  </si>
  <si>
    <t>Note assurance qualité</t>
  </si>
  <si>
    <t>Implémentation d’un joueur virtuel avec deux niveaux: facile et difficile</t>
  </si>
  <si>
    <t>Démarrer une nouvelle partie selon le niveau de difficulté spécifié</t>
  </si>
  <si>
    <t>Développement de la fenêtre de jeu</t>
  </si>
  <si>
    <t>Deux points de vue sur la scène: vue de dessus et vue en plongée</t>
  </si>
  <si>
    <t>La caméra doit suivre la pierre</t>
  </si>
  <si>
    <t>Possibilité de changer de caméra en tout temps</t>
  </si>
  <si>
    <t>Positionnement de la caméra au début d’un tour</t>
  </si>
  <si>
    <t>Affichage des informations sur la partie</t>
  </si>
  <si>
    <t>Implémentation du déroulement des trois manches d’une partie</t>
  </si>
  <si>
    <t>Lancer de la pierre: spin,</t>
  </si>
  <si>
    <t>Balayage de la surface de la glace</t>
  </si>
  <si>
    <t>Pierre en situation de hors-jeu</t>
  </si>
  <si>
    <t>Collision de pierres</t>
  </si>
  <si>
    <t>Illumination des pierres en position de donner des points</t>
  </si>
  <si>
    <t>Abandon d’une partie</t>
  </si>
  <si>
    <t>Pointage à la fin d’une manche</t>
  </si>
  <si>
    <t>Gestion de la fin de partie, avec animation en cas de victoire et affichage des meilleurs scores</t>
  </si>
  <si>
    <t>Ajout au tableau des meilleurs score</t>
  </si>
  <si>
    <t>Physique du jeu: spin, vitesse, friction, collision, etc.</t>
  </si>
  <si>
    <t>Chargement de modèles 3D sur la scène.</t>
  </si>
  <si>
    <t>Gestion des raccourcis clavier.</t>
  </si>
  <si>
    <t>Implémentation d'une Skybox réaliste et appropriée.</t>
  </si>
  <si>
    <t>Implémentation des sources d'éclairage et de leur effet.</t>
  </si>
  <si>
    <t>Score du Curling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</si>
</sst>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rgb="FF000000"/>
      <name val="Calibri"/>
      <family val="2"/>
      <charset val="1"/>
    </font>
    <font>
      <sz val="11"/>
      <color theme="1"/>
      <name val="Calibri"/>
      <scheme val="minor"/>
    </font>
    <font>
      <sz val="11"/>
      <color rgb="FFFFFFFF"/>
      <name val="Calibri"/>
      <family val="2"/>
      <charset val="1"/>
    </font>
    <font>
      <b/>
      <sz val="11"/>
      <color rgb="FF000000"/>
      <name val="Calibri"/>
      <charset val="1"/>
    </font>
    <font>
      <b/>
      <sz val="11"/>
      <color rgb="FFFFFFFF"/>
      <name val="Calibri"/>
      <charset val="1"/>
    </font>
    <font>
      <i/>
      <sz val="11"/>
      <color rgb="FF000000"/>
      <name val="Calibri"/>
      <charset val="1"/>
    </font>
    <font>
      <sz val="11"/>
      <color rgb="FF000000"/>
      <name val="Calibri"/>
      <charset val="1"/>
    </font>
    <font>
      <sz val="11"/>
      <color rgb="FFFFFFFF"/>
      <name val="Calibri"/>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theme="1"/>
      <name val="Calibri"/>
      <scheme val="minor"/>
    </font>
    <font>
      <sz val="18"/>
      <color theme="1"/>
      <name val="Calibri"/>
      <scheme val="minor"/>
    </font>
    <font>
      <b/>
      <sz val="11"/>
      <color rgb="FF3F3F3F"/>
      <name val="Calibri"/>
      <scheme val="minor"/>
    </font>
    <font>
      <b/>
      <sz val="11"/>
      <color rgb="FF000000"/>
      <name val="Calibri"/>
      <family val="2"/>
      <charset val="1"/>
    </font>
  </fonts>
  <fills count="25">
    <fill>
      <patternFill patternType="none"/>
    </fill>
    <fill>
      <patternFill patternType="gray125"/>
    </fill>
    <fill>
      <patternFill patternType="solid">
        <fgColor rgb="FFFFC000"/>
        <bgColor rgb="FFF79646"/>
      </patternFill>
    </fill>
    <fill>
      <patternFill patternType="solid">
        <fgColor rgb="FF9BBB59"/>
        <bgColor rgb="FF969696"/>
      </patternFill>
    </fill>
    <fill>
      <patternFill patternType="solid">
        <fgColor rgb="FF8064A2"/>
        <bgColor rgb="FF808080"/>
      </patternFill>
    </fill>
    <fill>
      <patternFill patternType="solid">
        <fgColor rgb="FFB9CDE5"/>
        <bgColor rgb="FFCCC1DA"/>
      </patternFill>
    </fill>
    <fill>
      <patternFill patternType="solid">
        <fgColor rgb="FFE6B9B8"/>
        <bgColor rgb="FFCCC1DA"/>
      </patternFill>
    </fill>
    <fill>
      <patternFill patternType="solid">
        <fgColor rgb="FFD7E4BD"/>
        <bgColor rgb="FFB9CDE5"/>
      </patternFill>
    </fill>
    <fill>
      <patternFill patternType="solid">
        <fgColor rgb="FFCCC1DA"/>
        <bgColor rgb="FFB9CDE5"/>
      </patternFill>
    </fill>
    <fill>
      <patternFill patternType="solid">
        <fgColor rgb="FFF79646"/>
        <bgColor rgb="FFFF8080"/>
      </patternFill>
    </fill>
    <fill>
      <patternFill patternType="solid">
        <fgColor rgb="FFE46C0A"/>
        <bgColor rgb="FFF79646"/>
      </patternFill>
    </fill>
    <fill>
      <patternFill patternType="solid">
        <fgColor rgb="FF0070C0"/>
        <bgColor rgb="FF008080"/>
      </patternFill>
    </fill>
    <fill>
      <patternFill patternType="solid">
        <fgColor rgb="FF00B0F0"/>
        <bgColor rgb="FF33CCCC"/>
      </patternFill>
    </fill>
    <fill>
      <patternFill patternType="solid">
        <fgColor theme="9"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0"/>
        <bgColor indexed="64"/>
      </patternFill>
    </fill>
    <fill>
      <patternFill patternType="solid">
        <fgColor theme="6" tint="0.59999389629810485"/>
        <bgColor indexed="64"/>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s>
  <borders count="138">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DashDot">
        <color auto="1"/>
      </right>
      <top style="medium">
        <color auto="1"/>
      </top>
      <bottom/>
      <diagonal/>
    </border>
    <border>
      <left style="mediumDashDot">
        <color auto="1"/>
      </left>
      <right style="mediumDashDot">
        <color auto="1"/>
      </right>
      <top style="medium">
        <color auto="1"/>
      </top>
      <bottom/>
      <diagonal/>
    </border>
    <border>
      <left style="mediumDashDot">
        <color auto="1"/>
      </left>
      <right style="double">
        <color auto="1"/>
      </right>
      <top style="medium">
        <color auto="1"/>
      </top>
      <bottom/>
      <diagonal/>
    </border>
    <border>
      <left style="double">
        <color auto="1"/>
      </left>
      <right style="medium">
        <color auto="1"/>
      </right>
      <top style="medium">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mediumDashDot">
        <color auto="1"/>
      </right>
      <top/>
      <bottom/>
      <diagonal/>
    </border>
    <border>
      <left style="mediumDashDot">
        <color auto="1"/>
      </left>
      <right style="mediumDashDot">
        <color auto="1"/>
      </right>
      <top/>
      <bottom/>
      <diagonal/>
    </border>
    <border>
      <left style="mediumDashDot">
        <color auto="1"/>
      </left>
      <right style="double">
        <color auto="1"/>
      </right>
      <top/>
      <bottom/>
      <diagonal/>
    </border>
    <border>
      <left style="medium">
        <color auto="1"/>
      </left>
      <right style="medium">
        <color auto="1"/>
      </right>
      <top/>
      <bottom style="thin">
        <color auto="1"/>
      </bottom>
      <diagonal/>
    </border>
    <border>
      <left style="medium">
        <color auto="1"/>
      </left>
      <right style="mediumDashDot">
        <color auto="1"/>
      </right>
      <top style="double">
        <color auto="1"/>
      </top>
      <bottom style="thin">
        <color auto="1"/>
      </bottom>
      <diagonal/>
    </border>
    <border>
      <left style="mediumDashDot">
        <color auto="1"/>
      </left>
      <right style="mediumDashDot">
        <color auto="1"/>
      </right>
      <top style="double">
        <color auto="1"/>
      </top>
      <bottom style="thin">
        <color auto="1"/>
      </bottom>
      <diagonal/>
    </border>
    <border>
      <left style="mediumDashDot">
        <color auto="1"/>
      </left>
      <right style="double">
        <color auto="1"/>
      </right>
      <top style="double">
        <color auto="1"/>
      </top>
      <bottom style="thin">
        <color auto="1"/>
      </bottom>
      <diagonal/>
    </border>
    <border>
      <left style="double">
        <color auto="1"/>
      </left>
      <right style="medium">
        <color auto="1"/>
      </right>
      <top style="double">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DashDot">
        <color auto="1"/>
      </right>
      <top style="thin">
        <color auto="1"/>
      </top>
      <bottom style="thin">
        <color auto="1"/>
      </bottom>
      <diagonal/>
    </border>
    <border>
      <left style="mediumDashDot">
        <color auto="1"/>
      </left>
      <right style="mediumDashDot">
        <color auto="1"/>
      </right>
      <top style="thin">
        <color auto="1"/>
      </top>
      <bottom style="thin">
        <color auto="1"/>
      </bottom>
      <diagonal/>
    </border>
    <border>
      <left style="mediumDashDot">
        <color auto="1"/>
      </left>
      <right style="double">
        <color auto="1"/>
      </right>
      <top style="thin">
        <color auto="1"/>
      </top>
      <bottom style="thin">
        <color auto="1"/>
      </bottom>
      <diagonal/>
    </border>
    <border>
      <left style="double">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DashDot">
        <color auto="1"/>
      </right>
      <top style="thin">
        <color auto="1"/>
      </top>
      <bottom/>
      <diagonal/>
    </border>
    <border>
      <left style="mediumDashDot">
        <color auto="1"/>
      </left>
      <right style="mediumDashDot">
        <color auto="1"/>
      </right>
      <top style="thin">
        <color auto="1"/>
      </top>
      <bottom/>
      <diagonal/>
    </border>
    <border>
      <left style="mediumDashDot">
        <color auto="1"/>
      </left>
      <right style="double">
        <color auto="1"/>
      </right>
      <top style="thin">
        <color auto="1"/>
      </top>
      <bottom/>
      <diagonal/>
    </border>
    <border>
      <left style="double">
        <color auto="1"/>
      </left>
      <right style="medium">
        <color auto="1"/>
      </right>
      <top style="thin">
        <color auto="1"/>
      </top>
      <bottom style="medium">
        <color auto="1"/>
      </bottom>
      <diagonal/>
    </border>
    <border>
      <left style="medium">
        <color auto="1"/>
      </left>
      <right style="mediumDashDot">
        <color auto="1"/>
      </right>
      <top style="medium">
        <color auto="1"/>
      </top>
      <bottom style="thin">
        <color auto="1"/>
      </bottom>
      <diagonal/>
    </border>
    <border>
      <left style="mediumDashDot">
        <color auto="1"/>
      </left>
      <right style="mediumDashDot">
        <color auto="1"/>
      </right>
      <top style="medium">
        <color auto="1"/>
      </top>
      <bottom style="thin">
        <color auto="1"/>
      </bottom>
      <diagonal/>
    </border>
    <border>
      <left style="mediumDashDot">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DashDot">
        <color auto="1"/>
      </right>
      <top style="thin">
        <color auto="1"/>
      </top>
      <bottom style="medium">
        <color auto="1"/>
      </bottom>
      <diagonal/>
    </border>
    <border>
      <left style="mediumDashDot">
        <color auto="1"/>
      </left>
      <right style="mediumDashDot">
        <color auto="1"/>
      </right>
      <top style="thin">
        <color auto="1"/>
      </top>
      <bottom style="medium">
        <color auto="1"/>
      </bottom>
      <diagonal/>
    </border>
    <border>
      <left style="mediumDashDot">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Dashed">
        <color auto="1"/>
      </right>
      <top style="medium">
        <color auto="1"/>
      </top>
      <bottom style="medium">
        <color auto="1"/>
      </bottom>
      <diagonal/>
    </border>
    <border>
      <left style="mediumDashed">
        <color auto="1"/>
      </left>
      <right style="mediumDashed">
        <color auto="1"/>
      </right>
      <top style="medium">
        <color auto="1"/>
      </top>
      <bottom style="medium">
        <color auto="1"/>
      </bottom>
      <diagonal/>
    </border>
    <border>
      <left style="mediumDashed">
        <color auto="1"/>
      </left>
      <right style="medium">
        <color auto="1"/>
      </right>
      <top style="medium">
        <color auto="1"/>
      </top>
      <bottom style="medium">
        <color auto="1"/>
      </bottom>
      <diagonal/>
    </border>
    <border>
      <left style="medium">
        <color auto="1"/>
      </left>
      <right style="mediumDashed">
        <color auto="1"/>
      </right>
      <top style="medium">
        <color auto="1"/>
      </top>
      <bottom style="double">
        <color auto="1"/>
      </bottom>
      <diagonal/>
    </border>
    <border>
      <left style="mediumDashed">
        <color auto="1"/>
      </left>
      <right style="mediumDashed">
        <color auto="1"/>
      </right>
      <top style="medium">
        <color auto="1"/>
      </top>
      <bottom style="double">
        <color auto="1"/>
      </bottom>
      <diagonal/>
    </border>
    <border>
      <left style="mediumDashed">
        <color auto="1"/>
      </left>
      <right style="medium">
        <color auto="1"/>
      </right>
      <top style="medium">
        <color auto="1"/>
      </top>
      <bottom style="double">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mediumDashed">
        <color auto="1"/>
      </right>
      <top/>
      <bottom style="thin">
        <color auto="1"/>
      </bottom>
      <diagonal/>
    </border>
    <border>
      <left style="mediumDashed">
        <color auto="1"/>
      </left>
      <right style="mediumDashed">
        <color auto="1"/>
      </right>
      <top/>
      <bottom style="thin">
        <color auto="1"/>
      </bottom>
      <diagonal/>
    </border>
    <border>
      <left style="mediumDashed">
        <color auto="1"/>
      </left>
      <right style="medium">
        <color auto="1"/>
      </right>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Dashed">
        <color auto="1"/>
      </right>
      <top style="thin">
        <color auto="1"/>
      </top>
      <bottom style="thin">
        <color auto="1"/>
      </bottom>
      <diagonal/>
    </border>
    <border>
      <left style="mediumDashed">
        <color auto="1"/>
      </left>
      <right style="mediumDashed">
        <color auto="1"/>
      </right>
      <top style="thin">
        <color auto="1"/>
      </top>
      <bottom style="thin">
        <color auto="1"/>
      </bottom>
      <diagonal/>
    </border>
    <border>
      <left style="mediumDashed">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Dashed">
        <color auto="1"/>
      </right>
      <top style="thin">
        <color auto="1"/>
      </top>
      <bottom/>
      <diagonal/>
    </border>
    <border>
      <left style="mediumDashed">
        <color auto="1"/>
      </left>
      <right style="mediumDashed">
        <color auto="1"/>
      </right>
      <top style="thin">
        <color auto="1"/>
      </top>
      <bottom/>
      <diagonal/>
    </border>
    <border>
      <left style="mediumDashed">
        <color auto="1"/>
      </left>
      <right style="medium">
        <color auto="1"/>
      </right>
      <top style="thin">
        <color auto="1"/>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diagonal/>
    </border>
    <border>
      <left/>
      <right style="mediumDashed">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medium">
        <color auto="1"/>
      </right>
      <top style="medium">
        <color auto="1"/>
      </top>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style="medium">
        <color rgb="FF000000"/>
      </left>
      <right style="medium">
        <color auto="1"/>
      </right>
      <top style="medium">
        <color rgb="FF000000"/>
      </top>
      <bottom style="medium">
        <color auto="1"/>
      </bottom>
      <diagonal/>
    </border>
    <border>
      <left style="medium">
        <color auto="1"/>
      </left>
      <right style="medium">
        <color auto="1"/>
      </right>
      <top style="medium">
        <color rgb="FF000000"/>
      </top>
      <bottom style="medium">
        <color auto="1"/>
      </bottom>
      <diagonal/>
    </border>
    <border>
      <left style="medium">
        <color auto="1"/>
      </left>
      <right style="medium">
        <color rgb="FF000000"/>
      </right>
      <top style="medium">
        <color rgb="FF000000"/>
      </top>
      <bottom style="medium">
        <color auto="1"/>
      </bottom>
      <diagonal/>
    </border>
    <border>
      <left style="medium">
        <color rgb="FF000000"/>
      </left>
      <right style="medium">
        <color auto="1"/>
      </right>
      <top style="medium">
        <color auto="1"/>
      </top>
      <bottom style="medium">
        <color auto="1"/>
      </bottom>
      <diagonal/>
    </border>
    <border>
      <left style="thin">
        <color auto="1"/>
      </left>
      <right style="medium">
        <color rgb="FF000000"/>
      </right>
      <top style="medium">
        <color auto="1"/>
      </top>
      <bottom/>
      <diagonal/>
    </border>
    <border>
      <left style="medium">
        <color rgb="FF000000"/>
      </left>
      <right/>
      <top style="medium">
        <color auto="1"/>
      </top>
      <bottom style="medium">
        <color auto="1"/>
      </bottom>
      <diagonal/>
    </border>
    <border>
      <left/>
      <right style="medium">
        <color rgb="FF000000"/>
      </right>
      <top style="medium">
        <color auto="1"/>
      </top>
      <bottom style="medium">
        <color auto="1"/>
      </bottom>
      <diagonal/>
    </border>
    <border>
      <left style="medium">
        <color rgb="FF000000"/>
      </left>
      <right style="thin">
        <color auto="1"/>
      </right>
      <top/>
      <bottom style="thin">
        <color auto="1"/>
      </bottom>
      <diagonal/>
    </border>
    <border>
      <left style="thin">
        <color auto="1"/>
      </left>
      <right style="medium">
        <color rgb="FF000000"/>
      </right>
      <top/>
      <bottom style="thin">
        <color auto="1"/>
      </bottom>
      <diagonal/>
    </border>
    <border>
      <left style="medium">
        <color rgb="FF000000"/>
      </left>
      <right style="thin">
        <color auto="1"/>
      </right>
      <top style="thin">
        <color auto="1"/>
      </top>
      <bottom style="thin">
        <color auto="1"/>
      </bottom>
      <diagonal/>
    </border>
    <border>
      <left style="thin">
        <color auto="1"/>
      </left>
      <right style="medium">
        <color rgb="FF000000"/>
      </right>
      <top style="thin">
        <color auto="1"/>
      </top>
      <bottom style="thin">
        <color auto="1"/>
      </bottom>
      <diagonal/>
    </border>
    <border>
      <left style="medium">
        <color rgb="FF000000"/>
      </left>
      <right style="thin">
        <color auto="1"/>
      </right>
      <top style="thin">
        <color auto="1"/>
      </top>
      <bottom/>
      <diagonal/>
    </border>
    <border>
      <left style="thin">
        <color auto="1"/>
      </left>
      <right style="medium">
        <color rgb="FF000000"/>
      </right>
      <top style="thin">
        <color auto="1"/>
      </top>
      <bottom/>
      <diagonal/>
    </border>
    <border>
      <left style="medium">
        <color rgb="FF000000"/>
      </left>
      <right style="thin">
        <color auto="1"/>
      </right>
      <top/>
      <bottom/>
      <diagonal/>
    </border>
    <border>
      <left style="thin">
        <color auto="1"/>
      </left>
      <right style="medium">
        <color rgb="FF000000"/>
      </right>
      <top/>
      <bottom/>
      <diagonal/>
    </border>
    <border>
      <left style="medium">
        <color rgb="FF000000"/>
      </left>
      <right style="thin">
        <color auto="1"/>
      </right>
      <top style="thin">
        <color auto="1"/>
      </top>
      <bottom style="medium">
        <color auto="1"/>
      </bottom>
      <diagonal/>
    </border>
    <border>
      <left style="thin">
        <color auto="1"/>
      </left>
      <right style="medium">
        <color rgb="FF000000"/>
      </right>
      <top style="thin">
        <color auto="1"/>
      </top>
      <bottom style="medium">
        <color auto="1"/>
      </bottom>
      <diagonal/>
    </border>
    <border>
      <left style="thin">
        <color auto="1"/>
      </left>
      <right style="medium">
        <color rgb="FF000000"/>
      </right>
      <top style="medium">
        <color auto="1"/>
      </top>
      <bottom style="thin">
        <color auto="1"/>
      </bottom>
      <diagonal/>
    </border>
    <border>
      <left style="medium">
        <color rgb="FF000000"/>
      </left>
      <right style="medium">
        <color auto="1"/>
      </right>
      <top style="medium">
        <color auto="1"/>
      </top>
      <bottom style="medium">
        <color rgb="FF000000"/>
      </bottom>
      <diagonal/>
    </border>
    <border>
      <left style="medium">
        <color auto="1"/>
      </left>
      <right style="medium">
        <color auto="1"/>
      </right>
      <top style="thin">
        <color auto="1"/>
      </top>
      <bottom style="medium">
        <color rgb="FF000000"/>
      </bottom>
      <diagonal/>
    </border>
    <border>
      <left style="medium">
        <color auto="1"/>
      </left>
      <right style="medium">
        <color rgb="FF000000"/>
      </right>
      <top style="thin">
        <color auto="1"/>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rgb="FF000000"/>
      </left>
      <right/>
      <top style="medium">
        <color rgb="FF000000"/>
      </top>
      <bottom style="medium">
        <color auto="1"/>
      </bottom>
      <diagonal/>
    </border>
    <border>
      <left/>
      <right/>
      <top style="medium">
        <color rgb="FF000000"/>
      </top>
      <bottom style="medium">
        <color auto="1"/>
      </bottom>
      <diagonal/>
    </border>
    <border>
      <left/>
      <right style="medium">
        <color rgb="FF000000"/>
      </right>
      <top style="medium">
        <color rgb="FF000000"/>
      </top>
      <bottom style="medium">
        <color auto="1"/>
      </bottom>
      <diagonal/>
    </border>
    <border>
      <left style="medium">
        <color rgb="FF000000"/>
      </left>
      <right/>
      <top style="medium">
        <color auto="1"/>
      </top>
      <bottom style="thin">
        <color auto="1"/>
      </bottom>
      <diagonal/>
    </border>
    <border>
      <left style="medium">
        <color auto="1"/>
      </left>
      <right style="medium">
        <color rgb="FF000000"/>
      </right>
      <top style="medium">
        <color auto="1"/>
      </top>
      <bottom style="thin">
        <color auto="1"/>
      </bottom>
      <diagonal/>
    </border>
    <border>
      <left style="medium">
        <color rgb="FF000000"/>
      </left>
      <right/>
      <top style="medium">
        <color auto="1"/>
      </top>
      <bottom style="medium">
        <color rgb="FF000000"/>
      </bottom>
      <diagonal/>
    </border>
    <border>
      <left style="medium">
        <color auto="1"/>
      </left>
      <right/>
      <top style="medium">
        <color auto="1"/>
      </top>
      <bottom style="medium">
        <color rgb="FF000000"/>
      </bottom>
      <diagonal/>
    </border>
    <border>
      <left style="medium">
        <color auto="1"/>
      </left>
      <right style="medium">
        <color rgb="FF000000"/>
      </right>
      <top style="medium">
        <color auto="1"/>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indexed="64"/>
      </right>
      <top style="medium">
        <color indexed="64"/>
      </top>
      <bottom style="thin">
        <color indexed="64"/>
      </bottom>
      <diagonal/>
    </border>
    <border>
      <left/>
      <right style="thin">
        <color indexed="64"/>
      </right>
      <top style="thin">
        <color indexed="64"/>
      </top>
      <bottom style="medium">
        <color rgb="FF000000"/>
      </bottom>
      <diagonal/>
    </border>
    <border>
      <left style="thin">
        <color auto="1"/>
      </left>
      <right style="thin">
        <color auto="1"/>
      </right>
      <top style="thin">
        <color auto="1"/>
      </top>
      <bottom style="medium">
        <color rgb="FF000000"/>
      </bottom>
      <diagonal/>
    </border>
    <border>
      <left style="thin">
        <color auto="1"/>
      </left>
      <right style="medium">
        <color rgb="FF000000"/>
      </right>
      <top style="thin">
        <color auto="1"/>
      </top>
      <bottom style="medium">
        <color rgb="FF000000"/>
      </bottom>
      <diagonal/>
    </border>
    <border>
      <left style="medium">
        <color rgb="FF000000"/>
      </left>
      <right/>
      <top style="medium">
        <color auto="1"/>
      </top>
      <bottom/>
      <diagonal/>
    </border>
    <border>
      <left style="medium">
        <color auto="1"/>
      </left>
      <right style="medium">
        <color rgb="FF000000"/>
      </right>
      <top style="medium">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medium">
        <color rgb="FF000000"/>
      </left>
      <right/>
      <top style="thin">
        <color auto="1"/>
      </top>
      <bottom/>
      <diagonal/>
    </border>
    <border>
      <left style="medium">
        <color rgb="FF000000"/>
      </left>
      <right/>
      <top style="thin">
        <color indexed="64"/>
      </top>
      <bottom style="medium">
        <color rgb="FF000000"/>
      </bottom>
      <diagonal/>
    </border>
    <border>
      <left/>
      <right/>
      <top style="thin">
        <color rgb="FF000000"/>
      </top>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bottom/>
      <diagonal/>
    </border>
    <border>
      <left style="medium">
        <color rgb="FF000000"/>
      </left>
      <right style="medium">
        <color rgb="FF000000"/>
      </right>
      <top style="medium">
        <color rgb="FF000000"/>
      </top>
      <bottom style="medium">
        <color rgb="FF000000"/>
      </bottom>
      <diagonal/>
    </border>
  </borders>
  <cellStyleXfs count="7">
    <xf numFmtId="0" fontId="0" fillId="0" borderId="0"/>
    <xf numFmtId="9" fontId="9" fillId="0" borderId="0" applyBorder="0" applyProtection="0"/>
    <xf numFmtId="0" fontId="2" fillId="9" borderId="0" applyBorder="0" applyProtection="0"/>
    <xf numFmtId="0" fontId="15" fillId="20" borderId="135" applyNumberFormat="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cellStyleXfs>
  <cellXfs count="330">
    <xf numFmtId="0" fontId="0" fillId="0" borderId="0" xfId="0"/>
    <xf numFmtId="0" fontId="0" fillId="0" borderId="0" xfId="0" applyAlignment="1">
      <alignment wrapText="1"/>
    </xf>
    <xf numFmtId="0" fontId="0" fillId="0" borderId="0" xfId="0" applyAlignment="1">
      <alignment horizontal="center"/>
    </xf>
    <xf numFmtId="0" fontId="2" fillId="3" borderId="2" xfId="2" applyFill="1" applyBorder="1" applyAlignment="1" applyProtection="1">
      <alignment horizontal="center" vertical="center"/>
    </xf>
    <xf numFmtId="0" fontId="2" fillId="2" borderId="2" xfId="2" applyFill="1" applyBorder="1" applyAlignment="1">
      <alignment horizontal="center" vertical="center"/>
    </xf>
    <xf numFmtId="0" fontId="2" fillId="4" borderId="2" xfId="2" applyFill="1" applyBorder="1" applyAlignment="1" applyProtection="1">
      <alignment horizontal="center" vertical="center"/>
    </xf>
    <xf numFmtId="0" fontId="9" fillId="5" borderId="1" xfId="2" applyFont="1" applyFill="1" applyBorder="1" applyProtection="1"/>
    <xf numFmtId="9" fontId="9" fillId="5" borderId="1" xfId="2" applyNumberFormat="1" applyFont="1" applyFill="1" applyBorder="1" applyProtection="1"/>
    <xf numFmtId="12" fontId="2" fillId="3" borderId="1" xfId="2" applyNumberFormat="1" applyFill="1" applyBorder="1" applyAlignment="1" applyProtection="1">
      <alignment horizontal="center" vertical="center"/>
    </xf>
    <xf numFmtId="10" fontId="2" fillId="3" borderId="1" xfId="2" applyNumberFormat="1" applyFill="1" applyBorder="1" applyAlignment="1" applyProtection="1">
      <alignment horizontal="center" vertical="center"/>
    </xf>
    <xf numFmtId="12" fontId="2" fillId="2" borderId="1" xfId="2" applyNumberFormat="1" applyFill="1" applyBorder="1" applyAlignment="1">
      <alignment horizontal="center" vertical="center"/>
    </xf>
    <xf numFmtId="10" fontId="2" fillId="2" borderId="1" xfId="2" applyNumberFormat="1" applyFill="1" applyBorder="1" applyAlignment="1">
      <alignment horizontal="center" vertical="center"/>
    </xf>
    <xf numFmtId="12" fontId="2" fillId="4" borderId="1" xfId="2" applyNumberFormat="1" applyFill="1" applyBorder="1" applyAlignment="1" applyProtection="1">
      <alignment horizontal="center" vertical="center"/>
    </xf>
    <xf numFmtId="10" fontId="2" fillId="4" borderId="1" xfId="2" applyNumberFormat="1" applyFill="1" applyBorder="1" applyAlignment="1" applyProtection="1">
      <alignment horizontal="center" vertical="center"/>
    </xf>
    <xf numFmtId="10" fontId="9" fillId="5" borderId="3" xfId="2" applyNumberFormat="1" applyFont="1" applyFill="1" applyBorder="1" applyProtection="1"/>
    <xf numFmtId="10" fontId="9" fillId="5" borderId="4" xfId="2" applyNumberFormat="1" applyFont="1" applyFill="1" applyBorder="1" applyAlignment="1" applyProtection="1">
      <alignment horizontal="right"/>
    </xf>
    <xf numFmtId="0" fontId="9" fillId="6" borderId="2" xfId="2" applyFont="1" applyFill="1" applyBorder="1" applyProtection="1"/>
    <xf numFmtId="9" fontId="9" fillId="6" borderId="2" xfId="2" applyNumberFormat="1" applyFont="1" applyFill="1" applyBorder="1" applyProtection="1"/>
    <xf numFmtId="12" fontId="2" fillId="3" borderId="2" xfId="2" applyNumberFormat="1" applyFill="1" applyBorder="1" applyAlignment="1" applyProtection="1">
      <alignment horizontal="center" vertical="center"/>
    </xf>
    <xf numFmtId="10" fontId="2" fillId="3" borderId="2" xfId="2" applyNumberFormat="1" applyFill="1" applyBorder="1" applyAlignment="1" applyProtection="1">
      <alignment horizontal="center" vertical="center"/>
    </xf>
    <xf numFmtId="12" fontId="2" fillId="2" borderId="2" xfId="2" applyNumberFormat="1" applyFill="1" applyBorder="1" applyAlignment="1">
      <alignment horizontal="center" vertical="center"/>
    </xf>
    <xf numFmtId="10" fontId="2" fillId="2" borderId="2" xfId="2" applyNumberFormat="1" applyFill="1" applyBorder="1" applyAlignment="1">
      <alignment horizontal="center" vertical="center"/>
    </xf>
    <xf numFmtId="12" fontId="2" fillId="4" borderId="2" xfId="2" applyNumberFormat="1" applyFill="1" applyBorder="1" applyAlignment="1" applyProtection="1">
      <alignment horizontal="center" vertical="center"/>
    </xf>
    <xf numFmtId="10" fontId="2" fillId="4" borderId="2" xfId="2" applyNumberFormat="1" applyFill="1" applyBorder="1" applyAlignment="1" applyProtection="1">
      <alignment horizontal="center" vertical="center"/>
    </xf>
    <xf numFmtId="10" fontId="9" fillId="6" borderId="5" xfId="2" applyNumberFormat="1" applyFont="1" applyFill="1" applyBorder="1" applyProtection="1"/>
    <xf numFmtId="10" fontId="9" fillId="6" borderId="6" xfId="2" applyNumberFormat="1" applyFont="1" applyFill="1" applyBorder="1" applyAlignment="1" applyProtection="1">
      <alignment horizontal="right"/>
    </xf>
    <xf numFmtId="0" fontId="9" fillId="7" borderId="2" xfId="2" applyFont="1" applyFill="1" applyBorder="1" applyProtection="1"/>
    <xf numFmtId="9" fontId="9" fillId="7" borderId="2" xfId="2" applyNumberFormat="1" applyFont="1" applyFill="1" applyBorder="1" applyProtection="1"/>
    <xf numFmtId="9" fontId="2" fillId="3" borderId="2" xfId="2" applyNumberFormat="1" applyFill="1" applyBorder="1" applyAlignment="1" applyProtection="1">
      <alignment horizontal="center" vertical="center"/>
    </xf>
    <xf numFmtId="9" fontId="2" fillId="2" borderId="2" xfId="2" applyNumberFormat="1" applyFill="1" applyBorder="1" applyAlignment="1">
      <alignment horizontal="center" vertical="center"/>
    </xf>
    <xf numFmtId="9" fontId="2" fillId="4" borderId="2" xfId="2" applyNumberFormat="1" applyFill="1" applyBorder="1" applyAlignment="1" applyProtection="1">
      <alignment horizontal="center" vertical="center"/>
    </xf>
    <xf numFmtId="10" fontId="9" fillId="7" borderId="5" xfId="2" applyNumberFormat="1" applyFont="1" applyFill="1" applyBorder="1" applyProtection="1"/>
    <xf numFmtId="10" fontId="9" fillId="7" borderId="6" xfId="2" applyNumberFormat="1" applyFont="1" applyFill="1" applyBorder="1" applyAlignment="1" applyProtection="1">
      <alignment horizontal="right"/>
    </xf>
    <xf numFmtId="0" fontId="0" fillId="8" borderId="2" xfId="2" applyFont="1" applyFill="1" applyBorder="1" applyProtection="1"/>
    <xf numFmtId="9" fontId="9" fillId="8" borderId="2" xfId="2" applyNumberFormat="1" applyFont="1" applyFill="1" applyBorder="1" applyProtection="1"/>
    <xf numFmtId="10" fontId="9" fillId="8" borderId="5" xfId="2" applyNumberFormat="1" applyFont="1" applyFill="1" applyBorder="1" applyProtection="1"/>
    <xf numFmtId="10" fontId="9" fillId="8" borderId="6" xfId="2" applyNumberFormat="1" applyFont="1" applyFill="1" applyBorder="1" applyAlignment="1" applyProtection="1">
      <alignment horizontal="right"/>
    </xf>
    <xf numFmtId="0" fontId="2" fillId="9" borderId="7" xfId="2" applyFont="1" applyBorder="1" applyAlignment="1" applyProtection="1"/>
    <xf numFmtId="9" fontId="2" fillId="3" borderId="7" xfId="2" applyNumberFormat="1" applyFill="1" applyBorder="1" applyAlignment="1" applyProtection="1">
      <alignment horizontal="center" vertical="center"/>
    </xf>
    <xf numFmtId="10" fontId="2" fillId="3" borderId="7" xfId="2" applyNumberFormat="1" applyFill="1" applyBorder="1" applyAlignment="1" applyProtection="1">
      <alignment horizontal="center" vertical="center"/>
    </xf>
    <xf numFmtId="9" fontId="2" fillId="2" borderId="7" xfId="2" applyNumberFormat="1" applyFill="1" applyBorder="1" applyAlignment="1">
      <alignment horizontal="center" vertical="center"/>
    </xf>
    <xf numFmtId="10" fontId="2" fillId="2" borderId="7" xfId="2" applyNumberFormat="1" applyFill="1" applyBorder="1" applyAlignment="1">
      <alignment horizontal="center" vertical="center"/>
    </xf>
    <xf numFmtId="9" fontId="2" fillId="4" borderId="7" xfId="2" applyNumberFormat="1" applyFill="1" applyBorder="1" applyAlignment="1" applyProtection="1">
      <alignment horizontal="center" vertical="center"/>
    </xf>
    <xf numFmtId="10" fontId="2" fillId="4" borderId="7" xfId="2" applyNumberFormat="1" applyFill="1" applyBorder="1" applyAlignment="1" applyProtection="1">
      <alignment horizontal="center" vertical="center"/>
    </xf>
    <xf numFmtId="10" fontId="2" fillId="9" borderId="8" xfId="2" applyNumberFormat="1" applyBorder="1" applyAlignment="1" applyProtection="1"/>
    <xf numFmtId="10" fontId="2" fillId="9" borderId="9" xfId="2" applyNumberFormat="1" applyBorder="1" applyAlignment="1" applyProtection="1">
      <alignment horizontal="right"/>
    </xf>
    <xf numFmtId="0" fontId="3" fillId="0" borderId="10" xfId="0" applyFont="1" applyBorder="1" applyAlignment="1">
      <alignment horizontal="center"/>
    </xf>
    <xf numFmtId="0" fontId="3" fillId="5" borderId="11" xfId="2" applyFont="1" applyFill="1" applyBorder="1" applyAlignment="1" applyProtection="1">
      <alignment horizontal="center"/>
    </xf>
    <xf numFmtId="0" fontId="3" fillId="6" borderId="12" xfId="2" applyFont="1" applyFill="1" applyBorder="1" applyAlignment="1" applyProtection="1">
      <alignment horizontal="center"/>
    </xf>
    <xf numFmtId="0" fontId="3" fillId="7" borderId="12" xfId="2" applyFont="1" applyFill="1" applyBorder="1" applyAlignment="1" applyProtection="1">
      <alignment horizontal="center"/>
    </xf>
    <xf numFmtId="0" fontId="3" fillId="8" borderId="12" xfId="2" applyFont="1" applyFill="1" applyBorder="1" applyAlignment="1" applyProtection="1">
      <alignment horizontal="center"/>
    </xf>
    <xf numFmtId="0" fontId="4" fillId="9" borderId="13" xfId="2" applyFont="1" applyBorder="1" applyAlignment="1" applyProtection="1">
      <alignment horizontal="center"/>
    </xf>
    <xf numFmtId="0" fontId="0" fillId="0" borderId="15" xfId="0" applyFont="1" applyBorder="1" applyAlignment="1">
      <alignment horizontal="right"/>
    </xf>
    <xf numFmtId="0" fontId="9" fillId="5" borderId="16" xfId="2" applyFont="1" applyFill="1" applyBorder="1" applyProtection="1"/>
    <xf numFmtId="0" fontId="9" fillId="6" borderId="17" xfId="2" applyFont="1" applyFill="1" applyBorder="1" applyProtection="1"/>
    <xf numFmtId="0" fontId="9" fillId="7" borderId="17" xfId="2" applyFont="1" applyFill="1" applyBorder="1" applyProtection="1"/>
    <xf numFmtId="0" fontId="9" fillId="8" borderId="17" xfId="2" applyFont="1" applyFill="1" applyBorder="1" applyProtection="1"/>
    <xf numFmtId="0" fontId="2" fillId="9" borderId="18" xfId="2" applyBorder="1" applyAlignment="1" applyProtection="1"/>
    <xf numFmtId="0" fontId="5" fillId="0" borderId="19" xfId="0" applyFont="1" applyBorder="1" applyAlignment="1">
      <alignment wrapText="1"/>
    </xf>
    <xf numFmtId="9" fontId="9" fillId="5" borderId="20" xfId="2" applyNumberFormat="1" applyFont="1" applyFill="1" applyBorder="1" applyAlignment="1" applyProtection="1">
      <alignment horizontal="center" vertical="center"/>
    </xf>
    <xf numFmtId="9" fontId="9" fillId="6" borderId="21" xfId="2" applyNumberFormat="1" applyFont="1" applyFill="1" applyBorder="1" applyAlignment="1" applyProtection="1">
      <alignment horizontal="center" vertical="center"/>
    </xf>
    <xf numFmtId="9" fontId="9" fillId="7" borderId="21" xfId="2" applyNumberFormat="1" applyFont="1" applyFill="1" applyBorder="1" applyAlignment="1" applyProtection="1">
      <alignment horizontal="center" vertical="center"/>
    </xf>
    <xf numFmtId="9" fontId="9" fillId="8" borderId="21" xfId="2" applyNumberFormat="1" applyFont="1" applyFill="1" applyBorder="1" applyAlignment="1" applyProtection="1">
      <alignment horizontal="center" vertical="center"/>
    </xf>
    <xf numFmtId="9" fontId="2" fillId="9" borderId="22" xfId="2" applyNumberFormat="1" applyBorder="1" applyAlignment="1" applyProtection="1">
      <alignment horizontal="center" vertical="center"/>
    </xf>
    <xf numFmtId="0" fontId="0" fillId="0" borderId="23" xfId="0" applyBorder="1" applyAlignment="1">
      <alignment horizontal="center" vertical="center"/>
    </xf>
    <xf numFmtId="0" fontId="5" fillId="0" borderId="24" xfId="0" applyFont="1" applyBorder="1" applyAlignment="1">
      <alignment wrapText="1"/>
    </xf>
    <xf numFmtId="9" fontId="9" fillId="5" borderId="25" xfId="2" applyNumberFormat="1" applyFont="1" applyFill="1" applyBorder="1" applyAlignment="1" applyProtection="1">
      <alignment horizontal="center" vertical="center"/>
    </xf>
    <xf numFmtId="9" fontId="9" fillId="6" borderId="26" xfId="2" applyNumberFormat="1" applyFont="1" applyFill="1" applyBorder="1" applyAlignment="1" applyProtection="1">
      <alignment horizontal="center" vertical="center"/>
    </xf>
    <xf numFmtId="9" fontId="9" fillId="7" borderId="26" xfId="2" applyNumberFormat="1" applyFont="1" applyFill="1" applyBorder="1" applyAlignment="1" applyProtection="1">
      <alignment horizontal="center" vertical="center"/>
    </xf>
    <xf numFmtId="9" fontId="9" fillId="8" borderId="26" xfId="2" applyNumberFormat="1" applyFont="1" applyFill="1" applyBorder="1" applyAlignment="1" applyProtection="1">
      <alignment horizontal="center" vertical="center"/>
    </xf>
    <xf numFmtId="9" fontId="2" fillId="9" borderId="27" xfId="2" applyNumberFormat="1" applyBorder="1" applyAlignment="1" applyProtection="1">
      <alignment horizontal="center" vertical="center"/>
    </xf>
    <xf numFmtId="0" fontId="0" fillId="0" borderId="28" xfId="0" applyBorder="1" applyAlignment="1">
      <alignment horizontal="center" vertical="center"/>
    </xf>
    <xf numFmtId="0" fontId="5" fillId="0" borderId="29" xfId="0" applyFont="1" applyBorder="1" applyAlignment="1">
      <alignment wrapText="1"/>
    </xf>
    <xf numFmtId="9" fontId="9" fillId="5" borderId="30" xfId="2" applyNumberFormat="1" applyFont="1" applyFill="1" applyBorder="1" applyAlignment="1" applyProtection="1">
      <alignment horizontal="center" vertical="center"/>
    </xf>
    <xf numFmtId="9" fontId="9" fillId="6" borderId="31" xfId="2" applyNumberFormat="1" applyFont="1" applyFill="1" applyBorder="1" applyAlignment="1" applyProtection="1">
      <alignment horizontal="center" vertical="center"/>
    </xf>
    <xf numFmtId="9" fontId="9" fillId="7" borderId="31" xfId="2" applyNumberFormat="1" applyFont="1" applyFill="1" applyBorder="1" applyAlignment="1" applyProtection="1">
      <alignment horizontal="center" vertical="center"/>
    </xf>
    <xf numFmtId="9" fontId="9" fillId="8" borderId="31" xfId="2" applyNumberFormat="1" applyFont="1" applyFill="1" applyBorder="1" applyAlignment="1" applyProtection="1">
      <alignment horizontal="center" vertical="center"/>
    </xf>
    <xf numFmtId="9" fontId="2" fillId="9" borderId="32" xfId="2" applyNumberFormat="1" applyBorder="1" applyAlignment="1" applyProtection="1">
      <alignment horizontal="center" vertical="center"/>
    </xf>
    <xf numFmtId="0" fontId="0" fillId="0" borderId="33" xfId="0" applyBorder="1" applyAlignment="1">
      <alignment horizontal="center" vertical="center"/>
    </xf>
    <xf numFmtId="0" fontId="0" fillId="0" borderId="10" xfId="0" applyFont="1" applyBorder="1"/>
    <xf numFmtId="0" fontId="9" fillId="5" borderId="34" xfId="2" applyFont="1" applyFill="1" applyBorder="1" applyProtection="1"/>
    <xf numFmtId="0" fontId="9" fillId="6" borderId="35" xfId="2" applyFont="1" applyFill="1" applyBorder="1" applyProtection="1"/>
    <xf numFmtId="0" fontId="9" fillId="7" borderId="35" xfId="2" applyFont="1" applyFill="1" applyBorder="1" applyProtection="1"/>
    <xf numFmtId="0" fontId="9" fillId="8" borderId="35" xfId="2" applyFont="1" applyFill="1" applyBorder="1" applyProtection="1"/>
    <xf numFmtId="0" fontId="2" fillId="9" borderId="36" xfId="2" applyBorder="1" applyAlignment="1" applyProtection="1"/>
    <xf numFmtId="0" fontId="0" fillId="0" borderId="0" xfId="0" applyBorder="1"/>
    <xf numFmtId="0" fontId="0" fillId="0" borderId="37" xfId="0" applyFont="1" applyBorder="1"/>
    <xf numFmtId="0" fontId="9" fillId="5" borderId="38" xfId="2" applyFont="1" applyFill="1" applyBorder="1" applyProtection="1"/>
    <xf numFmtId="0" fontId="9" fillId="6" borderId="39" xfId="2" applyFont="1" applyFill="1" applyBorder="1" applyProtection="1"/>
    <xf numFmtId="0" fontId="9" fillId="7" borderId="39" xfId="2" applyFont="1" applyFill="1" applyBorder="1" applyProtection="1"/>
    <xf numFmtId="0" fontId="9" fillId="8" borderId="39" xfId="2" applyFont="1" applyFill="1" applyBorder="1" applyProtection="1"/>
    <xf numFmtId="0" fontId="2" fillId="9" borderId="40" xfId="2" applyBorder="1" applyAlignment="1" applyProtection="1"/>
    <xf numFmtId="0" fontId="3" fillId="0" borderId="41" xfId="0" applyFont="1" applyBorder="1"/>
    <xf numFmtId="10" fontId="3" fillId="5" borderId="42" xfId="2" applyNumberFormat="1" applyFont="1" applyFill="1" applyBorder="1" applyProtection="1"/>
    <xf numFmtId="10" fontId="3" fillId="6" borderId="43" xfId="2" applyNumberFormat="1" applyFont="1" applyFill="1" applyBorder="1" applyProtection="1"/>
    <xf numFmtId="10" fontId="3" fillId="7" borderId="43" xfId="2" applyNumberFormat="1" applyFont="1" applyFill="1" applyBorder="1" applyProtection="1"/>
    <xf numFmtId="10" fontId="3" fillId="8" borderId="43" xfId="2" applyNumberFormat="1" applyFont="1" applyFill="1" applyBorder="1" applyProtection="1"/>
    <xf numFmtId="10" fontId="4" fillId="9" borderId="44" xfId="2" applyNumberFormat="1" applyFont="1" applyBorder="1" applyAlignment="1" applyProtection="1"/>
    <xf numFmtId="0" fontId="6" fillId="5" borderId="45" xfId="2" applyFont="1" applyFill="1" applyBorder="1" applyAlignment="1" applyProtection="1">
      <alignment horizontal="left"/>
    </xf>
    <xf numFmtId="0" fontId="6" fillId="6" borderId="46" xfId="2" applyFont="1" applyFill="1" applyBorder="1" applyAlignment="1" applyProtection="1">
      <alignment horizontal="left"/>
    </xf>
    <xf numFmtId="0" fontId="6" fillId="7" borderId="46" xfId="2" applyFont="1" applyFill="1" applyBorder="1" applyAlignment="1" applyProtection="1">
      <alignment horizontal="left"/>
    </xf>
    <xf numFmtId="0" fontId="6" fillId="8" borderId="46" xfId="2" applyFont="1" applyFill="1" applyBorder="1" applyAlignment="1" applyProtection="1">
      <alignment horizontal="left"/>
    </xf>
    <xf numFmtId="0" fontId="7" fillId="9" borderId="47" xfId="2" applyFont="1" applyBorder="1" applyAlignment="1" applyProtection="1">
      <alignment horizontal="left"/>
    </xf>
    <xf numFmtId="0" fontId="0" fillId="0" borderId="48" xfId="0" applyFont="1" applyBorder="1"/>
    <xf numFmtId="0" fontId="0" fillId="0" borderId="49" xfId="0" applyFont="1" applyBorder="1"/>
    <xf numFmtId="0" fontId="5" fillId="0" borderId="19" xfId="0" applyFont="1" applyBorder="1"/>
    <xf numFmtId="9" fontId="9" fillId="5" borderId="50" xfId="2" applyNumberFormat="1" applyFont="1" applyFill="1" applyBorder="1" applyProtection="1"/>
    <xf numFmtId="9" fontId="9" fillId="6" borderId="51" xfId="2" applyNumberFormat="1" applyFont="1" applyFill="1" applyBorder="1" applyProtection="1"/>
    <xf numFmtId="9" fontId="9" fillId="7" borderId="51" xfId="2" applyNumberFormat="1" applyFont="1" applyFill="1" applyBorder="1" applyProtection="1"/>
    <xf numFmtId="9" fontId="9" fillId="8" borderId="51" xfId="2" applyNumberFormat="1" applyFont="1" applyFill="1" applyBorder="1" applyProtection="1"/>
    <xf numFmtId="9" fontId="2" fillId="9" borderId="52" xfId="2" applyNumberFormat="1" applyBorder="1" applyAlignment="1" applyProtection="1"/>
    <xf numFmtId="0" fontId="0" fillId="0" borderId="53" xfId="0" applyBorder="1" applyAlignment="1">
      <alignment horizontal="center"/>
    </xf>
    <xf numFmtId="0" fontId="0" fillId="0" borderId="54" xfId="0" applyBorder="1" applyAlignment="1">
      <alignment horizontal="center"/>
    </xf>
    <xf numFmtId="0" fontId="5" fillId="0" borderId="24" xfId="0" applyFont="1" applyBorder="1"/>
    <xf numFmtId="9" fontId="9" fillId="5" borderId="55" xfId="2" applyNumberFormat="1" applyFont="1" applyFill="1" applyBorder="1" applyProtection="1"/>
    <xf numFmtId="9" fontId="9" fillId="6" borderId="56" xfId="2" applyNumberFormat="1" applyFont="1" applyFill="1" applyBorder="1" applyProtection="1"/>
    <xf numFmtId="9" fontId="9" fillId="7" borderId="56" xfId="2" applyNumberFormat="1" applyFont="1" applyFill="1" applyBorder="1" applyProtection="1"/>
    <xf numFmtId="9" fontId="9" fillId="8" borderId="56" xfId="2" applyNumberFormat="1" applyFont="1" applyFill="1" applyBorder="1" applyProtection="1"/>
    <xf numFmtId="9" fontId="2" fillId="9" borderId="57" xfId="2" applyNumberFormat="1" applyBorder="1" applyAlignment="1" applyProtection="1"/>
    <xf numFmtId="0" fontId="0" fillId="0" borderId="58" xfId="0" applyBorder="1" applyAlignment="1">
      <alignment horizontal="center"/>
    </xf>
    <xf numFmtId="0" fontId="0" fillId="0" borderId="59" xfId="0" applyBorder="1" applyAlignment="1">
      <alignment horizontal="center"/>
    </xf>
    <xf numFmtId="0" fontId="5" fillId="0" borderId="29" xfId="0" applyFont="1" applyBorder="1"/>
    <xf numFmtId="9" fontId="9" fillId="5" borderId="60" xfId="2" applyNumberFormat="1" applyFont="1" applyFill="1" applyBorder="1" applyProtection="1"/>
    <xf numFmtId="9" fontId="9" fillId="6" borderId="61" xfId="2" applyNumberFormat="1" applyFont="1" applyFill="1" applyBorder="1" applyProtection="1"/>
    <xf numFmtId="9" fontId="9" fillId="7" borderId="61" xfId="2" applyNumberFormat="1" applyFont="1" applyFill="1" applyBorder="1" applyProtection="1"/>
    <xf numFmtId="9" fontId="9" fillId="8" borderId="61" xfId="2" applyNumberFormat="1" applyFont="1" applyFill="1" applyBorder="1" applyProtection="1"/>
    <xf numFmtId="9" fontId="2" fillId="9" borderId="62" xfId="2" applyNumberFormat="1" applyBorder="1" applyAlignment="1" applyProtection="1"/>
    <xf numFmtId="0" fontId="0" fillId="0" borderId="63" xfId="0" applyBorder="1" applyAlignment="1">
      <alignment horizontal="center"/>
    </xf>
    <xf numFmtId="0" fontId="0" fillId="0" borderId="64" xfId="0" applyBorder="1" applyAlignment="1">
      <alignment horizontal="center"/>
    </xf>
    <xf numFmtId="0" fontId="0" fillId="0" borderId="41" xfId="0" applyFont="1" applyBorder="1"/>
    <xf numFmtId="0" fontId="9" fillId="5" borderId="42" xfId="2" applyFont="1" applyFill="1" applyBorder="1" applyProtection="1"/>
    <xf numFmtId="0" fontId="9" fillId="6" borderId="43" xfId="2" applyFont="1" applyFill="1" applyBorder="1" applyProtection="1"/>
    <xf numFmtId="0" fontId="9" fillId="7" borderId="43" xfId="2" applyFont="1" applyFill="1" applyBorder="1" applyProtection="1"/>
    <xf numFmtId="0" fontId="9" fillId="8" borderId="43" xfId="2" applyFont="1" applyFill="1" applyBorder="1" applyProtection="1"/>
    <xf numFmtId="0" fontId="2" fillId="9" borderId="44" xfId="2" applyBorder="1" applyAlignment="1" applyProtection="1"/>
    <xf numFmtId="0" fontId="0" fillId="0" borderId="65" xfId="0" applyBorder="1" applyAlignment="1">
      <alignment horizontal="center"/>
    </xf>
    <xf numFmtId="0" fontId="0" fillId="0" borderId="66" xfId="0" applyBorder="1" applyAlignment="1">
      <alignment horizontal="center"/>
    </xf>
    <xf numFmtId="0" fontId="0" fillId="0" borderId="0" xfId="0" applyBorder="1" applyAlignment="1">
      <alignment horizontal="center"/>
    </xf>
    <xf numFmtId="0" fontId="0" fillId="0" borderId="67" xfId="0" applyBorder="1"/>
    <xf numFmtId="10" fontId="3" fillId="5" borderId="68" xfId="2" applyNumberFormat="1" applyFont="1" applyFill="1" applyBorder="1" applyProtection="1"/>
    <xf numFmtId="0" fontId="3" fillId="5" borderId="68" xfId="2" applyFont="1" applyFill="1" applyBorder="1" applyProtection="1"/>
    <xf numFmtId="0" fontId="3" fillId="6" borderId="43" xfId="2" applyFont="1" applyFill="1" applyBorder="1" applyProtection="1"/>
    <xf numFmtId="0" fontId="3" fillId="7" borderId="43" xfId="2" applyFont="1" applyFill="1" applyBorder="1" applyProtection="1"/>
    <xf numFmtId="0" fontId="3" fillId="8" borderId="43" xfId="2" applyFont="1" applyFill="1" applyBorder="1" applyProtection="1"/>
    <xf numFmtId="0" fontId="4" fillId="9" borderId="44" xfId="2" applyFont="1" applyBorder="1" applyAlignment="1" applyProtection="1"/>
    <xf numFmtId="0" fontId="8" fillId="0" borderId="5" xfId="0" applyFont="1" applyBorder="1" applyAlignment="1">
      <alignment horizontal="center" vertical="center" wrapText="1"/>
    </xf>
    <xf numFmtId="0" fontId="8" fillId="0" borderId="0" xfId="0" applyFont="1" applyBorder="1" applyAlignment="1">
      <alignment horizontal="center" vertical="center" wrapText="1"/>
    </xf>
    <xf numFmtId="0" fontId="8" fillId="5" borderId="69" xfId="0" applyFont="1" applyFill="1" applyBorder="1" applyAlignment="1">
      <alignment horizontal="center" vertical="center" wrapText="1"/>
    </xf>
    <xf numFmtId="0" fontId="8" fillId="5" borderId="70" xfId="0" applyFont="1" applyFill="1" applyBorder="1" applyAlignment="1">
      <alignment horizontal="center" vertical="center" wrapText="1"/>
    </xf>
    <xf numFmtId="0" fontId="8" fillId="6" borderId="69" xfId="0" applyFont="1" applyFill="1" applyBorder="1" applyAlignment="1">
      <alignment horizontal="center" vertical="center" wrapText="1"/>
    </xf>
    <xf numFmtId="0" fontId="8" fillId="6" borderId="70" xfId="0" applyFont="1" applyFill="1" applyBorder="1" applyAlignment="1">
      <alignment horizontal="center" vertical="center" wrapText="1"/>
    </xf>
    <xf numFmtId="0" fontId="8" fillId="7" borderId="69" xfId="0" applyFont="1" applyFill="1" applyBorder="1" applyAlignment="1">
      <alignment horizontal="center" vertical="center" wrapText="1"/>
    </xf>
    <xf numFmtId="0" fontId="0" fillId="0" borderId="0" xfId="0" applyFont="1" applyAlignment="1">
      <alignment horizontal="center" vertical="center"/>
    </xf>
    <xf numFmtId="0" fontId="0" fillId="5" borderId="71" xfId="0" applyFill="1" applyBorder="1" applyAlignment="1">
      <alignment horizontal="center" vertical="center" wrapText="1"/>
    </xf>
    <xf numFmtId="0" fontId="0" fillId="5" borderId="54" xfId="0" applyFill="1" applyBorder="1" applyAlignment="1">
      <alignment horizontal="center" vertical="center" wrapText="1"/>
    </xf>
    <xf numFmtId="0" fontId="0" fillId="6" borderId="71" xfId="0" applyFill="1" applyBorder="1" applyAlignment="1">
      <alignment horizontal="center" vertical="center" wrapText="1"/>
    </xf>
    <xf numFmtId="0" fontId="0" fillId="6" borderId="54" xfId="0" applyFill="1" applyBorder="1" applyAlignment="1">
      <alignment horizontal="center" vertical="center" wrapText="1"/>
    </xf>
    <xf numFmtId="0" fontId="0" fillId="7" borderId="71" xfId="0" applyFill="1" applyBorder="1" applyAlignment="1">
      <alignment horizontal="center" vertical="center" wrapText="1"/>
    </xf>
    <xf numFmtId="0" fontId="0" fillId="5" borderId="72" xfId="0" applyFill="1" applyBorder="1" applyAlignment="1">
      <alignment horizontal="center" vertical="center" wrapText="1"/>
    </xf>
    <xf numFmtId="0" fontId="0" fillId="5" borderId="59" xfId="0" applyFill="1" applyBorder="1" applyAlignment="1">
      <alignment horizontal="center" vertical="center" wrapText="1"/>
    </xf>
    <xf numFmtId="0" fontId="0" fillId="6" borderId="72" xfId="0" applyFill="1" applyBorder="1" applyAlignment="1">
      <alignment horizontal="center" vertical="center" wrapText="1"/>
    </xf>
    <xf numFmtId="0" fontId="0" fillId="6" borderId="59" xfId="0" applyFill="1" applyBorder="1" applyAlignment="1">
      <alignment horizontal="center" vertical="center" wrapText="1"/>
    </xf>
    <xf numFmtId="0" fontId="0" fillId="7" borderId="72" xfId="0" applyFill="1" applyBorder="1" applyAlignment="1">
      <alignment horizontal="center" vertical="center" wrapText="1"/>
    </xf>
    <xf numFmtId="0" fontId="0" fillId="5" borderId="64" xfId="0" applyFill="1" applyBorder="1" applyAlignment="1">
      <alignment horizontal="center" vertical="center" wrapText="1"/>
    </xf>
    <xf numFmtId="0" fontId="0" fillId="6" borderId="64" xfId="0" applyFill="1" applyBorder="1" applyAlignment="1">
      <alignment horizontal="center" vertical="center" wrapText="1"/>
    </xf>
    <xf numFmtId="0" fontId="0" fillId="5" borderId="74" xfId="0" applyFill="1" applyBorder="1" applyAlignment="1">
      <alignment horizontal="center" vertical="center" wrapText="1"/>
    </xf>
    <xf numFmtId="0" fontId="0" fillId="6" borderId="74" xfId="0" applyFill="1" applyBorder="1" applyAlignment="1">
      <alignment horizontal="center" vertical="center" wrapText="1"/>
    </xf>
    <xf numFmtId="0" fontId="0" fillId="7" borderId="73" xfId="0" applyFill="1" applyBorder="1" applyAlignment="1">
      <alignment horizontal="center" vertical="center" wrapText="1"/>
    </xf>
    <xf numFmtId="0" fontId="0" fillId="5" borderId="71" xfId="0" applyFont="1" applyFill="1" applyBorder="1" applyAlignment="1">
      <alignment horizontal="center" vertical="center" wrapText="1"/>
    </xf>
    <xf numFmtId="0" fontId="0" fillId="6" borderId="71" xfId="0" applyFont="1" applyFill="1" applyBorder="1" applyAlignment="1">
      <alignment horizontal="center" vertical="center" wrapText="1"/>
    </xf>
    <xf numFmtId="0" fontId="0" fillId="7" borderId="71" xfId="0" applyFont="1" applyFill="1" applyBorder="1" applyAlignment="1">
      <alignment horizontal="center" vertical="center" wrapText="1"/>
    </xf>
    <xf numFmtId="0" fontId="0" fillId="5" borderId="75" xfId="0" applyFill="1" applyBorder="1" applyAlignment="1">
      <alignment horizontal="center" vertical="center" wrapText="1"/>
    </xf>
    <xf numFmtId="0" fontId="0" fillId="6" borderId="75" xfId="0" applyFill="1" applyBorder="1" applyAlignment="1">
      <alignment horizontal="center" vertical="center" wrapText="1"/>
    </xf>
    <xf numFmtId="0" fontId="0" fillId="7" borderId="76" xfId="0" applyFont="1" applyFill="1" applyBorder="1" applyAlignment="1">
      <alignment horizontal="center" vertical="center" wrapText="1"/>
    </xf>
    <xf numFmtId="0" fontId="0" fillId="5" borderId="77" xfId="0" applyFill="1" applyBorder="1" applyAlignment="1">
      <alignment horizontal="center" vertical="center" wrapText="1"/>
    </xf>
    <xf numFmtId="0" fontId="0" fillId="6" borderId="77" xfId="0" applyFill="1" applyBorder="1" applyAlignment="1">
      <alignment horizontal="center" vertical="center" wrapText="1"/>
    </xf>
    <xf numFmtId="0" fontId="0" fillId="7" borderId="73" xfId="0" applyFont="1" applyFill="1" applyBorder="1" applyAlignment="1">
      <alignment horizontal="center" vertical="center" wrapText="1"/>
    </xf>
    <xf numFmtId="0" fontId="0" fillId="7" borderId="75" xfId="0" applyFill="1" applyBorder="1" applyAlignment="1">
      <alignment horizontal="center" vertical="center" wrapText="1"/>
    </xf>
    <xf numFmtId="0" fontId="0" fillId="5" borderId="3" xfId="0" applyFill="1" applyBorder="1" applyAlignment="1">
      <alignment horizontal="center" vertical="center" wrapText="1"/>
    </xf>
    <xf numFmtId="0" fontId="0" fillId="6" borderId="3" xfId="0" applyFill="1" applyBorder="1" applyAlignment="1">
      <alignment horizontal="center" vertical="center" wrapText="1"/>
    </xf>
    <xf numFmtId="0" fontId="0" fillId="7" borderId="3" xfId="0" applyFill="1" applyBorder="1" applyAlignment="1">
      <alignment horizontal="center" vertical="center" wrapText="1"/>
    </xf>
    <xf numFmtId="49" fontId="0" fillId="5" borderId="73" xfId="0" applyNumberFormat="1" applyFill="1" applyBorder="1" applyAlignment="1">
      <alignment horizontal="center" vertical="center" wrapText="1"/>
    </xf>
    <xf numFmtId="49" fontId="0" fillId="6" borderId="73" xfId="0" applyNumberFormat="1" applyFill="1" applyBorder="1" applyAlignment="1">
      <alignment horizontal="center" vertical="center" wrapText="1"/>
    </xf>
    <xf numFmtId="0" fontId="0" fillId="5" borderId="78" xfId="0" applyFill="1" applyBorder="1" applyAlignment="1">
      <alignment horizontal="center" vertical="center" wrapText="1"/>
    </xf>
    <xf numFmtId="0" fontId="0" fillId="6" borderId="78" xfId="0" applyFill="1" applyBorder="1" applyAlignment="1">
      <alignment horizontal="center" vertical="center" wrapText="1"/>
    </xf>
    <xf numFmtId="49" fontId="0" fillId="7" borderId="77" xfId="0" applyNumberFormat="1" applyFill="1" applyBorder="1" applyAlignment="1">
      <alignment horizontal="center" vertical="center" wrapText="1"/>
    </xf>
    <xf numFmtId="0" fontId="0" fillId="5" borderId="73" xfId="0" applyFill="1" applyBorder="1" applyAlignment="1">
      <alignment horizontal="center" vertical="center" wrapText="1"/>
    </xf>
    <xf numFmtId="0" fontId="0" fillId="6" borderId="73" xfId="0" applyFill="1" applyBorder="1" applyAlignment="1">
      <alignment horizontal="center" vertical="center" wrapText="1"/>
    </xf>
    <xf numFmtId="0" fontId="0" fillId="7" borderId="79" xfId="0" applyFill="1" applyBorder="1" applyAlignment="1">
      <alignment horizontal="center" vertical="center" wrapText="1"/>
    </xf>
    <xf numFmtId="49" fontId="0" fillId="5" borderId="71" xfId="0" applyNumberFormat="1" applyFill="1" applyBorder="1" applyAlignment="1">
      <alignment horizontal="center" vertical="center" wrapText="1"/>
    </xf>
    <xf numFmtId="0" fontId="0" fillId="5" borderId="80" xfId="0" applyFill="1" applyBorder="1" applyAlignment="1">
      <alignment horizontal="center" vertical="center" wrapText="1"/>
    </xf>
    <xf numFmtId="49" fontId="0" fillId="6" borderId="71" xfId="0" applyNumberFormat="1" applyFill="1" applyBorder="1" applyAlignment="1">
      <alignment horizontal="center" vertical="center" wrapText="1"/>
    </xf>
    <xf numFmtId="0" fontId="0" fillId="6" borderId="80" xfId="0" applyFill="1" applyBorder="1" applyAlignment="1">
      <alignment horizontal="center" vertical="center" wrapText="1"/>
    </xf>
    <xf numFmtId="49" fontId="0" fillId="7" borderId="71" xfId="0" applyNumberFormat="1" applyFill="1" applyBorder="1" applyAlignment="1">
      <alignment horizontal="center" vertical="center" wrapText="1"/>
    </xf>
    <xf numFmtId="0" fontId="10" fillId="0" borderId="0" xfId="0" applyFont="1" applyFill="1" applyBorder="1" applyAlignment="1">
      <alignment vertical="center" wrapText="1"/>
    </xf>
    <xf numFmtId="0" fontId="8" fillId="0" borderId="0" xfId="0" applyFont="1" applyFill="1" applyBorder="1" applyAlignment="1">
      <alignment vertical="center" wrapText="1"/>
    </xf>
    <xf numFmtId="0" fontId="0" fillId="0" borderId="0" xfId="0" applyFill="1" applyBorder="1" applyAlignment="1">
      <alignment horizontal="center" vertical="center" wrapText="1"/>
    </xf>
    <xf numFmtId="0" fontId="0" fillId="0" borderId="0" xfId="0" applyFont="1" applyFill="1" applyBorder="1" applyAlignment="1">
      <alignment horizontal="center" vertical="center" wrapText="1"/>
    </xf>
    <xf numFmtId="49" fontId="0" fillId="0" borderId="0" xfId="0" applyNumberFormat="1" applyFill="1" applyBorder="1" applyAlignment="1">
      <alignment horizontal="center" vertical="center" wrapText="1"/>
    </xf>
    <xf numFmtId="0" fontId="0" fillId="0" borderId="0" xfId="0" applyFill="1" applyBorder="1"/>
    <xf numFmtId="9" fontId="0" fillId="0" borderId="0" xfId="1" applyFont="1" applyFill="1" applyBorder="1" applyAlignment="1" applyProtection="1">
      <alignment vertical="center" wrapText="1"/>
    </xf>
    <xf numFmtId="0" fontId="8" fillId="7" borderId="86" xfId="0" applyFont="1" applyFill="1" applyBorder="1" applyAlignment="1">
      <alignment horizontal="center" vertical="center" wrapText="1"/>
    </xf>
    <xf numFmtId="49" fontId="0" fillId="12" borderId="89" xfId="0" applyNumberFormat="1" applyFont="1" applyFill="1" applyBorder="1" applyAlignment="1">
      <alignment horizontal="center" vertical="center" wrapText="1"/>
    </xf>
    <xf numFmtId="0" fontId="0" fillId="7" borderId="90" xfId="0" applyFill="1" applyBorder="1" applyAlignment="1">
      <alignment horizontal="center" vertical="center" wrapText="1"/>
    </xf>
    <xf numFmtId="49" fontId="0" fillId="12" borderId="91" xfId="0" applyNumberFormat="1" applyFont="1" applyFill="1" applyBorder="1" applyAlignment="1">
      <alignment horizontal="center" vertical="center" wrapText="1"/>
    </xf>
    <xf numFmtId="0" fontId="0" fillId="7" borderId="92" xfId="0" applyFill="1" applyBorder="1" applyAlignment="1">
      <alignment horizontal="center" vertical="center" wrapText="1"/>
    </xf>
    <xf numFmtId="49" fontId="0" fillId="12" borderId="93" xfId="0" applyNumberFormat="1" applyFont="1" applyFill="1" applyBorder="1" applyAlignment="1">
      <alignment horizontal="center" vertical="center" wrapText="1"/>
    </xf>
    <xf numFmtId="0" fontId="0" fillId="7" borderId="94" xfId="0" applyFill="1" applyBorder="1" applyAlignment="1">
      <alignment horizontal="center" vertical="center" wrapText="1"/>
    </xf>
    <xf numFmtId="49" fontId="0" fillId="11" borderId="91" xfId="0" applyNumberFormat="1" applyFont="1" applyFill="1" applyBorder="1" applyAlignment="1">
      <alignment horizontal="center" vertical="center" wrapText="1"/>
    </xf>
    <xf numFmtId="49" fontId="0" fillId="12" borderId="95" xfId="0" applyNumberFormat="1" applyFont="1" applyFill="1" applyBorder="1" applyAlignment="1">
      <alignment horizontal="center" vertical="center" wrapText="1"/>
    </xf>
    <xf numFmtId="0" fontId="0" fillId="7" borderId="96" xfId="0" applyFill="1" applyBorder="1" applyAlignment="1">
      <alignment horizontal="center" vertical="center" wrapText="1"/>
    </xf>
    <xf numFmtId="49" fontId="0" fillId="11" borderId="97" xfId="0" applyNumberFormat="1" applyFont="1" applyFill="1" applyBorder="1" applyAlignment="1">
      <alignment horizontal="center" vertical="center" wrapText="1"/>
    </xf>
    <xf numFmtId="0" fontId="0" fillId="7" borderId="98" xfId="0" applyFill="1" applyBorder="1" applyAlignment="1">
      <alignment horizontal="center" vertical="center" wrapText="1"/>
    </xf>
    <xf numFmtId="0" fontId="0" fillId="11" borderId="85" xfId="0" applyFont="1" applyFill="1" applyBorder="1" applyAlignment="1">
      <alignment horizontal="center" vertical="center" wrapText="1"/>
    </xf>
    <xf numFmtId="0" fontId="0" fillId="7" borderId="99" xfId="0" applyFill="1" applyBorder="1" applyAlignment="1">
      <alignment horizontal="center" vertical="center" wrapText="1"/>
    </xf>
    <xf numFmtId="0" fontId="0" fillId="11" borderId="100" xfId="0" applyFont="1" applyFill="1" applyBorder="1" applyAlignment="1">
      <alignment horizontal="center" vertical="center" wrapText="1"/>
    </xf>
    <xf numFmtId="0" fontId="8" fillId="0" borderId="0" xfId="0" applyFont="1" applyFill="1" applyBorder="1" applyAlignment="1">
      <alignment vertical="center"/>
    </xf>
    <xf numFmtId="0" fontId="0" fillId="0" borderId="0" xfId="0" applyAlignment="1">
      <alignment horizontal="center" vertical="center"/>
    </xf>
    <xf numFmtId="2" fontId="0" fillId="0" borderId="0" xfId="0" applyNumberFormat="1" applyAlignment="1">
      <alignment horizontal="center" vertical="center"/>
    </xf>
    <xf numFmtId="0" fontId="0" fillId="15" borderId="41" xfId="0" applyFill="1" applyBorder="1" applyAlignment="1">
      <alignment horizontal="center" vertical="center"/>
    </xf>
    <xf numFmtId="0" fontId="0" fillId="15" borderId="71" xfId="0" applyFill="1" applyBorder="1" applyAlignment="1">
      <alignment horizontal="center" vertical="center" wrapText="1"/>
    </xf>
    <xf numFmtId="0" fontId="13" fillId="15" borderId="107" xfId="0" applyFont="1" applyFill="1" applyBorder="1" applyAlignment="1">
      <alignment horizontal="center" vertical="center"/>
    </xf>
    <xf numFmtId="0" fontId="0" fillId="15" borderId="80" xfId="0" applyFill="1" applyBorder="1" applyAlignment="1">
      <alignment horizontal="center" vertical="center"/>
    </xf>
    <xf numFmtId="0" fontId="0" fillId="15" borderId="58" xfId="0" applyFill="1" applyBorder="1" applyAlignment="1">
      <alignment horizontal="center" vertical="center"/>
    </xf>
    <xf numFmtId="0" fontId="0" fillId="15" borderId="108" xfId="0" applyFill="1" applyBorder="1" applyAlignment="1">
      <alignment horizontal="center" vertical="center"/>
    </xf>
    <xf numFmtId="0" fontId="0" fillId="15" borderId="59" xfId="0" applyFill="1" applyBorder="1" applyAlignment="1">
      <alignment horizontal="center" vertical="center" wrapText="1"/>
    </xf>
    <xf numFmtId="0" fontId="0" fillId="15" borderId="59" xfId="0" applyFill="1" applyBorder="1" applyAlignment="1">
      <alignment horizontal="center" vertical="center"/>
    </xf>
    <xf numFmtId="0" fontId="13" fillId="14" borderId="109" xfId="0" applyFont="1" applyFill="1" applyBorder="1" applyAlignment="1">
      <alignment horizontal="center" vertical="center"/>
    </xf>
    <xf numFmtId="0" fontId="0" fillId="15" borderId="111" xfId="0" applyFill="1" applyBorder="1" applyAlignment="1">
      <alignment horizontal="center" vertical="center"/>
    </xf>
    <xf numFmtId="9" fontId="0" fillId="16" borderId="0" xfId="0" applyNumberFormat="1" applyFill="1"/>
    <xf numFmtId="0" fontId="0" fillId="17" borderId="71" xfId="0" applyFill="1" applyBorder="1" applyAlignment="1">
      <alignment horizontal="center" vertical="center" wrapText="1"/>
    </xf>
    <xf numFmtId="0" fontId="0" fillId="17" borderId="5" xfId="0" applyFill="1" applyBorder="1" applyAlignment="1">
      <alignment horizontal="center" vertical="center" wrapText="1"/>
    </xf>
    <xf numFmtId="9" fontId="0" fillId="0" borderId="0" xfId="0" applyNumberFormat="1" applyAlignment="1">
      <alignment horizontal="center"/>
    </xf>
    <xf numFmtId="9" fontId="0" fillId="0" borderId="0" xfId="0" applyNumberFormat="1" applyAlignment="1">
      <alignment horizontal="center" vertical="center"/>
    </xf>
    <xf numFmtId="0" fontId="13" fillId="19" borderId="108" xfId="0" applyFont="1" applyFill="1" applyBorder="1" applyAlignment="1">
      <alignment horizontal="center" vertical="center"/>
    </xf>
    <xf numFmtId="0" fontId="0" fillId="19" borderId="108" xfId="0" applyFill="1" applyBorder="1" applyAlignment="1">
      <alignment horizontal="center" vertical="center"/>
    </xf>
    <xf numFmtId="0" fontId="0" fillId="19" borderId="111" xfId="0" applyFill="1" applyBorder="1" applyAlignment="1">
      <alignment horizontal="center" vertical="center"/>
    </xf>
    <xf numFmtId="0" fontId="0" fillId="19" borderId="5" xfId="0" applyFill="1" applyBorder="1" applyAlignment="1">
      <alignment horizontal="center" vertical="center"/>
    </xf>
    <xf numFmtId="0" fontId="0" fillId="17" borderId="115" xfId="0" applyFill="1" applyBorder="1" applyAlignment="1">
      <alignment horizontal="center" vertical="center" wrapText="1"/>
    </xf>
    <xf numFmtId="0" fontId="0" fillId="17" borderId="116" xfId="0" applyFill="1" applyBorder="1" applyAlignment="1">
      <alignment horizontal="center" vertical="center" wrapText="1"/>
    </xf>
    <xf numFmtId="0" fontId="13" fillId="17" borderId="117" xfId="0" applyFont="1" applyFill="1" applyBorder="1" applyAlignment="1">
      <alignment horizontal="center" vertical="center" wrapText="1"/>
    </xf>
    <xf numFmtId="0" fontId="13" fillId="17" borderId="118" xfId="0" applyFont="1" applyFill="1" applyBorder="1" applyAlignment="1">
      <alignment horizontal="center" vertical="center" wrapText="1"/>
    </xf>
    <xf numFmtId="10" fontId="13" fillId="17" borderId="118" xfId="1" applyNumberFormat="1" applyFont="1" applyFill="1" applyBorder="1" applyAlignment="1">
      <alignment horizontal="center" vertical="center" wrapText="1"/>
    </xf>
    <xf numFmtId="0" fontId="13" fillId="17" borderId="119" xfId="0" applyFont="1" applyFill="1" applyBorder="1" applyAlignment="1">
      <alignment horizontal="center" vertical="center" wrapText="1"/>
    </xf>
    <xf numFmtId="0" fontId="0" fillId="19" borderId="123" xfId="0" applyFill="1" applyBorder="1" applyAlignment="1">
      <alignment horizontal="center" vertical="center"/>
    </xf>
    <xf numFmtId="0" fontId="13" fillId="19" borderId="91" xfId="0" applyFont="1" applyFill="1" applyBorder="1" applyAlignment="1">
      <alignment horizontal="center" vertical="center"/>
    </xf>
    <xf numFmtId="0" fontId="0" fillId="19" borderId="92" xfId="0" applyFill="1" applyBorder="1" applyAlignment="1">
      <alignment horizontal="center" vertical="center"/>
    </xf>
    <xf numFmtId="0" fontId="0" fillId="19" borderId="91" xfId="0" applyFill="1" applyBorder="1" applyAlignment="1">
      <alignment horizontal="center" vertical="center"/>
    </xf>
    <xf numFmtId="0" fontId="0" fillId="19" borderId="92" xfId="0" applyFill="1" applyBorder="1" applyAlignment="1">
      <alignment horizontal="center" vertical="center" wrapText="1"/>
    </xf>
    <xf numFmtId="10" fontId="13" fillId="19" borderId="125" xfId="1" applyNumberFormat="1" applyFont="1" applyFill="1" applyBorder="1" applyAlignment="1">
      <alignment horizontal="center" vertical="center"/>
    </xf>
    <xf numFmtId="0" fontId="0" fillId="19" borderId="126" xfId="0" applyFill="1" applyBorder="1" applyAlignment="1">
      <alignment horizontal="center" vertical="center"/>
    </xf>
    <xf numFmtId="0" fontId="0" fillId="17" borderId="127" xfId="0" applyFill="1" applyBorder="1" applyAlignment="1">
      <alignment horizontal="center" vertical="center" wrapText="1"/>
    </xf>
    <xf numFmtId="0" fontId="0" fillId="17" borderId="3" xfId="0" applyFill="1" applyBorder="1" applyAlignment="1">
      <alignment horizontal="center" vertical="center" wrapText="1"/>
    </xf>
    <xf numFmtId="0" fontId="0" fillId="17" borderId="128" xfId="0" applyFill="1" applyBorder="1" applyAlignment="1">
      <alignment horizontal="center" vertical="center" wrapText="1"/>
    </xf>
    <xf numFmtId="0" fontId="0" fillId="19" borderId="129" xfId="0" applyFill="1" applyBorder="1" applyAlignment="1">
      <alignment horizontal="center" vertical="center"/>
    </xf>
    <xf numFmtId="0" fontId="0" fillId="19" borderId="130" xfId="0" applyFill="1" applyBorder="1" applyAlignment="1">
      <alignment horizontal="center" vertical="center"/>
    </xf>
    <xf numFmtId="0" fontId="0" fillId="19" borderId="94" xfId="0" applyFill="1" applyBorder="1" applyAlignment="1">
      <alignment horizontal="center" vertical="center"/>
    </xf>
    <xf numFmtId="0" fontId="0" fillId="19" borderId="131" xfId="0" applyFill="1" applyBorder="1" applyAlignment="1">
      <alignment horizontal="center" vertical="center"/>
    </xf>
    <xf numFmtId="0" fontId="13" fillId="19" borderId="131" xfId="0" applyFont="1" applyFill="1" applyBorder="1" applyAlignment="1">
      <alignment vertical="center"/>
    </xf>
    <xf numFmtId="0" fontId="0" fillId="19" borderId="132" xfId="0" applyFill="1" applyBorder="1" applyAlignment="1">
      <alignment horizontal="center" vertical="center"/>
    </xf>
    <xf numFmtId="0" fontId="13" fillId="19" borderId="133" xfId="0" applyFont="1" applyFill="1" applyBorder="1" applyAlignment="1">
      <alignment horizontal="center" vertical="center"/>
    </xf>
    <xf numFmtId="0" fontId="13" fillId="19" borderId="124" xfId="0" applyFont="1" applyFill="1" applyBorder="1" applyAlignment="1">
      <alignment horizontal="center" vertical="center"/>
    </xf>
    <xf numFmtId="0" fontId="13" fillId="17" borderId="3" xfId="0" applyFont="1" applyFill="1" applyBorder="1" applyAlignment="1">
      <alignment horizontal="center" vertical="center" wrapText="1"/>
    </xf>
    <xf numFmtId="9" fontId="0" fillId="18" borderId="134" xfId="0" applyNumberFormat="1" applyFill="1" applyBorder="1" applyAlignment="1">
      <alignment horizontal="center" vertical="center" wrapText="1"/>
    </xf>
    <xf numFmtId="0" fontId="0" fillId="0" borderId="131" xfId="0" applyBorder="1"/>
    <xf numFmtId="0" fontId="15" fillId="20" borderId="135" xfId="3" applyAlignment="1">
      <alignment horizontal="center" vertical="center"/>
    </xf>
    <xf numFmtId="0" fontId="15" fillId="20" borderId="136" xfId="3" applyBorder="1" applyAlignment="1">
      <alignment horizontal="center" vertical="center"/>
    </xf>
    <xf numFmtId="0" fontId="1" fillId="21" borderId="1" xfId="4" applyBorder="1" applyAlignment="1">
      <alignment horizontal="center" vertical="center"/>
    </xf>
    <xf numFmtId="10" fontId="1" fillId="21" borderId="3" xfId="4" applyNumberFormat="1" applyBorder="1" applyAlignment="1">
      <alignment horizontal="center" vertical="center"/>
    </xf>
    <xf numFmtId="10" fontId="1" fillId="21" borderId="67" xfId="4" applyNumberFormat="1" applyBorder="1" applyAlignment="1">
      <alignment horizontal="center" vertical="center"/>
    </xf>
    <xf numFmtId="0" fontId="1" fillId="22" borderId="2" xfId="5" applyBorder="1" applyAlignment="1">
      <alignment horizontal="center" vertical="center"/>
    </xf>
    <xf numFmtId="10" fontId="1" fillId="22" borderId="5" xfId="5" applyNumberFormat="1" applyBorder="1" applyAlignment="1">
      <alignment horizontal="center" vertical="center"/>
    </xf>
    <xf numFmtId="10" fontId="1" fillId="22" borderId="0" xfId="5" applyNumberFormat="1" applyAlignment="1">
      <alignment horizontal="center" vertical="center"/>
    </xf>
    <xf numFmtId="0" fontId="1" fillId="23" borderId="2" xfId="6" applyBorder="1" applyAlignment="1">
      <alignment horizontal="center" vertical="center"/>
    </xf>
    <xf numFmtId="10" fontId="1" fillId="23" borderId="5" xfId="6" applyNumberFormat="1" applyBorder="1" applyAlignment="1">
      <alignment horizontal="center" vertical="center"/>
    </xf>
    <xf numFmtId="10" fontId="1" fillId="23" borderId="0" xfId="6" applyNumberFormat="1" applyAlignment="1">
      <alignment horizontal="center" vertical="center"/>
    </xf>
    <xf numFmtId="0" fontId="0" fillId="24" borderId="137" xfId="0" applyFill="1" applyBorder="1" applyAlignment="1">
      <alignment horizontal="center"/>
    </xf>
    <xf numFmtId="0" fontId="0" fillId="24" borderId="104" xfId="0" applyFill="1" applyBorder="1" applyAlignment="1">
      <alignment horizontal="center"/>
    </xf>
    <xf numFmtId="10" fontId="13" fillId="14" borderId="110" xfId="0" applyNumberFormat="1" applyFont="1" applyFill="1" applyBorder="1" applyAlignment="1">
      <alignment horizontal="center" vertical="center"/>
    </xf>
    <xf numFmtId="2" fontId="0" fillId="0" borderId="0" xfId="0" applyNumberFormat="1" applyAlignment="1">
      <alignment horizontal="center"/>
    </xf>
    <xf numFmtId="1" fontId="0" fillId="0" borderId="0" xfId="0" applyNumberFormat="1" applyAlignment="1">
      <alignment horizontal="center"/>
    </xf>
    <xf numFmtId="10" fontId="0" fillId="24" borderId="137" xfId="0" applyNumberFormat="1" applyFill="1" applyBorder="1" applyAlignment="1">
      <alignment horizontal="center"/>
    </xf>
    <xf numFmtId="0" fontId="16" fillId="0" borderId="0" xfId="0" applyFont="1"/>
    <xf numFmtId="0" fontId="0" fillId="5" borderId="77" xfId="0" applyNumberFormat="1" applyFill="1" applyBorder="1" applyAlignment="1">
      <alignment horizontal="center" vertical="center" wrapText="1"/>
    </xf>
    <xf numFmtId="0" fontId="0" fillId="14" borderId="74" xfId="0" applyFill="1" applyBorder="1" applyAlignment="1">
      <alignment horizontal="center" vertical="center" wrapText="1"/>
    </xf>
    <xf numFmtId="0" fontId="13" fillId="14" borderId="110" xfId="0" applyFont="1" applyFill="1" applyBorder="1" applyAlignment="1">
      <alignment horizontal="center" vertical="center"/>
    </xf>
    <xf numFmtId="0" fontId="2" fillId="3" borderId="1" xfId="2" applyFill="1" applyBorder="1" applyAlignment="1" applyProtection="1">
      <alignment horizontal="center" vertical="center"/>
    </xf>
    <xf numFmtId="0" fontId="2" fillId="2" borderId="1" xfId="2" applyFill="1" applyBorder="1" applyAlignment="1">
      <alignment horizontal="center" vertical="center"/>
    </xf>
    <xf numFmtId="0" fontId="2" fillId="4" borderId="1" xfId="2" applyFill="1" applyBorder="1" applyAlignment="1" applyProtection="1">
      <alignment horizontal="center" vertical="center"/>
    </xf>
    <xf numFmtId="0" fontId="0" fillId="0" borderId="14" xfId="0" applyFont="1" applyBorder="1" applyAlignment="1">
      <alignment horizontal="center" vertical="center"/>
    </xf>
    <xf numFmtId="0" fontId="0" fillId="0" borderId="1" xfId="0" applyFont="1" applyBorder="1" applyAlignment="1">
      <alignment horizontal="center"/>
    </xf>
    <xf numFmtId="0" fontId="0" fillId="17" borderId="69" xfId="0" applyFill="1" applyBorder="1" applyAlignment="1">
      <alignment horizontal="center" vertical="center" wrapText="1"/>
    </xf>
    <xf numFmtId="0" fontId="0" fillId="17" borderId="81" xfId="0" applyFill="1" applyBorder="1" applyAlignment="1">
      <alignment horizontal="center" vertical="center" wrapText="1"/>
    </xf>
    <xf numFmtId="0" fontId="0" fillId="17" borderId="88" xfId="0" applyFill="1" applyBorder="1" applyAlignment="1">
      <alignment horizontal="center" vertical="center" wrapText="1"/>
    </xf>
    <xf numFmtId="0" fontId="14" fillId="19" borderId="120" xfId="0" applyFont="1" applyFill="1" applyBorder="1" applyAlignment="1">
      <alignment horizontal="center"/>
    </xf>
    <xf numFmtId="0" fontId="14" fillId="19" borderId="121" xfId="0" applyFont="1" applyFill="1" applyBorder="1" applyAlignment="1">
      <alignment horizontal="center"/>
    </xf>
    <xf numFmtId="0" fontId="14" fillId="19" borderId="122" xfId="0" applyFont="1" applyFill="1" applyBorder="1" applyAlignment="1">
      <alignment horizontal="center"/>
    </xf>
    <xf numFmtId="0" fontId="0" fillId="19" borderId="107" xfId="0" applyFill="1" applyBorder="1" applyAlignment="1">
      <alignment horizontal="center" vertical="center"/>
    </xf>
    <xf numFmtId="0" fontId="0" fillId="19" borderId="99" xfId="0" applyFill="1" applyBorder="1" applyAlignment="1">
      <alignment horizontal="center" vertical="center"/>
    </xf>
    <xf numFmtId="0" fontId="11" fillId="13" borderId="69" xfId="0" applyFont="1" applyFill="1" applyBorder="1" applyAlignment="1">
      <alignment horizontal="center" vertical="center"/>
    </xf>
    <xf numFmtId="0" fontId="11" fillId="13" borderId="81" xfId="0" applyFont="1" applyFill="1" applyBorder="1" applyAlignment="1">
      <alignment horizontal="center" vertical="center"/>
    </xf>
    <xf numFmtId="0" fontId="12" fillId="14" borderId="0" xfId="0" applyFont="1" applyFill="1" applyAlignment="1">
      <alignment horizontal="center"/>
    </xf>
    <xf numFmtId="0" fontId="0" fillId="15" borderId="81" xfId="0" applyFill="1" applyBorder="1" applyAlignment="1">
      <alignment horizontal="center" vertical="center"/>
    </xf>
    <xf numFmtId="0" fontId="0" fillId="15" borderId="106" xfId="0" applyFill="1" applyBorder="1" applyAlignment="1">
      <alignment horizontal="center" vertical="center"/>
    </xf>
    <xf numFmtId="0" fontId="13" fillId="14" borderId="110" xfId="0" applyFont="1" applyFill="1" applyBorder="1" applyAlignment="1">
      <alignment horizontal="center" vertical="center"/>
    </xf>
    <xf numFmtId="0" fontId="12" fillId="17" borderId="112" xfId="0" applyFont="1" applyFill="1" applyBorder="1" applyAlignment="1">
      <alignment horizontal="center" vertical="center" wrapText="1"/>
    </xf>
    <xf numFmtId="0" fontId="12" fillId="17" borderId="113" xfId="0" applyFont="1" applyFill="1" applyBorder="1" applyAlignment="1">
      <alignment horizontal="center" vertical="center" wrapText="1"/>
    </xf>
    <xf numFmtId="0" fontId="12" fillId="17" borderId="114" xfId="0" applyFont="1" applyFill="1" applyBorder="1" applyAlignment="1">
      <alignment horizontal="center" vertical="center" wrapText="1"/>
    </xf>
    <xf numFmtId="0" fontId="8" fillId="10" borderId="103" xfId="0" applyFont="1" applyFill="1" applyBorder="1" applyAlignment="1">
      <alignment horizontal="center" vertical="center"/>
    </xf>
    <xf numFmtId="0" fontId="8" fillId="10" borderId="104" xfId="0" applyFont="1" applyFill="1" applyBorder="1" applyAlignment="1">
      <alignment horizontal="center" vertical="center"/>
    </xf>
    <xf numFmtId="0" fontId="8" fillId="10" borderId="105" xfId="0" applyFont="1" applyFill="1" applyBorder="1" applyAlignment="1">
      <alignment horizontal="center" vertical="center"/>
    </xf>
    <xf numFmtId="0" fontId="8" fillId="10" borderId="103" xfId="0" applyFont="1" applyFill="1" applyBorder="1" applyAlignment="1">
      <alignment horizontal="center" vertical="center" wrapText="1"/>
    </xf>
    <xf numFmtId="0" fontId="8" fillId="10" borderId="104" xfId="0" applyFont="1" applyFill="1" applyBorder="1" applyAlignment="1">
      <alignment horizontal="center" vertical="center" wrapText="1"/>
    </xf>
    <xf numFmtId="0" fontId="8" fillId="10" borderId="105" xfId="0" applyFont="1" applyFill="1" applyBorder="1" applyAlignment="1">
      <alignment horizontal="center" vertical="center" wrapText="1"/>
    </xf>
    <xf numFmtId="0" fontId="0" fillId="0" borderId="0" xfId="0" applyFont="1" applyBorder="1" applyAlignment="1">
      <alignment horizontal="center" vertical="center"/>
    </xf>
    <xf numFmtId="0" fontId="0" fillId="0" borderId="5" xfId="0" applyFont="1" applyBorder="1" applyAlignment="1">
      <alignment horizontal="center" vertical="center"/>
    </xf>
    <xf numFmtId="0" fontId="8" fillId="10" borderId="87" xfId="0" applyFont="1" applyFill="1" applyBorder="1" applyAlignment="1">
      <alignment horizontal="center" vertical="center" wrapText="1"/>
    </xf>
    <xf numFmtId="0" fontId="8" fillId="10" borderId="81" xfId="0" applyFont="1" applyFill="1" applyBorder="1" applyAlignment="1">
      <alignment horizontal="center" vertical="center" wrapText="1"/>
    </xf>
    <xf numFmtId="0" fontId="8" fillId="10" borderId="88" xfId="0" applyFont="1" applyFill="1" applyBorder="1" applyAlignment="1">
      <alignment horizontal="center" vertical="center" wrapText="1"/>
    </xf>
    <xf numFmtId="49" fontId="8" fillId="11" borderId="82" xfId="0" applyNumberFormat="1" applyFont="1" applyFill="1" applyBorder="1" applyAlignment="1">
      <alignment horizontal="center" vertical="center" wrapText="1"/>
    </xf>
    <xf numFmtId="49" fontId="8" fillId="11" borderId="85" xfId="0" applyNumberFormat="1" applyFont="1" applyFill="1" applyBorder="1" applyAlignment="1">
      <alignment horizontal="center" vertical="center" wrapText="1"/>
    </xf>
    <xf numFmtId="0" fontId="8" fillId="5" borderId="83" xfId="0" applyFont="1" applyFill="1" applyBorder="1" applyAlignment="1">
      <alignment horizontal="center" vertical="center" wrapText="1"/>
    </xf>
    <xf numFmtId="0" fontId="8" fillId="6" borderId="83" xfId="0" applyFont="1" applyFill="1" applyBorder="1" applyAlignment="1">
      <alignment horizontal="center" vertical="center" wrapText="1"/>
    </xf>
    <xf numFmtId="0" fontId="8" fillId="7" borderId="83" xfId="0" applyFont="1" applyFill="1" applyBorder="1" applyAlignment="1">
      <alignment horizontal="center" vertical="center" wrapText="1"/>
    </xf>
    <xf numFmtId="0" fontId="8" fillId="7" borderId="84" xfId="0" applyFont="1" applyFill="1" applyBorder="1" applyAlignment="1">
      <alignment horizontal="center" vertical="center" wrapText="1"/>
    </xf>
    <xf numFmtId="9" fontId="0" fillId="5" borderId="101" xfId="1" applyFont="1" applyFill="1" applyBorder="1" applyAlignment="1" applyProtection="1">
      <alignment horizontal="center" vertical="center" wrapText="1"/>
    </xf>
    <xf numFmtId="9" fontId="0" fillId="6" borderId="101" xfId="1" applyFont="1" applyFill="1" applyBorder="1" applyAlignment="1" applyProtection="1">
      <alignment horizontal="center" vertical="center" wrapText="1"/>
    </xf>
    <xf numFmtId="9" fontId="0" fillId="7" borderId="101" xfId="1" applyFont="1" applyFill="1" applyBorder="1" applyAlignment="1" applyProtection="1">
      <alignment horizontal="center" vertical="center" wrapText="1"/>
    </xf>
    <xf numFmtId="9" fontId="0" fillId="7" borderId="102" xfId="1" applyFont="1" applyFill="1" applyBorder="1" applyAlignment="1" applyProtection="1">
      <alignment horizontal="center" vertical="center" wrapText="1"/>
    </xf>
    <xf numFmtId="0" fontId="0" fillId="6" borderId="77" xfId="0" applyNumberFormat="1" applyFill="1" applyBorder="1" applyAlignment="1">
      <alignment horizontal="center" vertical="center" wrapText="1"/>
    </xf>
  </cellXfs>
  <cellStyles count="7">
    <cellStyle name="40% - Accent1" xfId="4" builtinId="31"/>
    <cellStyle name="40% - Accent2" xfId="5" builtinId="35"/>
    <cellStyle name="40% - Accent3" xfId="6" builtinId="39"/>
    <cellStyle name="Explanatory Text" xfId="2" builtinId="53" customBuiltin="1"/>
    <cellStyle name="Normal" xfId="0" builtinId="0"/>
    <cellStyle name="Output" xfId="3" builtinId="21"/>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
  <sheetViews>
    <sheetView zoomScaleNormal="100" workbookViewId="0">
      <selection activeCell="E3" sqref="E3"/>
    </sheetView>
  </sheetViews>
  <sheetFormatPr defaultRowHeight="14.25"/>
  <cols>
    <col min="1" max="1" width="45.7109375" customWidth="1"/>
    <col min="2" max="1025" width="9" customWidth="1"/>
  </cols>
  <sheetData>
    <row r="1" spans="1:5" ht="15">
      <c r="A1" s="1"/>
    </row>
    <row r="2" spans="1:5" ht="15">
      <c r="A2" s="1"/>
      <c r="B2" t="s">
        <v>0</v>
      </c>
      <c r="C2" t="s">
        <v>1</v>
      </c>
      <c r="D2" t="s">
        <v>2</v>
      </c>
      <c r="E2" t="s">
        <v>3</v>
      </c>
    </row>
    <row r="3" spans="1:5" ht="15">
      <c r="A3" s="1" t="s">
        <v>4</v>
      </c>
      <c r="E3">
        <v>3</v>
      </c>
    </row>
    <row r="4" spans="1:5" ht="15">
      <c r="A4" s="1" t="s">
        <v>5</v>
      </c>
      <c r="E4">
        <v>3</v>
      </c>
    </row>
    <row r="5" spans="1:5" ht="30">
      <c r="A5" s="1" t="s">
        <v>6</v>
      </c>
      <c r="E5">
        <v>3</v>
      </c>
    </row>
    <row r="6" spans="1:5" ht="15">
      <c r="A6" s="1" t="s">
        <v>7</v>
      </c>
      <c r="E6">
        <v>2</v>
      </c>
    </row>
    <row r="7" spans="1:5" ht="15">
      <c r="A7" s="1" t="s">
        <v>8</v>
      </c>
      <c r="E7">
        <v>2</v>
      </c>
    </row>
    <row r="8" spans="1:5" ht="15">
      <c r="A8" s="1" t="s">
        <v>9</v>
      </c>
      <c r="E8">
        <v>2</v>
      </c>
    </row>
    <row r="9" spans="1:5" ht="45">
      <c r="A9" s="1" t="s">
        <v>10</v>
      </c>
      <c r="E9">
        <v>3</v>
      </c>
    </row>
    <row r="10" spans="1:5" ht="15">
      <c r="A10" s="1" t="s">
        <v>11</v>
      </c>
      <c r="E10">
        <v>2</v>
      </c>
    </row>
    <row r="11" spans="1:5" ht="30">
      <c r="A11" s="1" t="s">
        <v>12</v>
      </c>
      <c r="E11">
        <v>3</v>
      </c>
    </row>
    <row r="12" spans="1:5" ht="30">
      <c r="A12" s="1" t="s">
        <v>13</v>
      </c>
      <c r="E12">
        <v>2</v>
      </c>
    </row>
    <row r="13" spans="1:5" ht="30">
      <c r="A13" s="1" t="s">
        <v>14</v>
      </c>
      <c r="E13">
        <v>3</v>
      </c>
    </row>
    <row r="14" spans="1:5" ht="30">
      <c r="A14" s="1" t="s">
        <v>15</v>
      </c>
      <c r="E14">
        <v>1</v>
      </c>
    </row>
    <row r="15" spans="1:5" ht="15">
      <c r="A15" s="1" t="s">
        <v>16</v>
      </c>
      <c r="E15">
        <v>2</v>
      </c>
    </row>
    <row r="16" spans="1:5" ht="15">
      <c r="A16" s="1" t="s">
        <v>17</v>
      </c>
      <c r="E16">
        <v>3</v>
      </c>
    </row>
    <row r="17" spans="1:5" ht="30">
      <c r="A17" s="1" t="s">
        <v>18</v>
      </c>
      <c r="E17">
        <v>2</v>
      </c>
    </row>
    <row r="18" spans="1:5" ht="15">
      <c r="A18" s="1" t="s">
        <v>19</v>
      </c>
      <c r="E18">
        <v>1</v>
      </c>
    </row>
    <row r="19" spans="1:5" ht="15">
      <c r="A19" s="1" t="s">
        <v>20</v>
      </c>
      <c r="E19">
        <v>2</v>
      </c>
    </row>
    <row r="20" spans="1:5" ht="15">
      <c r="A20" t="s">
        <v>21</v>
      </c>
      <c r="E20">
        <v>3</v>
      </c>
    </row>
    <row r="21" spans="1:5" ht="15">
      <c r="A21" t="s">
        <v>22</v>
      </c>
      <c r="B21">
        <f>SUMPRODUCT(B$3:B$20,$E$3:$E$20)</f>
        <v>0</v>
      </c>
      <c r="C21">
        <f>SUMPRODUCT(C$3:C$20,$E$3:$E$20)</f>
        <v>0</v>
      </c>
      <c r="D21">
        <f>SUMPRODUCT(D$3:D$20,$E$3:$E$20)</f>
        <v>0</v>
      </c>
    </row>
    <row r="22" spans="1:5" ht="15">
      <c r="A22" t="s">
        <v>23</v>
      </c>
      <c r="B22">
        <f>SUMPRODUCT(--ISNUMBER(B$3:B$20),$E$3:$E$20)</f>
        <v>0</v>
      </c>
      <c r="C22">
        <f>SUMPRODUCT(--ISNUMBER(C$3:C$20),$E$3:$E$20)</f>
        <v>0</v>
      </c>
      <c r="D22">
        <f>SUMPRODUCT(--ISNUMBER(D$3:D$20),$E$3:$E$20)</f>
        <v>0</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26"/>
  <sheetViews>
    <sheetView zoomScaleNormal="100" workbookViewId="0">
      <selection activeCell="E3" sqref="E3"/>
    </sheetView>
  </sheetViews>
  <sheetFormatPr defaultRowHeight="14.25"/>
  <cols>
    <col min="1" max="1" width="45.7109375" customWidth="1"/>
    <col min="2" max="1025" width="9" customWidth="1"/>
  </cols>
  <sheetData>
    <row r="2" spans="1:5" ht="15">
      <c r="B2" t="s">
        <v>0</v>
      </c>
      <c r="C2" t="s">
        <v>1</v>
      </c>
      <c r="D2" t="s">
        <v>2</v>
      </c>
      <c r="E2" t="s">
        <v>3</v>
      </c>
    </row>
    <row r="3" spans="1:5" ht="30">
      <c r="A3" s="1" t="s">
        <v>12</v>
      </c>
      <c r="E3">
        <v>3</v>
      </c>
    </row>
    <row r="4" spans="1:5" ht="45">
      <c r="A4" s="1" t="s">
        <v>24</v>
      </c>
      <c r="E4">
        <v>4</v>
      </c>
    </row>
    <row r="5" spans="1:5" ht="15">
      <c r="A5" s="1" t="s">
        <v>25</v>
      </c>
      <c r="E5">
        <v>2</v>
      </c>
    </row>
    <row r="6" spans="1:5" ht="15">
      <c r="A6" s="1" t="s">
        <v>26</v>
      </c>
      <c r="E6">
        <v>5</v>
      </c>
    </row>
    <row r="7" spans="1:5" ht="30">
      <c r="A7" s="1" t="s">
        <v>27</v>
      </c>
      <c r="E7">
        <v>3</v>
      </c>
    </row>
    <row r="8" spans="1:5" ht="15">
      <c r="A8" s="1" t="s">
        <v>28</v>
      </c>
      <c r="E8">
        <v>2</v>
      </c>
    </row>
    <row r="9" spans="1:5" ht="30">
      <c r="A9" s="1" t="s">
        <v>29</v>
      </c>
      <c r="E9">
        <v>2</v>
      </c>
    </row>
    <row r="10" spans="1:5" ht="45">
      <c r="A10" s="1" t="s">
        <v>30</v>
      </c>
      <c r="E10">
        <v>3</v>
      </c>
    </row>
    <row r="11" spans="1:5" ht="30">
      <c r="A11" s="1" t="s">
        <v>31</v>
      </c>
      <c r="E11">
        <v>5</v>
      </c>
    </row>
    <row r="12" spans="1:5" ht="15">
      <c r="A12" s="1" t="s">
        <v>32</v>
      </c>
      <c r="E12">
        <v>3</v>
      </c>
    </row>
    <row r="13" spans="1:5" ht="15">
      <c r="A13" s="1" t="s">
        <v>33</v>
      </c>
      <c r="E13">
        <v>3</v>
      </c>
    </row>
    <row r="14" spans="1:5" ht="45">
      <c r="A14" s="1" t="s">
        <v>34</v>
      </c>
      <c r="E14">
        <v>3</v>
      </c>
    </row>
    <row r="15" spans="1:5" ht="30">
      <c r="A15" s="1" t="s">
        <v>35</v>
      </c>
      <c r="E15">
        <v>3</v>
      </c>
    </row>
    <row r="16" spans="1:5" ht="15">
      <c r="A16" s="1" t="s">
        <v>36</v>
      </c>
      <c r="E16">
        <v>2</v>
      </c>
    </row>
    <row r="17" spans="1:5" ht="15">
      <c r="A17" s="1" t="s">
        <v>37</v>
      </c>
      <c r="E17">
        <v>4</v>
      </c>
    </row>
    <row r="18" spans="1:5" ht="15">
      <c r="A18" s="1" t="s">
        <v>38</v>
      </c>
      <c r="E18">
        <v>3</v>
      </c>
    </row>
    <row r="19" spans="1:5" ht="15">
      <c r="A19" s="1" t="s">
        <v>39</v>
      </c>
      <c r="E19">
        <v>3</v>
      </c>
    </row>
    <row r="20" spans="1:5" ht="15">
      <c r="A20" s="1" t="s">
        <v>40</v>
      </c>
      <c r="E20">
        <v>3</v>
      </c>
    </row>
    <row r="21" spans="1:5" ht="30">
      <c r="A21" s="1" t="s">
        <v>41</v>
      </c>
      <c r="E21">
        <v>3</v>
      </c>
    </row>
    <row r="22" spans="1:5" ht="30">
      <c r="A22" s="1" t="s">
        <v>42</v>
      </c>
      <c r="E22">
        <v>2</v>
      </c>
    </row>
    <row r="23" spans="1:5" ht="15">
      <c r="A23" s="1" t="s">
        <v>43</v>
      </c>
      <c r="E23">
        <v>1</v>
      </c>
    </row>
    <row r="24" spans="1:5" ht="15">
      <c r="A24" s="1" t="s">
        <v>44</v>
      </c>
      <c r="E24">
        <v>2</v>
      </c>
    </row>
    <row r="25" spans="1:5" ht="15">
      <c r="A25" t="s">
        <v>22</v>
      </c>
      <c r="B25">
        <f>SUMPRODUCT(B$3:B$24,$E$3:$E$24)</f>
        <v>0</v>
      </c>
      <c r="C25">
        <f>SUMPRODUCT(C$3:C$24,$E$3:$E$24)</f>
        <v>0</v>
      </c>
      <c r="D25">
        <f>SUMPRODUCT(D$3:D$24,$E$3:$E$24)</f>
        <v>0</v>
      </c>
    </row>
    <row r="26" spans="1:5" ht="15">
      <c r="A26" t="s">
        <v>23</v>
      </c>
      <c r="B26">
        <f>SUMPRODUCT(--ISNUMBER(B$3:B$24),$E$3:$E$24)</f>
        <v>0</v>
      </c>
      <c r="C26">
        <f>SUMPRODUCT(--ISNUMBER(C$3:C$24),$E$3:$E$24)</f>
        <v>0</v>
      </c>
      <c r="D26">
        <f>SUMPRODUCT(--ISNUMBER(D$3:D$24),$E$3:$E$24)</f>
        <v>0</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8"/>
  <sheetViews>
    <sheetView zoomScaleNormal="100" workbookViewId="0">
      <selection activeCell="F26" sqref="F26"/>
    </sheetView>
  </sheetViews>
  <sheetFormatPr defaultRowHeight="14.25"/>
  <cols>
    <col min="1" max="8" width="9" customWidth="1"/>
    <col min="9" max="9" width="9.85546875" customWidth="1"/>
    <col min="10" max="1025" width="9" customWidth="1"/>
  </cols>
  <sheetData>
    <row r="1" spans="1:11" ht="15"/>
    <row r="2" spans="1:11" ht="15">
      <c r="C2" s="286" t="s">
        <v>45</v>
      </c>
      <c r="D2" s="286"/>
      <c r="E2" s="287" t="s">
        <v>46</v>
      </c>
      <c r="F2" s="287"/>
      <c r="G2" s="288" t="s">
        <v>47</v>
      </c>
      <c r="H2" s="288"/>
    </row>
    <row r="3" spans="1:11" ht="15">
      <c r="A3" s="2"/>
      <c r="B3" s="2"/>
      <c r="C3" s="3" t="s">
        <v>3</v>
      </c>
      <c r="D3" s="3" t="s">
        <v>48</v>
      </c>
      <c r="E3" s="4" t="s">
        <v>3</v>
      </c>
      <c r="F3" s="4" t="s">
        <v>48</v>
      </c>
      <c r="G3" s="5" t="s">
        <v>3</v>
      </c>
      <c r="H3" s="5" t="s">
        <v>48</v>
      </c>
    </row>
    <row r="4" spans="1:11" ht="15">
      <c r="A4" s="6" t="s">
        <v>0</v>
      </c>
      <c r="B4" s="7">
        <v>0.06</v>
      </c>
      <c r="C4" s="8">
        <v>0.33333333333333298</v>
      </c>
      <c r="D4" s="9">
        <f>HLOOKUP(A4,Sudoku!$B$2:$F$44,43)</f>
        <v>0.5</v>
      </c>
      <c r="E4" s="10">
        <v>0.33333333333333298</v>
      </c>
      <c r="F4" s="11">
        <f>HLOOKUP(OldSommaire!A4,Scrabble!$B$2:$F$48,47,0)</f>
        <v>0.5</v>
      </c>
      <c r="G4" s="12">
        <v>0.33333333333333298</v>
      </c>
      <c r="H4" s="13">
        <f>HLOOKUP(A4,Curling!$B$2:$F$50,49, 0)</f>
        <v>0.5</v>
      </c>
      <c r="I4" s="14">
        <f>SUMPRODUCT(C4:D4,E4:F4,G4:H4)</f>
        <v>0.16203703703703692</v>
      </c>
      <c r="J4" s="15" t="str">
        <f>CONCATENATE(TEXT(I4*B4*100,"0.00"),"/",B4*100)</f>
        <v>0.97/6</v>
      </c>
      <c r="K4" t="str">
        <f>IF(C4+E4+G4&lt;&gt;1, "Attention la somme des poids n'égale pas 100%", "")</f>
        <v>Attention la somme des poids n'égale pas 100%</v>
      </c>
    </row>
    <row r="5" spans="1:11" ht="15">
      <c r="A5" s="16" t="s">
        <v>1</v>
      </c>
      <c r="B5" s="17">
        <v>0.14000000000000001</v>
      </c>
      <c r="C5" s="18">
        <v>0.5</v>
      </c>
      <c r="D5" s="19">
        <f>HLOOKUP(A5,Sudoku!$B$2:$F$44,43)</f>
        <v>0.5</v>
      </c>
      <c r="E5" s="20">
        <v>0.25</v>
      </c>
      <c r="F5" s="21">
        <f>HLOOKUP(OldSommaire!A5,Scrabble!$B$2:$F$48,47,0)</f>
        <v>0.5</v>
      </c>
      <c r="G5" s="22">
        <v>0.25</v>
      </c>
      <c r="H5" s="23">
        <f>HLOOKUP(A5,Curling!$B$2:$F$50,49, 0)</f>
        <v>0.5</v>
      </c>
      <c r="I5" s="24">
        <f>SUMPRODUCT(C5:D5,E5:F5,G5:H5)</f>
        <v>0.15625</v>
      </c>
      <c r="J5" s="25" t="str">
        <f>CONCATENATE(TEXT(I5*B5*100,"0.00"),"/",B5*100)</f>
        <v>2.19/14</v>
      </c>
      <c r="K5" t="str">
        <f>IF(C5+E5+G5&lt;&gt;1, "Attention la somme des poids n'égale pas 100%", "")</f>
        <v/>
      </c>
    </row>
    <row r="6" spans="1:11" ht="15">
      <c r="A6" s="26" t="s">
        <v>2</v>
      </c>
      <c r="B6" s="27">
        <v>0.25</v>
      </c>
      <c r="C6" s="28">
        <v>0.2</v>
      </c>
      <c r="D6" s="19">
        <f>HLOOKUP(A6,Sudoku!$B$2:$F$44,43)</f>
        <v>0.5</v>
      </c>
      <c r="E6" s="29">
        <v>0.2</v>
      </c>
      <c r="F6" s="21">
        <f>HLOOKUP(OldSommaire!A6,Scrabble!$B$2:$F$48,47,0)</f>
        <v>0.5</v>
      </c>
      <c r="G6" s="30">
        <v>0.6</v>
      </c>
      <c r="H6" s="23">
        <f>HLOOKUP(A6,Curling!$B$2:$F$50,49, 0)</f>
        <v>0.5</v>
      </c>
      <c r="I6" s="31">
        <f>SUMPRODUCT(C6:D6,E6:F6,G6:H6)</f>
        <v>0.14899999999999999</v>
      </c>
      <c r="J6" s="32" t="str">
        <f>CONCATENATE(TEXT(I6*B6*100,"0.00"),"/",B6*100)</f>
        <v>3.73/25</v>
      </c>
      <c r="K6" t="str">
        <f>IF(C6+E6+G6&lt;&gt;1, "Attention la somme des poids n'égale pas 100%", "")</f>
        <v/>
      </c>
    </row>
    <row r="7" spans="1:11" ht="15">
      <c r="A7" s="33" t="s">
        <v>49</v>
      </c>
      <c r="B7" s="34">
        <v>0.25</v>
      </c>
      <c r="C7" s="28">
        <v>0.3</v>
      </c>
      <c r="D7" s="19">
        <f>HLOOKUP(A7,Sudoku!$B$2:$F$44,43)</f>
        <v>0.5</v>
      </c>
      <c r="E7" s="29">
        <v>0.33</v>
      </c>
      <c r="F7" s="21">
        <f>HLOOKUP(OldSommaire!A7,Scrabble!$B$2:$F$48,47,0)</f>
        <v>0.5</v>
      </c>
      <c r="G7" s="30">
        <v>0.11</v>
      </c>
      <c r="H7" s="23">
        <f>HLOOKUP(A7,Curling!$B$2:$F$50,49, 0)</f>
        <v>0.5</v>
      </c>
      <c r="I7" s="35">
        <f>SUMPRODUCT(C7:D7,E7:F7,G7:H7)</f>
        <v>0.13589000000000001</v>
      </c>
      <c r="J7" s="36" t="str">
        <f>CONCATENATE(TEXT(I7*B7*100,"0.00"),"/",B7*100)</f>
        <v>3.40/25</v>
      </c>
      <c r="K7" t="str">
        <f>IF(C7+E7+G7&lt;&gt;1, "Attention la somme des poids n'égale pas 100%", "")</f>
        <v>Attention la somme des poids n'égale pas 100%</v>
      </c>
    </row>
    <row r="8" spans="1:11" ht="15">
      <c r="A8" s="37" t="s">
        <v>50</v>
      </c>
      <c r="B8" s="37"/>
      <c r="C8" s="38">
        <v>0.02</v>
      </c>
      <c r="D8" s="39">
        <f>HLOOKUP(A8,Sudoku!$B$2:$F$44,43,0)</f>
        <v>0.5</v>
      </c>
      <c r="E8" s="40">
        <v>0.01</v>
      </c>
      <c r="F8" s="41">
        <f>HLOOKUP(OldSommaire!A8,Scrabble!$B$2:$F$48,47,0)</f>
        <v>0.5</v>
      </c>
      <c r="G8" s="42">
        <v>0.97</v>
      </c>
      <c r="H8" s="43">
        <f>HLOOKUP(A8,Curling!$B$2:$F$50,49, 0)</f>
        <v>0.5</v>
      </c>
      <c r="I8" s="44">
        <f>SUMPRODUCT(C8:D8,E8:F8,G8:H8)</f>
        <v>0.125194</v>
      </c>
      <c r="J8" s="45" t="str">
        <f>CONCATENATE(TEXT(I8*B8*100,"0.00"),"/",B8*100)</f>
        <v>0.00/0</v>
      </c>
      <c r="K8" t="str">
        <f>IF(C8+E8+G8&lt;&gt;1, "Attention la somme des poids n'égale pas 100%", "")</f>
        <v/>
      </c>
    </row>
  </sheetData>
  <sheetProtection sheet="1" objects="1" scenarios="1"/>
  <mergeCells count="3">
    <mergeCell ref="C2:D2"/>
    <mergeCell ref="E2:F2"/>
    <mergeCell ref="G2:H2"/>
  </mergeCells>
  <dataValidations count="1">
    <dataValidation type="decimal" allowBlank="1" showInputMessage="1" showErrorMessage="1" error="Les poids sont en terme de pourcentage. Veuillez entrer une valeur entre 0 et 1" sqref="C4:C8 E4:E8 G4:G8" xr:uid="{00000000-0002-0000-0200-000000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45"/>
  <sheetViews>
    <sheetView topLeftCell="A16" zoomScaleNormal="100" workbookViewId="0">
      <selection activeCell="A27" sqref="A27"/>
    </sheetView>
  </sheetViews>
  <sheetFormatPr defaultRowHeight="14.25"/>
  <cols>
    <col min="1" max="1" width="41.85546875" customWidth="1"/>
    <col min="2" max="5" width="9" customWidth="1"/>
    <col min="6" max="6" width="8" customWidth="1"/>
    <col min="7" max="1025" width="9" customWidth="1"/>
  </cols>
  <sheetData>
    <row r="1" spans="1:7" ht="15"/>
    <row r="2" spans="1:7" ht="15">
      <c r="A2" s="46" t="s">
        <v>51</v>
      </c>
      <c r="B2" s="47" t="s">
        <v>0</v>
      </c>
      <c r="C2" s="48" t="s">
        <v>1</v>
      </c>
      <c r="D2" s="49" t="s">
        <v>2</v>
      </c>
      <c r="E2" s="50" t="s">
        <v>49</v>
      </c>
      <c r="F2" s="51" t="s">
        <v>50</v>
      </c>
      <c r="G2" s="289" t="s">
        <v>3</v>
      </c>
    </row>
    <row r="3" spans="1:7" ht="15">
      <c r="A3" s="52" t="s">
        <v>52</v>
      </c>
      <c r="B3" s="53"/>
      <c r="C3" s="54"/>
      <c r="D3" s="55"/>
      <c r="E3" s="56"/>
      <c r="F3" s="57"/>
      <c r="G3" s="289"/>
    </row>
    <row r="4" spans="1:7" ht="15">
      <c r="A4" s="58" t="s">
        <v>4</v>
      </c>
      <c r="B4" s="59"/>
      <c r="C4" s="60"/>
      <c r="D4" s="61"/>
      <c r="E4" s="62"/>
      <c r="F4" s="63"/>
      <c r="G4" s="64">
        <v>3</v>
      </c>
    </row>
    <row r="5" spans="1:7" ht="15">
      <c r="A5" s="65" t="s">
        <v>5</v>
      </c>
      <c r="B5" s="66"/>
      <c r="C5" s="67"/>
      <c r="D5" s="68"/>
      <c r="E5" s="69"/>
      <c r="F5" s="70"/>
      <c r="G5" s="71">
        <v>3</v>
      </c>
    </row>
    <row r="6" spans="1:7" ht="30">
      <c r="A6" s="65" t="s">
        <v>6</v>
      </c>
      <c r="B6" s="66"/>
      <c r="C6" s="67"/>
      <c r="D6" s="68"/>
      <c r="E6" s="69"/>
      <c r="F6" s="70"/>
      <c r="G6" s="71">
        <v>3</v>
      </c>
    </row>
    <row r="7" spans="1:7" ht="15">
      <c r="A7" s="65" t="s">
        <v>7</v>
      </c>
      <c r="B7" s="66"/>
      <c r="C7" s="67"/>
      <c r="D7" s="68"/>
      <c r="E7" s="69"/>
      <c r="F7" s="70"/>
      <c r="G7" s="71">
        <v>2</v>
      </c>
    </row>
    <row r="8" spans="1:7" ht="15">
      <c r="A8" s="65" t="s">
        <v>8</v>
      </c>
      <c r="B8" s="66"/>
      <c r="C8" s="67"/>
      <c r="D8" s="68"/>
      <c r="E8" s="69"/>
      <c r="F8" s="70"/>
      <c r="G8" s="71">
        <v>2</v>
      </c>
    </row>
    <row r="9" spans="1:7" ht="15">
      <c r="A9" s="65" t="s">
        <v>9</v>
      </c>
      <c r="B9" s="66"/>
      <c r="C9" s="67"/>
      <c r="D9" s="68"/>
      <c r="E9" s="69"/>
      <c r="F9" s="70"/>
      <c r="G9" s="71">
        <v>2</v>
      </c>
    </row>
    <row r="10" spans="1:7" ht="45">
      <c r="A10" s="65" t="s">
        <v>10</v>
      </c>
      <c r="B10" s="66"/>
      <c r="C10" s="67"/>
      <c r="D10" s="68"/>
      <c r="E10" s="69"/>
      <c r="F10" s="70"/>
      <c r="G10" s="71">
        <v>3</v>
      </c>
    </row>
    <row r="11" spans="1:7" ht="15">
      <c r="A11" s="65" t="s">
        <v>11</v>
      </c>
      <c r="B11" s="66"/>
      <c r="C11" s="67"/>
      <c r="D11" s="68"/>
      <c r="E11" s="69"/>
      <c r="F11" s="70"/>
      <c r="G11" s="71">
        <v>2</v>
      </c>
    </row>
    <row r="12" spans="1:7" ht="30">
      <c r="A12" s="65" t="s">
        <v>12</v>
      </c>
      <c r="B12" s="66"/>
      <c r="C12" s="67"/>
      <c r="D12" s="68"/>
      <c r="E12" s="69"/>
      <c r="F12" s="70"/>
      <c r="G12" s="71">
        <v>3</v>
      </c>
    </row>
    <row r="13" spans="1:7" ht="30">
      <c r="A13" s="65" t="s">
        <v>13</v>
      </c>
      <c r="B13" s="66"/>
      <c r="C13" s="67"/>
      <c r="D13" s="68"/>
      <c r="E13" s="69"/>
      <c r="F13" s="70"/>
      <c r="G13" s="71">
        <v>2</v>
      </c>
    </row>
    <row r="14" spans="1:7" ht="30">
      <c r="A14" s="65" t="s">
        <v>14</v>
      </c>
      <c r="B14" s="66"/>
      <c r="C14" s="67"/>
      <c r="D14" s="68"/>
      <c r="E14" s="69"/>
      <c r="F14" s="70"/>
      <c r="G14" s="71">
        <v>3</v>
      </c>
    </row>
    <row r="15" spans="1:7" ht="30">
      <c r="A15" s="65" t="s">
        <v>15</v>
      </c>
      <c r="B15" s="66"/>
      <c r="C15" s="67"/>
      <c r="D15" s="68"/>
      <c r="E15" s="69"/>
      <c r="F15" s="70"/>
      <c r="G15" s="71">
        <v>1</v>
      </c>
    </row>
    <row r="16" spans="1:7" ht="15">
      <c r="A16" s="65" t="s">
        <v>16</v>
      </c>
      <c r="B16" s="66"/>
      <c r="C16" s="67"/>
      <c r="D16" s="68"/>
      <c r="E16" s="69"/>
      <c r="F16" s="70"/>
      <c r="G16" s="71">
        <v>2</v>
      </c>
    </row>
    <row r="17" spans="1:9" ht="15">
      <c r="A17" s="65" t="s">
        <v>17</v>
      </c>
      <c r="B17" s="66"/>
      <c r="C17" s="67"/>
      <c r="D17" s="68"/>
      <c r="E17" s="69"/>
      <c r="F17" s="70"/>
      <c r="G17" s="71">
        <v>3</v>
      </c>
    </row>
    <row r="18" spans="1:9" ht="30">
      <c r="A18" s="65" t="s">
        <v>18</v>
      </c>
      <c r="B18" s="66"/>
      <c r="C18" s="67"/>
      <c r="D18" s="68"/>
      <c r="E18" s="69"/>
      <c r="F18" s="70"/>
      <c r="G18" s="71">
        <v>2</v>
      </c>
    </row>
    <row r="19" spans="1:9" ht="15">
      <c r="A19" s="65" t="s">
        <v>19</v>
      </c>
      <c r="B19" s="66"/>
      <c r="C19" s="67"/>
      <c r="D19" s="68"/>
      <c r="E19" s="69"/>
      <c r="F19" s="70"/>
      <c r="G19" s="71">
        <v>1</v>
      </c>
    </row>
    <row r="20" spans="1:9" ht="15">
      <c r="A20" s="65" t="s">
        <v>20</v>
      </c>
      <c r="B20" s="66"/>
      <c r="C20" s="67"/>
      <c r="D20" s="68"/>
      <c r="E20" s="69"/>
      <c r="F20" s="70"/>
      <c r="G20" s="71">
        <v>2</v>
      </c>
    </row>
    <row r="21" spans="1:9" ht="15">
      <c r="A21" s="72" t="s">
        <v>21</v>
      </c>
      <c r="B21" s="73"/>
      <c r="C21" s="74"/>
      <c r="D21" s="75"/>
      <c r="E21" s="76"/>
      <c r="F21" s="77"/>
      <c r="G21" s="78">
        <v>3</v>
      </c>
    </row>
    <row r="22" spans="1:9" ht="15">
      <c r="A22" s="79" t="s">
        <v>22</v>
      </c>
      <c r="B22" s="80">
        <f>SUMPRODUCT(B$4:B$21,$G$4:$G$21)</f>
        <v>0</v>
      </c>
      <c r="C22" s="81">
        <f>SUMPRODUCT(C$4:C$21,$G$4:$G$21)</f>
        <v>0</v>
      </c>
      <c r="D22" s="82">
        <f>SUMPRODUCT(D$4:D$21,$G$4:$G$21)</f>
        <v>0</v>
      </c>
      <c r="E22" s="83">
        <f>SUMPRODUCT(E$4:E$21,$G$4:$G$21)</f>
        <v>0</v>
      </c>
      <c r="F22" s="84">
        <f>SUMPRODUCT(F$4:F$21,$G$4:$G$21)</f>
        <v>0</v>
      </c>
      <c r="G22" s="85"/>
    </row>
    <row r="23" spans="1:9" ht="15">
      <c r="A23" s="86" t="s">
        <v>23</v>
      </c>
      <c r="B23" s="87">
        <f>SUMPRODUCT(--ISNUMBER(B$4:B$21),$G$4:$G$21)</f>
        <v>0</v>
      </c>
      <c r="C23" s="88">
        <f>SUMPRODUCT(--ISNUMBER(C$4:C$21),$G$4:$G$21)</f>
        <v>0</v>
      </c>
      <c r="D23" s="89">
        <f>SUMPRODUCT(--ISNUMBER(D$4:D$21),$G$4:$G$21)</f>
        <v>0</v>
      </c>
      <c r="E23" s="90">
        <f>SUMPRODUCT(--ISNUMBER(E$4:E$21),$G$4:$G$21)</f>
        <v>0</v>
      </c>
      <c r="F23" s="91">
        <f>SUMPRODUCT(--ISNUMBER(F$4:F$21),$G$4:$G$21)</f>
        <v>0</v>
      </c>
      <c r="G23" s="85"/>
    </row>
    <row r="25" spans="1:9" ht="15">
      <c r="A25" s="92" t="s">
        <v>53</v>
      </c>
      <c r="B25" s="93">
        <f>IF(B$23=0,1,B$22)/IF(B$23=0,1,B$23)</f>
        <v>1</v>
      </c>
      <c r="C25" s="94">
        <f>IF(C$23=0,1,C$22)/IF(C$23=0,1,C$23)</f>
        <v>1</v>
      </c>
      <c r="D25" s="95">
        <f>IF(D$23=0,1,D$22)/IF(D$23=0,1,D$23)</f>
        <v>1</v>
      </c>
      <c r="E25" s="96">
        <f>IF(E$23=0,1,E$22)/IF(E$23=0,1,E$23)</f>
        <v>1</v>
      </c>
      <c r="F25" s="97">
        <f>IF(F$23=0,1,F$22)/IF(F$23=0,1,F$23)</f>
        <v>1</v>
      </c>
    </row>
    <row r="27" spans="1:9" ht="15">
      <c r="A27" s="46" t="s">
        <v>54</v>
      </c>
      <c r="B27" s="85"/>
      <c r="C27" s="85"/>
      <c r="D27" s="85"/>
      <c r="E27" s="85"/>
      <c r="F27" s="85"/>
      <c r="H27" s="290" t="s">
        <v>55</v>
      </c>
      <c r="I27" s="290"/>
    </row>
    <row r="28" spans="1:9" ht="15">
      <c r="A28" s="52" t="s">
        <v>56</v>
      </c>
      <c r="B28" s="98" t="s">
        <v>57</v>
      </c>
      <c r="C28" s="99"/>
      <c r="D28" s="100"/>
      <c r="E28" s="101"/>
      <c r="F28" s="102"/>
      <c r="H28" s="103" t="s">
        <v>58</v>
      </c>
      <c r="I28" s="104" t="s">
        <v>59</v>
      </c>
    </row>
    <row r="29" spans="1:9" ht="15">
      <c r="A29" s="105" t="s">
        <v>60</v>
      </c>
      <c r="B29" s="106"/>
      <c r="C29" s="107"/>
      <c r="D29" s="108"/>
      <c r="E29" s="109"/>
      <c r="F29" s="110"/>
      <c r="H29" s="111">
        <v>2</v>
      </c>
      <c r="I29" s="112">
        <v>2.2000000000000002</v>
      </c>
    </row>
    <row r="30" spans="1:9" ht="15">
      <c r="A30" s="113" t="s">
        <v>61</v>
      </c>
      <c r="B30" s="114"/>
      <c r="C30" s="115"/>
      <c r="D30" s="116"/>
      <c r="E30" s="117"/>
      <c r="F30" s="118"/>
      <c r="H30" s="119">
        <v>1</v>
      </c>
      <c r="I30" s="120">
        <v>1.3</v>
      </c>
    </row>
    <row r="31" spans="1:9" ht="15">
      <c r="A31" s="113" t="s">
        <v>62</v>
      </c>
      <c r="B31" s="114"/>
      <c r="C31" s="115"/>
      <c r="D31" s="116"/>
      <c r="E31" s="117"/>
      <c r="F31" s="118"/>
      <c r="H31" s="119">
        <v>1</v>
      </c>
      <c r="I31" s="120">
        <v>1.3</v>
      </c>
    </row>
    <row r="32" spans="1:9" ht="15">
      <c r="A32" s="113" t="s">
        <v>63</v>
      </c>
      <c r="B32" s="114"/>
      <c r="C32" s="115"/>
      <c r="D32" s="116"/>
      <c r="E32" s="117"/>
      <c r="F32" s="118"/>
      <c r="H32" s="119">
        <v>1</v>
      </c>
      <c r="I32" s="120">
        <v>1.3</v>
      </c>
    </row>
    <row r="33" spans="1:9" ht="15">
      <c r="A33" s="113" t="s">
        <v>64</v>
      </c>
      <c r="B33" s="114"/>
      <c r="C33" s="115"/>
      <c r="D33" s="116"/>
      <c r="E33" s="117"/>
      <c r="F33" s="118"/>
      <c r="H33" s="119">
        <v>1</v>
      </c>
      <c r="I33" s="120">
        <v>1.3</v>
      </c>
    </row>
    <row r="34" spans="1:9" ht="15">
      <c r="A34" s="113" t="s">
        <v>65</v>
      </c>
      <c r="B34" s="114"/>
      <c r="C34" s="115"/>
      <c r="D34" s="116"/>
      <c r="E34" s="117"/>
      <c r="F34" s="118"/>
      <c r="H34" s="119">
        <v>1</v>
      </c>
      <c r="I34" s="120">
        <v>1.3</v>
      </c>
    </row>
    <row r="35" spans="1:9" ht="15">
      <c r="A35" s="113" t="s">
        <v>66</v>
      </c>
      <c r="B35" s="114"/>
      <c r="C35" s="115"/>
      <c r="D35" s="116"/>
      <c r="E35" s="117"/>
      <c r="F35" s="118"/>
      <c r="H35" s="119">
        <v>1</v>
      </c>
      <c r="I35" s="120">
        <v>1.3</v>
      </c>
    </row>
    <row r="36" spans="1:9" ht="15">
      <c r="A36" s="121" t="s">
        <v>67</v>
      </c>
      <c r="B36" s="122"/>
      <c r="C36" s="123"/>
      <c r="D36" s="124"/>
      <c r="E36" s="125"/>
      <c r="F36" s="126"/>
      <c r="H36" s="127">
        <v>2</v>
      </c>
      <c r="I36" s="128">
        <v>0</v>
      </c>
    </row>
    <row r="37" spans="1:9" ht="15">
      <c r="A37" s="129" t="s">
        <v>68</v>
      </c>
      <c r="B37" s="130">
        <f>SUMPRODUCT(B$29:B$36,IF(B$28="Oui",$H$29:$H$36,$I$29:$I$36))</f>
        <v>0</v>
      </c>
      <c r="C37" s="131">
        <f>SUMPRODUCT(C$29:C$36,IF(C$28="Oui",$H$29:$H$36,$I$29:$I$36))</f>
        <v>0</v>
      </c>
      <c r="D37" s="132">
        <f>SUMPRODUCT(D$29:D$36,IF(D$28="Oui",$H$29:$H$36,$I$29:$I$36))</f>
        <v>0</v>
      </c>
      <c r="E37" s="133">
        <f>SUMPRODUCT(E$29:E$36,IF(E$28="Oui",$H$29:$H$36,$I$29:$I$36))</f>
        <v>0</v>
      </c>
      <c r="F37" s="134">
        <f>SUMPRODUCT(F$29:F$36,IF(F$28="Oui",$H$29:$H$36,$I$29:$I$36))</f>
        <v>0</v>
      </c>
      <c r="H37" s="135">
        <v>10</v>
      </c>
      <c r="I37" s="136">
        <v>10</v>
      </c>
    </row>
    <row r="38" spans="1:9" ht="15">
      <c r="A38" s="129" t="s">
        <v>69</v>
      </c>
      <c r="B38" s="130">
        <f>IF(B$28="Oui",$H$37,$I$37)</f>
        <v>10</v>
      </c>
      <c r="C38" s="131">
        <f>IF(C$28="Oui",$H$37,$I$37)</f>
        <v>10</v>
      </c>
      <c r="D38" s="132">
        <f>IF(D$28="Oui",$H$37,$I$37)</f>
        <v>10</v>
      </c>
      <c r="E38" s="133">
        <f>IF(E$28="Oui",$H$37,$I$37)</f>
        <v>10</v>
      </c>
      <c r="F38" s="134">
        <f>IF(F$28="Oui",$H$37,$I$37)</f>
        <v>10</v>
      </c>
      <c r="H38" s="137"/>
      <c r="I38" s="137"/>
    </row>
    <row r="39" spans="1:9" ht="15">
      <c r="A39" s="138"/>
      <c r="B39" s="138"/>
      <c r="C39" s="138"/>
      <c r="D39" s="138"/>
      <c r="E39" s="138"/>
      <c r="F39" s="138"/>
    </row>
    <row r="40" spans="1:9" ht="15">
      <c r="A40" s="85"/>
      <c r="B40" s="85"/>
      <c r="C40" s="85"/>
      <c r="D40" s="85"/>
      <c r="E40" s="85"/>
      <c r="F40" s="85"/>
    </row>
    <row r="41" spans="1:9" ht="15">
      <c r="A41" s="92" t="s">
        <v>70</v>
      </c>
      <c r="B41" s="93">
        <f>B$37/B$38</f>
        <v>0</v>
      </c>
      <c r="C41" s="94">
        <f>C$37/C$38</f>
        <v>0</v>
      </c>
      <c r="D41" s="95">
        <f>D$37/D$38</f>
        <v>0</v>
      </c>
      <c r="E41" s="96">
        <f>E$37/E$38</f>
        <v>0</v>
      </c>
      <c r="F41" s="97">
        <f>F$37/F$38</f>
        <v>0</v>
      </c>
    </row>
    <row r="43" spans="1:9" ht="15"/>
    <row r="44" spans="1:9" ht="15">
      <c r="A44" s="92" t="s">
        <v>71</v>
      </c>
      <c r="B44" s="139">
        <f>(B$25+B$41)/2</f>
        <v>0.5</v>
      </c>
      <c r="C44" s="94">
        <f>(C$25+C$41)/2</f>
        <v>0.5</v>
      </c>
      <c r="D44" s="95">
        <f>(D$25+D$41)/2</f>
        <v>0.5</v>
      </c>
      <c r="E44" s="96">
        <f>(E$25+E$41)/2</f>
        <v>0.5</v>
      </c>
      <c r="F44" s="97">
        <f>(F$25+F$41)/2</f>
        <v>0.5</v>
      </c>
    </row>
    <row r="45" spans="1:9" ht="15">
      <c r="A45" s="92" t="s">
        <v>72</v>
      </c>
      <c r="B45" s="140">
        <f>COUNTA(B$4:B$21)</f>
        <v>0</v>
      </c>
      <c r="C45" s="141">
        <f>COUNTA(C$4:C$21)</f>
        <v>0</v>
      </c>
      <c r="D45" s="142">
        <f>COUNTA(D$4:D$21)</f>
        <v>0</v>
      </c>
      <c r="E45" s="143">
        <f>COUNTA(E$4:E$21)</f>
        <v>0</v>
      </c>
      <c r="F45" s="144">
        <f>COUNTA(F$4:F$21)</f>
        <v>0</v>
      </c>
    </row>
  </sheetData>
  <sheetProtection sheet="1" objects="1" scenarios="1"/>
  <mergeCells count="2">
    <mergeCell ref="G2:G3"/>
    <mergeCell ref="H27:I27"/>
  </mergeCells>
  <dataValidations count="2">
    <dataValidation type="list" allowBlank="1" showInputMessage="1" showErrorMessage="1" sqref="B28:F28" xr:uid="{00000000-0002-0000-0300-000000000000}">
      <formula1>"Oui,Non"</formula1>
      <formula2>0</formula2>
    </dataValidation>
    <dataValidation type="decimal" allowBlank="1" showInputMessage="1" showErrorMessage="1" error="Les évaluations sont faites en terme de pourcentage. Veuillez entrer une valeur entre 0 et 1" sqref="B4:F21 B29:F36" xr:uid="{00000000-0002-0000-03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49"/>
  <sheetViews>
    <sheetView topLeftCell="A21" zoomScaleNormal="100" workbookViewId="0">
      <selection activeCell="A45" sqref="A45"/>
    </sheetView>
  </sheetViews>
  <sheetFormatPr defaultRowHeight="14.25"/>
  <cols>
    <col min="1" max="1" width="41.85546875" customWidth="1"/>
    <col min="2" max="5" width="9" customWidth="1"/>
    <col min="6" max="6" width="8" customWidth="1"/>
    <col min="7" max="1025" width="9" customWidth="1"/>
  </cols>
  <sheetData>
    <row r="1" spans="1:7" ht="15"/>
    <row r="2" spans="1:7" ht="15">
      <c r="A2" s="46" t="s">
        <v>51</v>
      </c>
      <c r="B2" s="47" t="s">
        <v>0</v>
      </c>
      <c r="C2" s="48" t="s">
        <v>1</v>
      </c>
      <c r="D2" s="49" t="s">
        <v>2</v>
      </c>
      <c r="E2" s="50" t="s">
        <v>49</v>
      </c>
      <c r="F2" s="51" t="s">
        <v>50</v>
      </c>
      <c r="G2" s="289" t="s">
        <v>3</v>
      </c>
    </row>
    <row r="3" spans="1:7" ht="15">
      <c r="A3" s="52" t="s">
        <v>52</v>
      </c>
      <c r="B3" s="53"/>
      <c r="C3" s="54"/>
      <c r="D3" s="55"/>
      <c r="E3" s="56"/>
      <c r="F3" s="57"/>
      <c r="G3" s="289"/>
    </row>
    <row r="4" spans="1:7" ht="30">
      <c r="A4" s="58" t="s">
        <v>12</v>
      </c>
      <c r="B4" s="59"/>
      <c r="C4" s="60"/>
      <c r="D4" s="61"/>
      <c r="E4" s="62"/>
      <c r="F4" s="63"/>
      <c r="G4" s="64">
        <v>3</v>
      </c>
    </row>
    <row r="5" spans="1:7" ht="45">
      <c r="A5" s="65" t="s">
        <v>24</v>
      </c>
      <c r="B5" s="66"/>
      <c r="C5" s="67"/>
      <c r="D5" s="68"/>
      <c r="E5" s="69"/>
      <c r="F5" s="70"/>
      <c r="G5" s="71">
        <v>4</v>
      </c>
    </row>
    <row r="6" spans="1:7" ht="30">
      <c r="A6" s="65" t="s">
        <v>25</v>
      </c>
      <c r="B6" s="66"/>
      <c r="C6" s="67"/>
      <c r="D6" s="68"/>
      <c r="E6" s="69"/>
      <c r="F6" s="70"/>
      <c r="G6" s="71">
        <v>2</v>
      </c>
    </row>
    <row r="7" spans="1:7" ht="15">
      <c r="A7" s="65" t="s">
        <v>26</v>
      </c>
      <c r="B7" s="66"/>
      <c r="C7" s="67"/>
      <c r="D7" s="68"/>
      <c r="E7" s="69"/>
      <c r="F7" s="70"/>
      <c r="G7" s="71">
        <v>5</v>
      </c>
    </row>
    <row r="8" spans="1:7" ht="30">
      <c r="A8" s="65" t="s">
        <v>27</v>
      </c>
      <c r="B8" s="66"/>
      <c r="C8" s="67"/>
      <c r="D8" s="68"/>
      <c r="E8" s="69"/>
      <c r="F8" s="70"/>
      <c r="G8" s="71">
        <v>3</v>
      </c>
    </row>
    <row r="9" spans="1:7" ht="30">
      <c r="A9" s="65" t="s">
        <v>28</v>
      </c>
      <c r="B9" s="66"/>
      <c r="C9" s="67"/>
      <c r="D9" s="68"/>
      <c r="E9" s="69"/>
      <c r="F9" s="70"/>
      <c r="G9" s="71">
        <v>2</v>
      </c>
    </row>
    <row r="10" spans="1:7" ht="45">
      <c r="A10" s="65" t="s">
        <v>29</v>
      </c>
      <c r="B10" s="66"/>
      <c r="C10" s="67"/>
      <c r="D10" s="68"/>
      <c r="E10" s="69"/>
      <c r="F10" s="70"/>
      <c r="G10" s="71">
        <v>2</v>
      </c>
    </row>
    <row r="11" spans="1:7" ht="45">
      <c r="A11" s="65" t="s">
        <v>30</v>
      </c>
      <c r="B11" s="66"/>
      <c r="C11" s="67"/>
      <c r="D11" s="68"/>
      <c r="E11" s="69"/>
      <c r="F11" s="70"/>
      <c r="G11" s="71">
        <v>3</v>
      </c>
    </row>
    <row r="12" spans="1:7" ht="30">
      <c r="A12" s="65" t="s">
        <v>31</v>
      </c>
      <c r="B12" s="66"/>
      <c r="C12" s="67"/>
      <c r="D12" s="68"/>
      <c r="E12" s="69"/>
      <c r="F12" s="70"/>
      <c r="G12" s="71">
        <v>5</v>
      </c>
    </row>
    <row r="13" spans="1:7" ht="15">
      <c r="A13" s="65" t="s">
        <v>32</v>
      </c>
      <c r="B13" s="66"/>
      <c r="C13" s="67"/>
      <c r="D13" s="68"/>
      <c r="E13" s="69"/>
      <c r="F13" s="70"/>
      <c r="G13" s="71">
        <v>3</v>
      </c>
    </row>
    <row r="14" spans="1:7" ht="15">
      <c r="A14" s="65" t="s">
        <v>33</v>
      </c>
      <c r="B14" s="66"/>
      <c r="C14" s="67"/>
      <c r="D14" s="68"/>
      <c r="E14" s="69"/>
      <c r="F14" s="70"/>
      <c r="G14" s="71">
        <v>3</v>
      </c>
    </row>
    <row r="15" spans="1:7" ht="45">
      <c r="A15" s="65" t="s">
        <v>34</v>
      </c>
      <c r="B15" s="66"/>
      <c r="C15" s="67"/>
      <c r="D15" s="68"/>
      <c r="E15" s="69"/>
      <c r="F15" s="70"/>
      <c r="G15" s="71">
        <v>3</v>
      </c>
    </row>
    <row r="16" spans="1:7" ht="30">
      <c r="A16" s="65" t="s">
        <v>35</v>
      </c>
      <c r="B16" s="66"/>
      <c r="C16" s="67"/>
      <c r="D16" s="68"/>
      <c r="E16" s="69"/>
      <c r="F16" s="70"/>
      <c r="G16" s="71">
        <v>3</v>
      </c>
    </row>
    <row r="17" spans="1:9" ht="15">
      <c r="A17" s="65" t="s">
        <v>36</v>
      </c>
      <c r="B17" s="66"/>
      <c r="C17" s="67"/>
      <c r="D17" s="68"/>
      <c r="E17" s="69"/>
      <c r="F17" s="70"/>
      <c r="G17" s="71">
        <v>2</v>
      </c>
    </row>
    <row r="18" spans="1:9" ht="15">
      <c r="A18" s="65" t="s">
        <v>37</v>
      </c>
      <c r="B18" s="66"/>
      <c r="C18" s="67"/>
      <c r="D18" s="68"/>
      <c r="E18" s="69"/>
      <c r="F18" s="70"/>
      <c r="G18" s="71">
        <v>4</v>
      </c>
    </row>
    <row r="19" spans="1:9" ht="15">
      <c r="A19" s="65" t="s">
        <v>38</v>
      </c>
      <c r="B19" s="66"/>
      <c r="C19" s="67"/>
      <c r="D19" s="68"/>
      <c r="E19" s="69"/>
      <c r="F19" s="70"/>
      <c r="G19" s="71">
        <v>3</v>
      </c>
    </row>
    <row r="20" spans="1:9" ht="15">
      <c r="A20" s="65" t="s">
        <v>39</v>
      </c>
      <c r="B20" s="66"/>
      <c r="C20" s="67"/>
      <c r="D20" s="68"/>
      <c r="E20" s="69"/>
      <c r="F20" s="70"/>
      <c r="G20" s="71">
        <v>3</v>
      </c>
    </row>
    <row r="21" spans="1:9" ht="15">
      <c r="A21" s="65" t="s">
        <v>40</v>
      </c>
      <c r="B21" s="66"/>
      <c r="C21" s="67"/>
      <c r="D21" s="68"/>
      <c r="E21" s="69"/>
      <c r="F21" s="70"/>
      <c r="G21" s="71">
        <v>3</v>
      </c>
    </row>
    <row r="22" spans="1:9" ht="30">
      <c r="A22" s="65" t="s">
        <v>41</v>
      </c>
      <c r="B22" s="66"/>
      <c r="C22" s="67"/>
      <c r="D22" s="68"/>
      <c r="E22" s="69"/>
      <c r="F22" s="70"/>
      <c r="G22" s="71">
        <v>3</v>
      </c>
    </row>
    <row r="23" spans="1:9" ht="30">
      <c r="A23" s="65" t="s">
        <v>42</v>
      </c>
      <c r="B23" s="66"/>
      <c r="C23" s="67"/>
      <c r="D23" s="68"/>
      <c r="E23" s="69"/>
      <c r="F23" s="70"/>
      <c r="G23" s="71">
        <v>2</v>
      </c>
    </row>
    <row r="24" spans="1:9" ht="15">
      <c r="A24" s="65" t="s">
        <v>43</v>
      </c>
      <c r="B24" s="66"/>
      <c r="C24" s="67"/>
      <c r="D24" s="68"/>
      <c r="E24" s="69"/>
      <c r="F24" s="70"/>
      <c r="G24" s="71">
        <v>1</v>
      </c>
    </row>
    <row r="25" spans="1:9" ht="15">
      <c r="A25" s="72" t="s">
        <v>44</v>
      </c>
      <c r="B25" s="73"/>
      <c r="C25" s="74"/>
      <c r="D25" s="75"/>
      <c r="E25" s="76"/>
      <c r="F25" s="77"/>
      <c r="G25" s="78">
        <v>2</v>
      </c>
    </row>
    <row r="26" spans="1:9" ht="15">
      <c r="A26" s="79" t="s">
        <v>22</v>
      </c>
      <c r="B26" s="80">
        <f>SUMPRODUCT(B$4:B$25,$G$4:$G$25)</f>
        <v>0</v>
      </c>
      <c r="C26" s="81">
        <f>SUMPRODUCT(C$4:C$25,$G$4:$G$25)</f>
        <v>0</v>
      </c>
      <c r="D26" s="82">
        <f>SUMPRODUCT(D$4:D$25,$G$4:$G$25)</f>
        <v>0</v>
      </c>
      <c r="E26" s="83">
        <f>SUMPRODUCT(E$4:E$25,$G$4:$G$25)</f>
        <v>0</v>
      </c>
      <c r="F26" s="84">
        <f>SUMPRODUCT(F$4:F$25,$G$4:$G$25)</f>
        <v>0</v>
      </c>
      <c r="G26" s="85"/>
    </row>
    <row r="27" spans="1:9" ht="15">
      <c r="A27" s="86" t="s">
        <v>23</v>
      </c>
      <c r="B27" s="87">
        <f>SUMPRODUCT(--ISNUMBER(B$4:B$25),$G$4:$G$25)</f>
        <v>0</v>
      </c>
      <c r="C27" s="88">
        <f>SUMPRODUCT(--ISNUMBER(C$4:C$25),$G$4:$G$25)</f>
        <v>0</v>
      </c>
      <c r="D27" s="89">
        <f>SUMPRODUCT(--ISNUMBER(D$4:D$25),$G$4:$G$25)</f>
        <v>0</v>
      </c>
      <c r="E27" s="90">
        <f>SUMPRODUCT(--ISNUMBER(E$4:E$25),$G$4:$G$25)</f>
        <v>0</v>
      </c>
      <c r="F27" s="91">
        <f>SUMPRODUCT(--ISNUMBER(F$4:F$25),$G$4:$G$25)</f>
        <v>0</v>
      </c>
      <c r="G27" s="85"/>
    </row>
    <row r="29" spans="1:9" ht="15">
      <c r="A29" s="92" t="s">
        <v>53</v>
      </c>
      <c r="B29" s="93">
        <f>IF(B$27=0,1,B$26)/IF(B$27=0,1,B$27)</f>
        <v>1</v>
      </c>
      <c r="C29" s="94">
        <f>IF(C$27=0,1,C$26)/IF(C$27=0,1,C$27)</f>
        <v>1</v>
      </c>
      <c r="D29" s="95">
        <f>IF(D$27=0,1,D$26)/IF(D$27=0,1,D$27)</f>
        <v>1</v>
      </c>
      <c r="E29" s="96">
        <f>IF(E$27=0,1,E$26)/IF(E$27=0,1,E$27)</f>
        <v>1</v>
      </c>
      <c r="F29" s="97">
        <f>IF(F$27=0,1,F$26)/IF(F$27=0,1,F$27)</f>
        <v>1</v>
      </c>
    </row>
    <row r="31" spans="1:9" ht="15">
      <c r="A31" s="46" t="s">
        <v>54</v>
      </c>
      <c r="B31" s="85"/>
      <c r="C31" s="85"/>
      <c r="D31" s="85"/>
      <c r="E31" s="85"/>
      <c r="F31" s="85"/>
      <c r="H31" s="290" t="s">
        <v>55</v>
      </c>
      <c r="I31" s="290"/>
    </row>
    <row r="32" spans="1:9" ht="15">
      <c r="A32" s="52" t="s">
        <v>56</v>
      </c>
      <c r="B32" s="98" t="s">
        <v>57</v>
      </c>
      <c r="C32" s="99"/>
      <c r="D32" s="100"/>
      <c r="E32" s="101"/>
      <c r="F32" s="102"/>
      <c r="H32" s="103" t="s">
        <v>58</v>
      </c>
      <c r="I32" s="104" t="s">
        <v>59</v>
      </c>
    </row>
    <row r="33" spans="1:9" ht="15">
      <c r="A33" s="105" t="s">
        <v>60</v>
      </c>
      <c r="B33" s="106"/>
      <c r="C33" s="107"/>
      <c r="D33" s="108"/>
      <c r="E33" s="109"/>
      <c r="F33" s="110"/>
      <c r="H33" s="111">
        <v>2</v>
      </c>
      <c r="I33" s="112">
        <v>2.2000000000000002</v>
      </c>
    </row>
    <row r="34" spans="1:9" ht="15">
      <c r="A34" s="113" t="s">
        <v>61</v>
      </c>
      <c r="B34" s="114"/>
      <c r="C34" s="115"/>
      <c r="D34" s="116"/>
      <c r="E34" s="117"/>
      <c r="F34" s="118"/>
      <c r="H34" s="119">
        <v>1</v>
      </c>
      <c r="I34" s="120">
        <v>1.3</v>
      </c>
    </row>
    <row r="35" spans="1:9" ht="15">
      <c r="A35" s="113" t="s">
        <v>62</v>
      </c>
      <c r="B35" s="114"/>
      <c r="C35" s="115"/>
      <c r="D35" s="116"/>
      <c r="E35" s="117"/>
      <c r="F35" s="118"/>
      <c r="H35" s="119">
        <v>1</v>
      </c>
      <c r="I35" s="120">
        <v>1.3</v>
      </c>
    </row>
    <row r="36" spans="1:9" ht="15">
      <c r="A36" s="113" t="s">
        <v>63</v>
      </c>
      <c r="B36" s="114"/>
      <c r="C36" s="115"/>
      <c r="D36" s="116"/>
      <c r="E36" s="117"/>
      <c r="F36" s="118"/>
      <c r="H36" s="119">
        <v>1</v>
      </c>
      <c r="I36" s="120">
        <v>1.3</v>
      </c>
    </row>
    <row r="37" spans="1:9" ht="15">
      <c r="A37" s="113" t="s">
        <v>64</v>
      </c>
      <c r="B37" s="114"/>
      <c r="C37" s="115"/>
      <c r="D37" s="116"/>
      <c r="E37" s="117"/>
      <c r="F37" s="118"/>
      <c r="H37" s="119">
        <v>1</v>
      </c>
      <c r="I37" s="120">
        <v>1.3</v>
      </c>
    </row>
    <row r="38" spans="1:9" ht="15">
      <c r="A38" s="113" t="s">
        <v>65</v>
      </c>
      <c r="B38" s="114"/>
      <c r="C38" s="115"/>
      <c r="D38" s="116"/>
      <c r="E38" s="117"/>
      <c r="F38" s="118"/>
      <c r="H38" s="119">
        <v>1</v>
      </c>
      <c r="I38" s="120">
        <v>1.3</v>
      </c>
    </row>
    <row r="39" spans="1:9" ht="15">
      <c r="A39" s="113" t="s">
        <v>66</v>
      </c>
      <c r="B39" s="114"/>
      <c r="C39" s="115"/>
      <c r="D39" s="116"/>
      <c r="E39" s="117"/>
      <c r="F39" s="118"/>
      <c r="H39" s="119">
        <v>1</v>
      </c>
      <c r="I39" s="120">
        <v>1.3</v>
      </c>
    </row>
    <row r="40" spans="1:9" ht="15">
      <c r="A40" s="121" t="s">
        <v>67</v>
      </c>
      <c r="B40" s="122"/>
      <c r="C40" s="123"/>
      <c r="D40" s="124"/>
      <c r="E40" s="125"/>
      <c r="F40" s="126"/>
      <c r="H40" s="127">
        <v>2</v>
      </c>
      <c r="I40" s="128">
        <v>0</v>
      </c>
    </row>
    <row r="41" spans="1:9" ht="15">
      <c r="A41" s="129" t="s">
        <v>68</v>
      </c>
      <c r="B41" s="130">
        <f>SUMPRODUCT(B$33:B$40,IF(B$32="Oui",$H$33:$H$40,$I$33:$I$40))</f>
        <v>0</v>
      </c>
      <c r="C41" s="131">
        <f>SUMPRODUCT(C$33:C$40,IF(C$32="Oui",$H$33:$H$40,$I$33:$I$40))</f>
        <v>0</v>
      </c>
      <c r="D41" s="132">
        <f>SUMPRODUCT(D$33:D$40,IF(D$32="Oui",$H$33:$H$40,$I$33:$I$40))</f>
        <v>0</v>
      </c>
      <c r="E41" s="133">
        <f>SUMPRODUCT(E$33:E$40,IF(E$32="Oui",$H$33:$H$40,$I$33:$I$40))</f>
        <v>0</v>
      </c>
      <c r="F41" s="134">
        <f>SUMPRODUCT(F$33:F$40,IF(F$32="Oui",$H$33:$H$40,$I$33:$I$40))</f>
        <v>0</v>
      </c>
      <c r="H41" s="135">
        <v>10</v>
      </c>
      <c r="I41" s="136">
        <v>10</v>
      </c>
    </row>
    <row r="42" spans="1:9" ht="15">
      <c r="A42" s="129" t="s">
        <v>69</v>
      </c>
      <c r="B42" s="130">
        <f>IF(B$32="Oui",$H$41,$I$41)</f>
        <v>10</v>
      </c>
      <c r="C42" s="131">
        <f>IF(C$32="Oui",$H$41,$I$41)</f>
        <v>10</v>
      </c>
      <c r="D42" s="132">
        <f>IF(D$32="Oui",$H$41,$I$41)</f>
        <v>10</v>
      </c>
      <c r="E42" s="133">
        <f>IF(E$32="Oui",$H$41,$I$41)</f>
        <v>10</v>
      </c>
      <c r="F42" s="134">
        <f>IF(F$32="Oui",$H$41,$I$41)</f>
        <v>10</v>
      </c>
      <c r="H42" s="137"/>
      <c r="I42" s="137"/>
    </row>
    <row r="43" spans="1:9" ht="15">
      <c r="A43" s="138"/>
      <c r="B43" s="138"/>
      <c r="C43" s="138"/>
      <c r="D43" s="138"/>
      <c r="E43" s="138"/>
      <c r="F43" s="138"/>
    </row>
    <row r="44" spans="1:9" ht="15">
      <c r="A44" s="85"/>
      <c r="B44" s="85"/>
      <c r="C44" s="85"/>
      <c r="D44" s="85"/>
      <c r="E44" s="85"/>
      <c r="F44" s="85"/>
    </row>
    <row r="45" spans="1:9" ht="15">
      <c r="A45" s="92" t="s">
        <v>70</v>
      </c>
      <c r="B45" s="93">
        <f>B$41/B$42</f>
        <v>0</v>
      </c>
      <c r="C45" s="94">
        <f>C$41/C$42</f>
        <v>0</v>
      </c>
      <c r="D45" s="95">
        <f>D$41/D$42</f>
        <v>0</v>
      </c>
      <c r="E45" s="96">
        <f>E$41/E$42</f>
        <v>0</v>
      </c>
      <c r="F45" s="97">
        <f>F$41/F$42</f>
        <v>0</v>
      </c>
    </row>
    <row r="47" spans="1:9" ht="15"/>
    <row r="48" spans="1:9" ht="15">
      <c r="A48" s="92" t="s">
        <v>73</v>
      </c>
      <c r="B48" s="139">
        <f>(B$29+B$45)/2</f>
        <v>0.5</v>
      </c>
      <c r="C48" s="94">
        <f>(C$29+C$45)/2</f>
        <v>0.5</v>
      </c>
      <c r="D48" s="95">
        <f>(D$29+D$45)/2</f>
        <v>0.5</v>
      </c>
      <c r="E48" s="96">
        <f>(E$29+E$45)/2</f>
        <v>0.5</v>
      </c>
      <c r="F48" s="97">
        <f>(F$29+F$45)/2</f>
        <v>0.5</v>
      </c>
    </row>
    <row r="49" spans="1:6" ht="15">
      <c r="A49" s="92" t="s">
        <v>72</v>
      </c>
      <c r="B49" s="140">
        <f>COUNTA(B$4:B$25)</f>
        <v>0</v>
      </c>
      <c r="C49" s="141">
        <f>COUNTA(C$4:C$25)</f>
        <v>0</v>
      </c>
      <c r="D49" s="142">
        <f>COUNTA(D$4:D$25)</f>
        <v>0</v>
      </c>
      <c r="E49" s="143">
        <f>COUNTA(E$4:E$25)</f>
        <v>0</v>
      </c>
      <c r="F49" s="144">
        <f>COUNTA(F$4:F$25)</f>
        <v>0</v>
      </c>
    </row>
  </sheetData>
  <sheetProtection sheet="1" objects="1" scenarios="1"/>
  <mergeCells count="2">
    <mergeCell ref="G2:G3"/>
    <mergeCell ref="H31:I31"/>
  </mergeCells>
  <dataValidations count="2">
    <dataValidation type="decimal" allowBlank="1" showInputMessage="1" showErrorMessage="1" error="Les évaluations sont faites en terme de pourcentage. Veuillez entrer une valeur entre 0 et 1" sqref="B4:F25 B33:F40" xr:uid="{00000000-0002-0000-0400-000000000000}">
      <formula1>0</formula1>
      <formula2>1</formula2>
    </dataValidation>
    <dataValidation type="list" allowBlank="1" showInputMessage="1" showErrorMessage="1" sqref="B32:F32" xr:uid="{00000000-0002-0000-04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dimension ref="A3:G7"/>
  <sheetViews>
    <sheetView workbookViewId="0">
      <selection activeCell="C4" sqref="C4"/>
    </sheetView>
  </sheetViews>
  <sheetFormatPr defaultRowHeight="15"/>
  <cols>
    <col min="2" max="2" width="15" customWidth="1"/>
    <col min="3" max="3" width="16" customWidth="1"/>
    <col min="4" max="4" width="14.140625" customWidth="1"/>
    <col min="5" max="5" width="16.140625" bestFit="1" customWidth="1"/>
    <col min="6" max="6" width="9.28515625" bestFit="1" customWidth="1"/>
  </cols>
  <sheetData>
    <row r="3" spans="1:7">
      <c r="A3" s="217"/>
      <c r="B3" s="265" t="s">
        <v>74</v>
      </c>
      <c r="C3" s="265" t="s">
        <v>75</v>
      </c>
      <c r="D3" s="265" t="s">
        <v>76</v>
      </c>
      <c r="E3" s="266" t="s">
        <v>77</v>
      </c>
      <c r="F3" s="2" t="s">
        <v>3</v>
      </c>
      <c r="G3" t="s">
        <v>78</v>
      </c>
    </row>
    <row r="4" spans="1:7">
      <c r="A4" s="267" t="s">
        <v>0</v>
      </c>
      <c r="B4" s="268">
        <f>(Fonctionnalités!E17)</f>
        <v>0.96900000000000008</v>
      </c>
      <c r="C4" s="269">
        <f>'Assurance Qualité'!B49</f>
        <v>0.92749999999999999</v>
      </c>
      <c r="D4" s="269">
        <f>AVERAGE(B4:C4) - 0.1*E4</f>
        <v>0.94825000000000004</v>
      </c>
      <c r="F4" s="280">
        <v>15</v>
      </c>
      <c r="G4" s="279">
        <f>D4*F4</f>
        <v>14.223750000000001</v>
      </c>
    </row>
    <row r="5" spans="1:7">
      <c r="A5" s="270" t="s">
        <v>1</v>
      </c>
      <c r="B5" s="271">
        <f>(Fonctionnalités!E39)</f>
        <v>0.97750000000000004</v>
      </c>
      <c r="C5" s="272">
        <f>'Assurance Qualité'!D49</f>
        <v>0.90749999999999997</v>
      </c>
      <c r="D5" s="272">
        <f>AVERAGE(B5:C5) - 0.1*E5</f>
        <v>0.9425</v>
      </c>
      <c r="F5" s="280">
        <v>30</v>
      </c>
      <c r="G5" s="279">
        <f t="shared" ref="G5:G7" si="0">D5*F5</f>
        <v>28.274999999999999</v>
      </c>
    </row>
    <row r="6" spans="1:7">
      <c r="A6" s="273" t="s">
        <v>2</v>
      </c>
      <c r="B6" s="274">
        <f>(Fonctionnalités!E58)</f>
        <v>0</v>
      </c>
      <c r="C6" s="275">
        <f>'Assurance Qualité'!F49</f>
        <v>0</v>
      </c>
      <c r="D6" s="275">
        <f>AVERAGE(B6:C6) - 0.1*E6</f>
        <v>0</v>
      </c>
      <c r="F6" s="280">
        <v>25</v>
      </c>
      <c r="G6" s="279">
        <f t="shared" si="0"/>
        <v>0</v>
      </c>
    </row>
    <row r="7" spans="1:7">
      <c r="A7" s="276" t="s">
        <v>79</v>
      </c>
      <c r="B7" s="277"/>
      <c r="C7" s="277"/>
      <c r="D7" s="281"/>
      <c r="F7" s="2">
        <v>15</v>
      </c>
      <c r="G7" s="279">
        <f t="shared" si="0"/>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dimension ref="A1:G61"/>
  <sheetViews>
    <sheetView workbookViewId="0">
      <selection activeCell="L31" sqref="L31"/>
    </sheetView>
  </sheetViews>
  <sheetFormatPr defaultRowHeight="15"/>
  <cols>
    <col min="1" max="1" width="73" customWidth="1"/>
    <col min="5" max="5" width="11" bestFit="1" customWidth="1"/>
    <col min="6" max="6" width="105.42578125" customWidth="1"/>
    <col min="7" max="7" width="16" bestFit="1" customWidth="1"/>
  </cols>
  <sheetData>
    <row r="1" spans="1:7" ht="18.75">
      <c r="A1" s="299" t="s">
        <v>80</v>
      </c>
      <c r="B1" s="300"/>
      <c r="C1" s="300"/>
      <c r="D1" s="300"/>
      <c r="E1" s="300"/>
      <c r="F1" s="300"/>
    </row>
    <row r="2" spans="1:7">
      <c r="A2" s="217"/>
      <c r="B2" s="217"/>
      <c r="C2" s="218"/>
      <c r="D2" s="218"/>
      <c r="E2" s="217"/>
      <c r="F2" s="218"/>
    </row>
    <row r="3" spans="1:7" ht="18.75">
      <c r="A3" s="299" t="s">
        <v>51</v>
      </c>
      <c r="B3" s="300"/>
      <c r="C3" s="300"/>
      <c r="D3" s="300"/>
      <c r="E3" s="300"/>
      <c r="F3" s="300"/>
    </row>
    <row r="5" spans="1:7" ht="23.25">
      <c r="A5" s="301" t="s">
        <v>0</v>
      </c>
      <c r="B5" s="301"/>
      <c r="C5" s="301"/>
      <c r="D5" s="301"/>
      <c r="E5" s="301"/>
      <c r="F5" s="301"/>
    </row>
    <row r="6" spans="1:7">
      <c r="A6" s="219" t="s">
        <v>52</v>
      </c>
      <c r="B6" s="302" t="s">
        <v>81</v>
      </c>
      <c r="C6" s="302"/>
      <c r="D6" s="302"/>
      <c r="E6" s="302"/>
      <c r="F6" s="303"/>
    </row>
    <row r="7" spans="1:7">
      <c r="A7" s="220" t="s">
        <v>82</v>
      </c>
      <c r="B7" s="221" t="s">
        <v>48</v>
      </c>
      <c r="C7" s="221" t="s">
        <v>83</v>
      </c>
      <c r="D7" s="221" t="s">
        <v>3</v>
      </c>
      <c r="E7" s="221" t="s">
        <v>84</v>
      </c>
      <c r="F7" s="222" t="s">
        <v>85</v>
      </c>
    </row>
    <row r="8" spans="1:7" ht="30">
      <c r="A8" s="223" t="s">
        <v>86</v>
      </c>
      <c r="B8" s="224">
        <v>0.95</v>
      </c>
      <c r="C8" s="224">
        <v>1</v>
      </c>
      <c r="D8" s="224">
        <v>16</v>
      </c>
      <c r="E8" s="224">
        <f t="shared" ref="E8:E13" si="0">B8*C8*D8</f>
        <v>15.2</v>
      </c>
      <c r="F8" s="225" t="s">
        <v>87</v>
      </c>
      <c r="G8" s="282" t="s">
        <v>88</v>
      </c>
    </row>
    <row r="9" spans="1:7">
      <c r="A9" s="223" t="s">
        <v>89</v>
      </c>
      <c r="B9" s="224">
        <v>1</v>
      </c>
      <c r="C9" s="224">
        <v>1</v>
      </c>
      <c r="D9" s="224">
        <v>8</v>
      </c>
      <c r="E9" s="224">
        <f t="shared" si="0"/>
        <v>8</v>
      </c>
      <c r="F9" s="226"/>
      <c r="G9" s="282" t="s">
        <v>90</v>
      </c>
    </row>
    <row r="10" spans="1:7">
      <c r="A10" s="223" t="s">
        <v>91</v>
      </c>
      <c r="B10" s="224">
        <v>0.95</v>
      </c>
      <c r="C10" s="224">
        <v>1</v>
      </c>
      <c r="D10" s="224">
        <v>10</v>
      </c>
      <c r="E10" s="224">
        <f t="shared" si="0"/>
        <v>9.5</v>
      </c>
      <c r="F10" s="226" t="s">
        <v>92</v>
      </c>
      <c r="G10" s="282" t="s">
        <v>90</v>
      </c>
    </row>
    <row r="11" spans="1:7">
      <c r="A11" s="223" t="s">
        <v>93</v>
      </c>
      <c r="B11" s="224">
        <v>0.95</v>
      </c>
      <c r="C11" s="224">
        <v>1</v>
      </c>
      <c r="D11" s="224">
        <v>12</v>
      </c>
      <c r="E11" s="224">
        <f t="shared" si="0"/>
        <v>11.399999999999999</v>
      </c>
      <c r="F11" s="225" t="s">
        <v>94</v>
      </c>
      <c r="G11" s="282" t="s">
        <v>90</v>
      </c>
    </row>
    <row r="12" spans="1:7">
      <c r="A12" s="223" t="s">
        <v>95</v>
      </c>
      <c r="B12" s="224">
        <v>1</v>
      </c>
      <c r="C12" s="224">
        <v>1</v>
      </c>
      <c r="D12" s="224">
        <v>10</v>
      </c>
      <c r="E12" s="224">
        <f t="shared" si="0"/>
        <v>10</v>
      </c>
      <c r="F12" s="225"/>
      <c r="G12" s="282" t="s">
        <v>96</v>
      </c>
    </row>
    <row r="13" spans="1:7" ht="45">
      <c r="A13" s="223" t="s">
        <v>97</v>
      </c>
      <c r="B13" s="224">
        <v>0.95</v>
      </c>
      <c r="C13" s="224">
        <v>1</v>
      </c>
      <c r="D13" s="224">
        <v>12</v>
      </c>
      <c r="E13" s="224">
        <f t="shared" si="0"/>
        <v>11.399999999999999</v>
      </c>
      <c r="F13" s="225" t="s">
        <v>98</v>
      </c>
      <c r="G13" s="282" t="s">
        <v>88</v>
      </c>
    </row>
    <row r="14" spans="1:7" ht="45">
      <c r="A14" s="223" t="s">
        <v>99</v>
      </c>
      <c r="B14" s="224">
        <v>0.95</v>
      </c>
      <c r="C14" s="224">
        <v>1</v>
      </c>
      <c r="D14" s="224">
        <v>12</v>
      </c>
      <c r="E14" s="224">
        <f t="shared" ref="E14:E16" si="1">B14*C14*D14</f>
        <v>11.399999999999999</v>
      </c>
      <c r="F14" s="225" t="s">
        <v>100</v>
      </c>
      <c r="G14" s="282" t="s">
        <v>96</v>
      </c>
    </row>
    <row r="15" spans="1:7">
      <c r="A15" s="223" t="s">
        <v>101</v>
      </c>
      <c r="B15" s="224">
        <v>1</v>
      </c>
      <c r="C15" s="224">
        <v>1</v>
      </c>
      <c r="D15" s="224">
        <v>10</v>
      </c>
      <c r="E15" s="224">
        <f t="shared" si="1"/>
        <v>10</v>
      </c>
      <c r="F15" s="226"/>
      <c r="G15" s="282" t="s">
        <v>96</v>
      </c>
    </row>
    <row r="16" spans="1:7">
      <c r="A16" s="223" t="s">
        <v>102</v>
      </c>
      <c r="B16" s="224">
        <v>1</v>
      </c>
      <c r="C16" s="224">
        <v>1</v>
      </c>
      <c r="D16" s="224">
        <v>10</v>
      </c>
      <c r="E16" s="224">
        <f t="shared" si="1"/>
        <v>10</v>
      </c>
      <c r="F16" s="226"/>
      <c r="G16" s="282" t="s">
        <v>88</v>
      </c>
    </row>
    <row r="17" spans="1:7" ht="60">
      <c r="A17" s="227" t="s">
        <v>103</v>
      </c>
      <c r="B17" s="304"/>
      <c r="C17" s="304"/>
      <c r="D17" s="285">
        <f>SUM(D8:D16)</f>
        <v>100</v>
      </c>
      <c r="E17" s="278">
        <f>SUM(E8:E16)/D17 - E19*D19 - E18*D18</f>
        <v>0.96900000000000008</v>
      </c>
      <c r="F17" s="284" t="s">
        <v>104</v>
      </c>
    </row>
    <row r="18" spans="1:7">
      <c r="A18" s="228" t="s">
        <v>105</v>
      </c>
      <c r="D18" s="229">
        <v>0.15</v>
      </c>
    </row>
    <row r="19" spans="1:7">
      <c r="A19" s="228" t="s">
        <v>106</v>
      </c>
      <c r="D19" s="229">
        <v>0.2</v>
      </c>
    </row>
    <row r="20" spans="1:7" ht="23.25">
      <c r="A20" s="305" t="s">
        <v>1</v>
      </c>
      <c r="B20" s="306"/>
      <c r="C20" s="306"/>
      <c r="D20" s="306"/>
      <c r="E20" s="306"/>
      <c r="F20" s="307"/>
    </row>
    <row r="21" spans="1:7" ht="25.5" customHeight="1">
      <c r="A21" s="238" t="s">
        <v>52</v>
      </c>
      <c r="B21" s="291" t="s">
        <v>107</v>
      </c>
      <c r="C21" s="292"/>
      <c r="D21" s="292"/>
      <c r="E21" s="292"/>
      <c r="F21" s="293"/>
    </row>
    <row r="22" spans="1:7">
      <c r="A22" s="238" t="s">
        <v>82</v>
      </c>
      <c r="B22" s="230" t="s">
        <v>48</v>
      </c>
      <c r="C22" s="230" t="s">
        <v>83</v>
      </c>
      <c r="D22" s="230" t="s">
        <v>3</v>
      </c>
      <c r="E22" s="230" t="s">
        <v>84</v>
      </c>
      <c r="F22" s="239" t="s">
        <v>85</v>
      </c>
    </row>
    <row r="23" spans="1:7">
      <c r="A23" s="238" t="s">
        <v>108</v>
      </c>
      <c r="B23" s="252">
        <v>1</v>
      </c>
      <c r="C23" s="252">
        <v>1</v>
      </c>
      <c r="D23" s="230">
        <v>12</v>
      </c>
      <c r="E23" s="230">
        <f>B23*C23*D23</f>
        <v>12</v>
      </c>
      <c r="F23" s="239"/>
      <c r="G23" t="s">
        <v>88</v>
      </c>
    </row>
    <row r="24" spans="1:7">
      <c r="A24" s="238" t="s">
        <v>109</v>
      </c>
      <c r="B24" s="252">
        <v>1</v>
      </c>
      <c r="C24" s="252">
        <v>1</v>
      </c>
      <c r="D24" s="230">
        <v>8</v>
      </c>
      <c r="E24" s="230">
        <f>B24*C24*D24</f>
        <v>8</v>
      </c>
      <c r="F24" s="239" t="s">
        <v>110</v>
      </c>
      <c r="G24" t="s">
        <v>111</v>
      </c>
    </row>
    <row r="25" spans="1:7">
      <c r="A25" s="238" t="s">
        <v>112</v>
      </c>
      <c r="B25" s="252">
        <v>1</v>
      </c>
      <c r="C25" s="252">
        <v>1</v>
      </c>
      <c r="D25" s="230">
        <v>8</v>
      </c>
      <c r="E25" s="230">
        <f>B25*C25*D25</f>
        <v>8</v>
      </c>
      <c r="F25" s="239" t="s">
        <v>110</v>
      </c>
      <c r="G25" t="s">
        <v>111</v>
      </c>
    </row>
    <row r="26" spans="1:7">
      <c r="A26" s="238" t="s">
        <v>113</v>
      </c>
      <c r="B26" s="252">
        <v>1</v>
      </c>
      <c r="C26" s="252">
        <v>1</v>
      </c>
      <c r="D26" s="230">
        <v>4</v>
      </c>
      <c r="E26" s="230">
        <f>B26*C26*D26</f>
        <v>4</v>
      </c>
      <c r="F26" s="239"/>
      <c r="G26" t="s">
        <v>111</v>
      </c>
    </row>
    <row r="27" spans="1:7">
      <c r="A27" s="238" t="s">
        <v>114</v>
      </c>
      <c r="B27" s="252">
        <v>1</v>
      </c>
      <c r="C27" s="252">
        <v>1</v>
      </c>
      <c r="D27" s="230">
        <v>5</v>
      </c>
      <c r="E27" s="230">
        <f>B27*C27*D27</f>
        <v>5</v>
      </c>
      <c r="F27" s="239"/>
      <c r="G27" t="s">
        <v>111</v>
      </c>
    </row>
    <row r="28" spans="1:7" ht="30">
      <c r="A28" s="238" t="s">
        <v>115</v>
      </c>
      <c r="B28" s="252">
        <v>0.95</v>
      </c>
      <c r="C28" s="252">
        <v>1</v>
      </c>
      <c r="D28" s="230">
        <v>5</v>
      </c>
      <c r="E28" s="230">
        <f t="shared" ref="E28:E38" si="2">B28*C28*D28</f>
        <v>4.75</v>
      </c>
      <c r="F28" s="239" t="s">
        <v>116</v>
      </c>
      <c r="G28" t="s">
        <v>111</v>
      </c>
    </row>
    <row r="29" spans="1:7">
      <c r="A29" s="238" t="s">
        <v>117</v>
      </c>
      <c r="B29" s="252">
        <v>1</v>
      </c>
      <c r="C29" s="252">
        <v>1</v>
      </c>
      <c r="D29" s="230">
        <v>14</v>
      </c>
      <c r="E29" s="230">
        <f t="shared" si="2"/>
        <v>14</v>
      </c>
      <c r="F29" s="239"/>
      <c r="G29" t="s">
        <v>88</v>
      </c>
    </row>
    <row r="30" spans="1:7">
      <c r="A30" s="238" t="s">
        <v>118</v>
      </c>
      <c r="B30" s="252">
        <v>1</v>
      </c>
      <c r="C30" s="252">
        <v>1</v>
      </c>
      <c r="D30" s="230">
        <v>6</v>
      </c>
      <c r="E30" s="230">
        <f t="shared" si="2"/>
        <v>6</v>
      </c>
      <c r="F30" s="239"/>
      <c r="G30" t="s">
        <v>88</v>
      </c>
    </row>
    <row r="31" spans="1:7" ht="60">
      <c r="A31" s="238" t="s">
        <v>119</v>
      </c>
      <c r="B31" s="252">
        <v>0.75</v>
      </c>
      <c r="C31" s="252">
        <v>1</v>
      </c>
      <c r="D31" s="230">
        <v>8</v>
      </c>
      <c r="E31" s="230">
        <f t="shared" si="2"/>
        <v>6</v>
      </c>
      <c r="F31" s="239" t="s">
        <v>120</v>
      </c>
      <c r="G31" t="s">
        <v>90</v>
      </c>
    </row>
    <row r="32" spans="1:7">
      <c r="A32" s="238" t="s">
        <v>121</v>
      </c>
      <c r="B32" s="252">
        <v>1</v>
      </c>
      <c r="C32" s="252">
        <v>1</v>
      </c>
      <c r="D32" s="230">
        <v>4</v>
      </c>
      <c r="E32" s="230">
        <f t="shared" si="2"/>
        <v>4</v>
      </c>
      <c r="F32" s="239"/>
      <c r="G32" t="s">
        <v>90</v>
      </c>
    </row>
    <row r="33" spans="1:7">
      <c r="A33" s="238" t="s">
        <v>122</v>
      </c>
      <c r="B33" s="252">
        <v>1</v>
      </c>
      <c r="C33" s="252">
        <v>1</v>
      </c>
      <c r="D33" s="230">
        <v>4</v>
      </c>
      <c r="E33" s="230">
        <f t="shared" si="2"/>
        <v>4</v>
      </c>
      <c r="F33" s="239"/>
      <c r="G33" t="s">
        <v>90</v>
      </c>
    </row>
    <row r="34" spans="1:7">
      <c r="A34" s="251" t="s">
        <v>123</v>
      </c>
      <c r="B34" s="252">
        <v>1</v>
      </c>
      <c r="C34" s="252">
        <v>1</v>
      </c>
      <c r="D34" s="252">
        <v>6</v>
      </c>
      <c r="E34" s="230">
        <f t="shared" si="2"/>
        <v>6</v>
      </c>
      <c r="F34" s="253"/>
      <c r="G34" t="s">
        <v>90</v>
      </c>
    </row>
    <row r="35" spans="1:7">
      <c r="A35" s="251" t="s">
        <v>124</v>
      </c>
      <c r="B35" s="252">
        <v>1</v>
      </c>
      <c r="C35" s="252">
        <v>1</v>
      </c>
      <c r="D35" s="252">
        <v>6</v>
      </c>
      <c r="E35" s="230">
        <f t="shared" si="2"/>
        <v>6</v>
      </c>
      <c r="F35" s="253"/>
      <c r="G35" t="s">
        <v>90</v>
      </c>
    </row>
    <row r="36" spans="1:7">
      <c r="A36" s="251" t="s">
        <v>125</v>
      </c>
      <c r="B36" s="252">
        <v>1</v>
      </c>
      <c r="C36" s="252">
        <v>1</v>
      </c>
      <c r="D36" s="252">
        <v>4</v>
      </c>
      <c r="E36" s="230">
        <f t="shared" si="2"/>
        <v>4</v>
      </c>
      <c r="F36" s="253"/>
      <c r="G36" t="s">
        <v>90</v>
      </c>
    </row>
    <row r="37" spans="1:7">
      <c r="A37" s="251" t="s">
        <v>126</v>
      </c>
      <c r="B37" s="252">
        <v>1</v>
      </c>
      <c r="C37" s="252">
        <v>1</v>
      </c>
      <c r="D37" s="252">
        <v>4</v>
      </c>
      <c r="E37" s="230">
        <f t="shared" si="2"/>
        <v>4</v>
      </c>
      <c r="F37" s="253"/>
      <c r="G37" t="s">
        <v>88</v>
      </c>
    </row>
    <row r="38" spans="1:7">
      <c r="A38" s="251" t="s">
        <v>127</v>
      </c>
      <c r="B38" s="252">
        <v>1</v>
      </c>
      <c r="C38" s="252">
        <v>1</v>
      </c>
      <c r="D38" s="252">
        <v>2</v>
      </c>
      <c r="E38" s="230">
        <f t="shared" si="2"/>
        <v>2</v>
      </c>
      <c r="F38" s="253"/>
      <c r="G38" t="s">
        <v>88</v>
      </c>
    </row>
    <row r="39" spans="1:7">
      <c r="A39" s="240" t="s">
        <v>103</v>
      </c>
      <c r="B39" s="241"/>
      <c r="C39" s="262"/>
      <c r="D39" s="262">
        <f>SUM(D23:D38)</f>
        <v>100</v>
      </c>
      <c r="E39" s="242">
        <f>SUM(E23:E38)/D39 -E40*D40 -E41*D41-E42*D42</f>
        <v>0.97750000000000004</v>
      </c>
      <c r="F39" s="243"/>
    </row>
    <row r="40" spans="1:7">
      <c r="A40" s="231" t="s">
        <v>105</v>
      </c>
      <c r="C40" s="264"/>
      <c r="D40" s="263">
        <v>0.15</v>
      </c>
    </row>
    <row r="41" spans="1:7">
      <c r="A41" s="231" t="s">
        <v>106</v>
      </c>
      <c r="D41" s="232">
        <v>0.2</v>
      </c>
    </row>
    <row r="42" spans="1:7">
      <c r="A42" s="231" t="s">
        <v>128</v>
      </c>
      <c r="D42" s="233">
        <v>0.05</v>
      </c>
    </row>
    <row r="43" spans="1:7" ht="23.25">
      <c r="A43" s="294" t="s">
        <v>2</v>
      </c>
      <c r="B43" s="295"/>
      <c r="C43" s="295"/>
      <c r="D43" s="295"/>
      <c r="E43" s="295"/>
      <c r="F43" s="296"/>
    </row>
    <row r="44" spans="1:7">
      <c r="A44" s="244" t="s">
        <v>52</v>
      </c>
      <c r="B44" s="297"/>
      <c r="C44" s="297"/>
      <c r="D44" s="297"/>
      <c r="E44" s="297"/>
      <c r="F44" s="298"/>
    </row>
    <row r="45" spans="1:7">
      <c r="A45" s="245" t="s">
        <v>82</v>
      </c>
      <c r="B45" s="234" t="s">
        <v>48</v>
      </c>
      <c r="C45" s="234" t="s">
        <v>83</v>
      </c>
      <c r="D45" s="234" t="s">
        <v>3</v>
      </c>
      <c r="E45" s="234" t="s">
        <v>84</v>
      </c>
      <c r="F45" s="246" t="s">
        <v>85</v>
      </c>
    </row>
    <row r="46" spans="1:7">
      <c r="A46" s="247" t="s">
        <v>129</v>
      </c>
      <c r="B46" s="235"/>
      <c r="C46" s="235"/>
      <c r="D46" s="235">
        <v>5</v>
      </c>
      <c r="E46" s="235">
        <f t="shared" ref="E46:E52" si="3">B46*C46*D46</f>
        <v>0</v>
      </c>
      <c r="F46" s="246"/>
    </row>
    <row r="47" spans="1:7">
      <c r="A47" s="247" t="s">
        <v>130</v>
      </c>
      <c r="B47" s="235"/>
      <c r="C47" s="235"/>
      <c r="D47" s="235">
        <v>10</v>
      </c>
      <c r="E47" s="235">
        <f t="shared" si="3"/>
        <v>0</v>
      </c>
      <c r="F47" s="248"/>
    </row>
    <row r="48" spans="1:7">
      <c r="A48" s="247" t="s">
        <v>131</v>
      </c>
      <c r="B48" s="235"/>
      <c r="C48" s="235"/>
      <c r="D48" s="235">
        <v>8</v>
      </c>
      <c r="E48" s="235">
        <f t="shared" si="3"/>
        <v>0</v>
      </c>
      <c r="F48" s="246"/>
    </row>
    <row r="49" spans="1:6">
      <c r="A49" s="247" t="s">
        <v>132</v>
      </c>
      <c r="B49" s="235"/>
      <c r="C49" s="235"/>
      <c r="D49" s="235">
        <v>6</v>
      </c>
      <c r="E49" s="235">
        <f t="shared" si="3"/>
        <v>0</v>
      </c>
      <c r="F49" s="248"/>
    </row>
    <row r="50" spans="1:6">
      <c r="A50" s="247" t="s">
        <v>133</v>
      </c>
      <c r="B50" s="235"/>
      <c r="C50" s="235"/>
      <c r="D50" s="235">
        <v>6</v>
      </c>
      <c r="E50" s="235">
        <f t="shared" si="3"/>
        <v>0</v>
      </c>
      <c r="F50" s="246"/>
    </row>
    <row r="51" spans="1:6">
      <c r="A51" s="247" t="s">
        <v>134</v>
      </c>
      <c r="B51" s="235"/>
      <c r="C51" s="235"/>
      <c r="D51" s="235">
        <v>15</v>
      </c>
      <c r="E51" s="235">
        <f t="shared" si="3"/>
        <v>0</v>
      </c>
      <c r="F51" s="246"/>
    </row>
    <row r="52" spans="1:6">
      <c r="A52" s="247" t="s">
        <v>135</v>
      </c>
      <c r="B52" s="235"/>
      <c r="C52" s="235"/>
      <c r="D52" s="235">
        <v>8</v>
      </c>
      <c r="E52" s="235">
        <f t="shared" si="3"/>
        <v>0</v>
      </c>
      <c r="F52" s="246"/>
    </row>
    <row r="53" spans="1:6">
      <c r="A53" s="247" t="s">
        <v>136</v>
      </c>
      <c r="B53" s="255"/>
      <c r="C53" s="255"/>
      <c r="D53" s="235">
        <v>12</v>
      </c>
      <c r="E53" s="235">
        <f t="shared" ref="E53:E57" si="4">B53*C53*D53</f>
        <v>0</v>
      </c>
      <c r="F53" s="246"/>
    </row>
    <row r="54" spans="1:6">
      <c r="A54" s="259" t="s">
        <v>137</v>
      </c>
      <c r="B54" s="257"/>
      <c r="C54" s="257"/>
      <c r="D54" s="254">
        <v>12</v>
      </c>
      <c r="E54" s="235">
        <f t="shared" si="4"/>
        <v>0</v>
      </c>
      <c r="F54" s="256"/>
    </row>
    <row r="55" spans="1:6">
      <c r="A55" s="259" t="s">
        <v>138</v>
      </c>
      <c r="B55" s="257"/>
      <c r="C55" s="257"/>
      <c r="D55" s="254">
        <v>12</v>
      </c>
      <c r="E55" s="235">
        <f t="shared" si="4"/>
        <v>0</v>
      </c>
      <c r="F55" s="256"/>
    </row>
    <row r="56" spans="1:6">
      <c r="A56" s="259" t="s">
        <v>139</v>
      </c>
      <c r="B56" s="257"/>
      <c r="C56" s="257"/>
      <c r="D56" s="254">
        <v>4</v>
      </c>
      <c r="E56" s="235">
        <f t="shared" si="4"/>
        <v>0</v>
      </c>
      <c r="F56" s="256"/>
    </row>
    <row r="57" spans="1:6">
      <c r="A57" s="259" t="s">
        <v>127</v>
      </c>
      <c r="B57" s="257"/>
      <c r="C57" s="257"/>
      <c r="D57" s="254">
        <v>2</v>
      </c>
      <c r="E57" s="235">
        <f t="shared" si="4"/>
        <v>0</v>
      </c>
      <c r="F57" s="256"/>
    </row>
    <row r="58" spans="1:6">
      <c r="A58" s="260" t="s">
        <v>103</v>
      </c>
      <c r="B58" s="258"/>
      <c r="C58" s="258"/>
      <c r="D58" s="261">
        <f>SUM(D46:D57)</f>
        <v>100</v>
      </c>
      <c r="E58" s="249">
        <f>SUM(E46:E57)/D58 - D59*E59  - D60*E60 - D61*E61</f>
        <v>0</v>
      </c>
      <c r="F58" s="250"/>
    </row>
    <row r="59" spans="1:6">
      <c r="A59" s="236" t="s">
        <v>105</v>
      </c>
      <c r="D59" s="232">
        <v>0.15</v>
      </c>
    </row>
    <row r="60" spans="1:6">
      <c r="A60" s="236" t="s">
        <v>106</v>
      </c>
      <c r="D60" s="232">
        <v>0.2</v>
      </c>
    </row>
    <row r="61" spans="1:6">
      <c r="A61" s="237" t="s">
        <v>128</v>
      </c>
      <c r="D61" s="233">
        <v>0.05</v>
      </c>
    </row>
  </sheetData>
  <mergeCells count="9">
    <mergeCell ref="B21:F21"/>
    <mergeCell ref="A43:F43"/>
    <mergeCell ref="B44:F44"/>
    <mergeCell ref="A1:F1"/>
    <mergeCell ref="A3:F3"/>
    <mergeCell ref="A5:F5"/>
    <mergeCell ref="B6:F6"/>
    <mergeCell ref="B17:C17"/>
    <mergeCell ref="A20:F20"/>
  </mergeCells>
  <dataValidations count="3">
    <dataValidation type="decimal" allowBlank="1" showInputMessage="1" showErrorMessage="1" sqref="B8:B17 B46:B57" xr:uid="{CC44C972-8B8F-4678-BAEB-D51FFB0200E2}">
      <formula1>0</formula1>
      <formula2>1</formula2>
    </dataValidation>
    <dataValidation type="list" allowBlank="1" showInputMessage="1" showErrorMessage="1" sqref="C8:C16 C18 C46:C57" xr:uid="{DCFB5783-098F-4837-84E1-A329359B138C}">
      <formula1>"0,0.25,0.50,0.75,1"</formula1>
    </dataValidation>
    <dataValidation type="whole" allowBlank="1" showInputMessage="1" showErrorMessage="1" sqref="E19 E41 E60" xr:uid="{301E7E41-CD71-4A91-B881-91EF87706901}">
      <formula1>0</formula1>
      <formula2>1</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58"/>
  <sheetViews>
    <sheetView tabSelected="1" topLeftCell="A41" zoomScaleNormal="100" workbookViewId="0">
      <selection activeCell="D46" sqref="D46"/>
    </sheetView>
  </sheetViews>
  <sheetFormatPr defaultRowHeight="14.25"/>
  <cols>
    <col min="1" max="1" width="68.7109375" style="1" customWidth="1"/>
    <col min="2" max="3" width="12.7109375" style="1" customWidth="1"/>
    <col min="4" max="7" width="12.7109375" customWidth="1"/>
    <col min="8" max="8" width="27.85546875" customWidth="1"/>
    <col min="9" max="9" width="12.85546875" customWidth="1"/>
    <col min="10" max="10" width="15.85546875" customWidth="1"/>
    <col min="11" max="11" width="47" customWidth="1"/>
    <col min="12" max="12" width="32.140625" customWidth="1"/>
    <col min="13" max="13" width="25.28515625" customWidth="1"/>
    <col min="14" max="1025" width="11.42578125"/>
  </cols>
  <sheetData>
    <row r="1" spans="1:13" ht="18.399999999999999" customHeight="1">
      <c r="A1" s="308" t="s">
        <v>80</v>
      </c>
      <c r="B1" s="309"/>
      <c r="C1" s="309"/>
      <c r="D1" s="309"/>
      <c r="E1" s="309"/>
      <c r="F1" s="309"/>
      <c r="G1" s="310"/>
      <c r="H1" s="216"/>
      <c r="I1" s="216"/>
    </row>
    <row r="2" spans="1:13" ht="15">
      <c r="H2" s="199"/>
      <c r="I2" s="199"/>
    </row>
    <row r="3" spans="1:13" ht="18.399999999999999" customHeight="1">
      <c r="A3" s="311" t="s">
        <v>54</v>
      </c>
      <c r="B3" s="312"/>
      <c r="C3" s="312"/>
      <c r="D3" s="312"/>
      <c r="E3" s="312"/>
      <c r="F3" s="312"/>
      <c r="G3" s="313"/>
      <c r="H3" s="195"/>
      <c r="I3" s="195"/>
    </row>
    <row r="4" spans="1:13" ht="18.75">
      <c r="A4" s="145"/>
      <c r="B4" s="146"/>
      <c r="C4" s="146"/>
      <c r="D4" s="146"/>
      <c r="E4" s="146"/>
      <c r="F4" s="146"/>
      <c r="G4" s="146"/>
      <c r="H4" s="146"/>
      <c r="I4" s="146"/>
    </row>
    <row r="5" spans="1:13" ht="18.399999999999999" customHeight="1">
      <c r="A5" s="319" t="s">
        <v>140</v>
      </c>
      <c r="B5" s="321" t="s">
        <v>0</v>
      </c>
      <c r="C5" s="321"/>
      <c r="D5" s="322" t="s">
        <v>1</v>
      </c>
      <c r="E5" s="322"/>
      <c r="F5" s="323" t="s">
        <v>2</v>
      </c>
      <c r="G5" s="324"/>
      <c r="H5" s="194"/>
      <c r="I5" s="194"/>
      <c r="J5" s="314" t="s">
        <v>85</v>
      </c>
      <c r="K5" s="315"/>
      <c r="L5" s="315"/>
    </row>
    <row r="6" spans="1:13" ht="18.75">
      <c r="A6" s="320"/>
      <c r="B6" s="147" t="s">
        <v>48</v>
      </c>
      <c r="C6" s="148" t="s">
        <v>141</v>
      </c>
      <c r="D6" s="149" t="s">
        <v>48</v>
      </c>
      <c r="E6" s="150" t="s">
        <v>141</v>
      </c>
      <c r="F6" s="151" t="s">
        <v>48</v>
      </c>
      <c r="G6" s="201" t="s">
        <v>141</v>
      </c>
      <c r="H6" s="194"/>
      <c r="I6" s="194"/>
      <c r="J6" s="152" t="s">
        <v>0</v>
      </c>
      <c r="K6" s="152" t="s">
        <v>1</v>
      </c>
      <c r="L6" s="152" t="s">
        <v>2</v>
      </c>
      <c r="M6" s="152"/>
    </row>
    <row r="7" spans="1:13" ht="18.399999999999999" customHeight="1">
      <c r="A7" s="316" t="s">
        <v>142</v>
      </c>
      <c r="B7" s="317"/>
      <c r="C7" s="317"/>
      <c r="D7" s="317"/>
      <c r="E7" s="317"/>
      <c r="F7" s="317"/>
      <c r="G7" s="318"/>
      <c r="H7" s="195" t="s">
        <v>96</v>
      </c>
      <c r="I7" s="195"/>
    </row>
    <row r="8" spans="1:13" ht="60">
      <c r="A8" s="202" t="s">
        <v>143</v>
      </c>
      <c r="B8" s="153">
        <v>1</v>
      </c>
      <c r="C8" s="154">
        <v>8</v>
      </c>
      <c r="D8" s="155">
        <v>1</v>
      </c>
      <c r="E8" s="156">
        <v>8</v>
      </c>
      <c r="F8" s="157"/>
      <c r="G8" s="203">
        <v>8</v>
      </c>
      <c r="H8" s="196"/>
      <c r="I8" s="196"/>
    </row>
    <row r="9" spans="1:13" ht="120">
      <c r="A9" s="204" t="s">
        <v>144</v>
      </c>
      <c r="B9" s="158">
        <v>1</v>
      </c>
      <c r="C9" s="159">
        <v>2</v>
      </c>
      <c r="D9" s="160">
        <v>0.5</v>
      </c>
      <c r="E9" s="161">
        <v>2</v>
      </c>
      <c r="F9" s="162"/>
      <c r="G9" s="205">
        <v>2</v>
      </c>
      <c r="H9" s="196"/>
      <c r="I9" s="196"/>
      <c r="J9" s="1" t="s">
        <v>145</v>
      </c>
      <c r="K9" s="1" t="s">
        <v>146</v>
      </c>
    </row>
    <row r="10" spans="1:13" ht="48.75" customHeight="1">
      <c r="A10" s="206" t="s">
        <v>147</v>
      </c>
      <c r="B10" s="158">
        <v>0.75</v>
      </c>
      <c r="C10" s="163">
        <v>4</v>
      </c>
      <c r="D10" s="160">
        <v>0.75</v>
      </c>
      <c r="E10" s="164">
        <v>4</v>
      </c>
      <c r="F10" s="162"/>
      <c r="G10" s="207">
        <v>4</v>
      </c>
      <c r="H10" s="196"/>
      <c r="I10" s="196"/>
      <c r="J10" s="1" t="s">
        <v>148</v>
      </c>
      <c r="K10" t="s">
        <v>149</v>
      </c>
    </row>
    <row r="11" spans="1:13" ht="15">
      <c r="A11" s="208" t="s">
        <v>150</v>
      </c>
      <c r="B11" s="186">
        <f>SUMPRODUCT(B8:B10,C8:C10)</f>
        <v>13</v>
      </c>
      <c r="C11" s="165">
        <f>SUM(C8:C10)</f>
        <v>14</v>
      </c>
      <c r="D11" s="187">
        <f>SUMPRODUCT(D8:D10,E8:E10)</f>
        <v>12</v>
      </c>
      <c r="E11" s="166">
        <f>SUM(E8:E10)</f>
        <v>14</v>
      </c>
      <c r="F11" s="167">
        <f>SUMPRODUCT(F8:F10,G8:G10)</f>
        <v>0</v>
      </c>
      <c r="G11" s="207">
        <f>SUM(G8:G10)</f>
        <v>14</v>
      </c>
      <c r="H11" s="196"/>
      <c r="I11" s="196"/>
    </row>
    <row r="12" spans="1:13" ht="18.399999999999999" customHeight="1">
      <c r="A12" s="316" t="s">
        <v>151</v>
      </c>
      <c r="B12" s="317"/>
      <c r="C12" s="317"/>
      <c r="D12" s="317"/>
      <c r="E12" s="317"/>
      <c r="F12" s="317"/>
      <c r="G12" s="318"/>
      <c r="H12" s="195" t="s">
        <v>96</v>
      </c>
      <c r="I12" s="195"/>
    </row>
    <row r="13" spans="1:13" ht="30">
      <c r="A13" s="202" t="s">
        <v>152</v>
      </c>
      <c r="B13" s="168">
        <v>1</v>
      </c>
      <c r="C13" s="159">
        <v>6</v>
      </c>
      <c r="D13" s="169">
        <v>1</v>
      </c>
      <c r="E13" s="161">
        <v>6</v>
      </c>
      <c r="F13" s="170"/>
      <c r="G13" s="203">
        <v>6</v>
      </c>
      <c r="H13" s="197"/>
      <c r="I13" s="196"/>
    </row>
    <row r="14" spans="1:13" ht="30">
      <c r="A14" s="204" t="s">
        <v>153</v>
      </c>
      <c r="B14" s="171">
        <v>1</v>
      </c>
      <c r="C14" s="159">
        <v>2</v>
      </c>
      <c r="D14" s="172">
        <v>1</v>
      </c>
      <c r="E14" s="161">
        <v>2</v>
      </c>
      <c r="F14" s="173"/>
      <c r="G14" s="205">
        <v>2</v>
      </c>
      <c r="H14" s="197"/>
      <c r="I14" s="196"/>
    </row>
    <row r="15" spans="1:13" ht="15">
      <c r="A15" s="204" t="s">
        <v>154</v>
      </c>
      <c r="B15" s="171">
        <v>1</v>
      </c>
      <c r="C15" s="159">
        <v>3</v>
      </c>
      <c r="D15" s="172">
        <v>1</v>
      </c>
      <c r="E15" s="161">
        <v>3</v>
      </c>
      <c r="F15" s="173"/>
      <c r="G15" s="205">
        <v>3</v>
      </c>
      <c r="H15" s="197"/>
      <c r="I15" s="196"/>
    </row>
    <row r="16" spans="1:13" ht="47.25" customHeight="1">
      <c r="A16" s="206" t="s">
        <v>155</v>
      </c>
      <c r="B16" s="174">
        <v>1</v>
      </c>
      <c r="C16" s="159">
        <v>2</v>
      </c>
      <c r="D16" s="175">
        <v>1</v>
      </c>
      <c r="E16" s="161">
        <v>2</v>
      </c>
      <c r="F16" s="173"/>
      <c r="G16" s="205">
        <v>2</v>
      </c>
      <c r="H16" s="197"/>
      <c r="I16" s="196"/>
      <c r="J16" s="1" t="s">
        <v>156</v>
      </c>
    </row>
    <row r="17" spans="1:11" ht="15">
      <c r="A17" s="208" t="s">
        <v>150</v>
      </c>
      <c r="B17" s="186">
        <f>SUMPRODUCT(B13:B16,C13:C16)</f>
        <v>13</v>
      </c>
      <c r="C17" s="163">
        <f>SUM(C13:C16)</f>
        <v>13</v>
      </c>
      <c r="D17" s="187">
        <f>SUMPRODUCT(D13:D16,E13:E16)</f>
        <v>13</v>
      </c>
      <c r="E17" s="164">
        <f>SUM(E13:E16)</f>
        <v>13</v>
      </c>
      <c r="F17" s="176">
        <f>SUMPRODUCT(F13:F16,G13:G16)</f>
        <v>0</v>
      </c>
      <c r="G17" s="207">
        <f>SUM(G13:G16)</f>
        <v>13</v>
      </c>
      <c r="H17" s="197"/>
      <c r="I17" s="196"/>
    </row>
    <row r="18" spans="1:11" ht="18.399999999999999" customHeight="1">
      <c r="A18" s="316" t="s">
        <v>157</v>
      </c>
      <c r="B18" s="317"/>
      <c r="C18" s="317"/>
      <c r="D18" s="317"/>
      <c r="E18" s="317"/>
      <c r="F18" s="317"/>
      <c r="G18" s="318"/>
      <c r="H18" s="195" t="s">
        <v>90</v>
      </c>
      <c r="I18" s="195"/>
    </row>
    <row r="19" spans="1:11" ht="15">
      <c r="A19" s="204" t="s">
        <v>158</v>
      </c>
      <c r="B19" s="158">
        <v>1</v>
      </c>
      <c r="C19" s="159">
        <v>2</v>
      </c>
      <c r="D19" s="160">
        <v>1</v>
      </c>
      <c r="E19" s="161">
        <v>2</v>
      </c>
      <c r="F19" s="162"/>
      <c r="G19" s="205">
        <v>2</v>
      </c>
      <c r="H19" s="197"/>
      <c r="I19" s="196"/>
    </row>
    <row r="20" spans="1:11" ht="15">
      <c r="A20" s="206" t="s">
        <v>159</v>
      </c>
      <c r="B20" s="158">
        <v>1</v>
      </c>
      <c r="C20" s="163">
        <v>2</v>
      </c>
      <c r="D20" s="160">
        <v>1</v>
      </c>
      <c r="E20" s="164">
        <v>2</v>
      </c>
      <c r="F20" s="162"/>
      <c r="G20" s="207">
        <v>2</v>
      </c>
      <c r="H20" s="197"/>
      <c r="I20" s="196"/>
    </row>
    <row r="21" spans="1:11" ht="15">
      <c r="A21" s="208" t="s">
        <v>150</v>
      </c>
      <c r="B21" s="186">
        <f>SUMPRODUCT(B19:B20,C19:C20)</f>
        <v>4</v>
      </c>
      <c r="C21" s="165">
        <f>SUM(C19:C20)</f>
        <v>4</v>
      </c>
      <c r="D21" s="187">
        <f>SUMPRODUCT(D19:D20,E19:E20)</f>
        <v>4</v>
      </c>
      <c r="E21" s="166">
        <f>SUM(E19:E20)</f>
        <v>4</v>
      </c>
      <c r="F21" s="167">
        <f>SUMPRODUCT(F19:F20,G19:G20)</f>
        <v>0</v>
      </c>
      <c r="G21" s="207">
        <f>SUM(G19:G20)</f>
        <v>4</v>
      </c>
      <c r="H21" s="197"/>
      <c r="I21" s="196"/>
    </row>
    <row r="22" spans="1:11" ht="18.399999999999999" customHeight="1">
      <c r="A22" s="316" t="s">
        <v>160</v>
      </c>
      <c r="B22" s="317"/>
      <c r="C22" s="317"/>
      <c r="D22" s="317"/>
      <c r="E22" s="317"/>
      <c r="F22" s="317"/>
      <c r="G22" s="318"/>
      <c r="H22" s="195" t="s">
        <v>90</v>
      </c>
      <c r="I22" s="195"/>
    </row>
    <row r="23" spans="1:11" ht="225">
      <c r="A23" s="206" t="s">
        <v>161</v>
      </c>
      <c r="B23" s="171">
        <v>0.75</v>
      </c>
      <c r="C23" s="163">
        <v>4</v>
      </c>
      <c r="D23" s="172">
        <v>0.75</v>
      </c>
      <c r="E23" s="164">
        <v>4</v>
      </c>
      <c r="F23" s="177"/>
      <c r="G23" s="207">
        <v>4</v>
      </c>
      <c r="H23" s="197"/>
      <c r="I23" s="196"/>
      <c r="J23" t="s">
        <v>162</v>
      </c>
      <c r="K23" s="1" t="s">
        <v>163</v>
      </c>
    </row>
    <row r="24" spans="1:11" ht="30">
      <c r="A24" s="206" t="s">
        <v>164</v>
      </c>
      <c r="B24" s="171">
        <v>1</v>
      </c>
      <c r="C24" s="163">
        <v>5</v>
      </c>
      <c r="D24" s="172">
        <v>1</v>
      </c>
      <c r="E24" s="164">
        <v>5</v>
      </c>
      <c r="F24" s="177"/>
      <c r="G24" s="207">
        <v>5</v>
      </c>
      <c r="H24" s="197"/>
      <c r="I24" s="196"/>
      <c r="J24" t="s">
        <v>165</v>
      </c>
    </row>
    <row r="25" spans="1:11" ht="15">
      <c r="A25" s="208" t="s">
        <v>150</v>
      </c>
      <c r="B25" s="186">
        <f>SUMPRODUCT(B23:B24,C23:C24)</f>
        <v>8</v>
      </c>
      <c r="C25" s="165">
        <f>SUM(C23:C24)</f>
        <v>9</v>
      </c>
      <c r="D25" s="187">
        <f>SUMPRODUCT(D23:D24,E23:E24)</f>
        <v>8</v>
      </c>
      <c r="E25" s="166">
        <f>SUM(E23:E24)</f>
        <v>9</v>
      </c>
      <c r="F25" s="167">
        <f>SUMPRODUCT(F23:F24,G23:G24)</f>
        <v>0</v>
      </c>
      <c r="G25" s="207">
        <f>SUM(G23:G24)</f>
        <v>9</v>
      </c>
      <c r="H25" s="197"/>
      <c r="I25" s="196"/>
    </row>
    <row r="26" spans="1:11" ht="18.399999999999999" customHeight="1">
      <c r="A26" s="316" t="s">
        <v>166</v>
      </c>
      <c r="B26" s="317"/>
      <c r="C26" s="317"/>
      <c r="D26" s="317"/>
      <c r="E26" s="317"/>
      <c r="F26" s="317"/>
      <c r="G26" s="318"/>
      <c r="H26" s="195" t="s">
        <v>88</v>
      </c>
      <c r="I26" s="195"/>
    </row>
    <row r="27" spans="1:11" ht="15">
      <c r="A27" s="202" t="s">
        <v>167</v>
      </c>
      <c r="B27" s="178">
        <v>1</v>
      </c>
      <c r="C27" s="154">
        <v>2</v>
      </c>
      <c r="D27" s="179">
        <v>1</v>
      </c>
      <c r="E27" s="156">
        <v>2</v>
      </c>
      <c r="F27" s="180"/>
      <c r="G27" s="203">
        <v>2</v>
      </c>
      <c r="H27" s="197"/>
      <c r="I27" s="196"/>
    </row>
    <row r="28" spans="1:11" ht="409.5">
      <c r="A28" s="204" t="s">
        <v>168</v>
      </c>
      <c r="B28" s="171">
        <v>0.5</v>
      </c>
      <c r="C28" s="159">
        <v>3</v>
      </c>
      <c r="D28" s="172">
        <v>1</v>
      </c>
      <c r="E28" s="161">
        <v>3</v>
      </c>
      <c r="F28" s="177"/>
      <c r="G28" s="205">
        <v>3</v>
      </c>
      <c r="H28" s="197"/>
      <c r="I28" s="196"/>
      <c r="J28" s="1" t="s">
        <v>169</v>
      </c>
    </row>
    <row r="29" spans="1:11" ht="30">
      <c r="A29" s="206" t="s">
        <v>170</v>
      </c>
      <c r="B29" s="171">
        <v>1</v>
      </c>
      <c r="C29" s="163">
        <v>3</v>
      </c>
      <c r="D29" s="172">
        <v>1</v>
      </c>
      <c r="E29" s="164">
        <v>3</v>
      </c>
      <c r="F29" s="177"/>
      <c r="G29" s="207">
        <v>3</v>
      </c>
      <c r="H29" s="196"/>
      <c r="I29" s="196"/>
    </row>
    <row r="30" spans="1:11" ht="15">
      <c r="A30" s="208" t="s">
        <v>150</v>
      </c>
      <c r="B30" s="181">
        <f>SUMPRODUCT(B27:B29,C27:C29)</f>
        <v>6.5</v>
      </c>
      <c r="C30" s="165">
        <f>SUM(C27:C29)</f>
        <v>8</v>
      </c>
      <c r="D30" s="182">
        <f>SUMPRODUCT(D27:D29,E27:E29)</f>
        <v>8</v>
      </c>
      <c r="E30" s="166">
        <f>SUM(E27:E29)</f>
        <v>8</v>
      </c>
      <c r="F30" s="167">
        <f>SUMPRODUCT(F27:F29,G27:G29)</f>
        <v>0</v>
      </c>
      <c r="G30" s="207">
        <f>SUM(G27:G29)</f>
        <v>8</v>
      </c>
      <c r="H30" s="197"/>
      <c r="I30" s="196"/>
    </row>
    <row r="31" spans="1:11" ht="18.399999999999999" customHeight="1">
      <c r="A31" s="316" t="s">
        <v>171</v>
      </c>
      <c r="B31" s="317"/>
      <c r="C31" s="317"/>
      <c r="D31" s="317"/>
      <c r="E31" s="317"/>
      <c r="F31" s="317"/>
      <c r="G31" s="318"/>
      <c r="H31" s="195" t="s">
        <v>88</v>
      </c>
      <c r="I31" s="195"/>
    </row>
    <row r="32" spans="1:11" ht="15">
      <c r="A32" s="204" t="s">
        <v>172</v>
      </c>
      <c r="B32" s="171">
        <v>0.75</v>
      </c>
      <c r="C32" s="159">
        <v>3</v>
      </c>
      <c r="D32" s="172">
        <v>0.75</v>
      </c>
      <c r="E32" s="161">
        <v>3</v>
      </c>
      <c r="F32" s="177"/>
      <c r="G32" s="205">
        <v>3</v>
      </c>
      <c r="H32" s="196"/>
      <c r="I32" s="196"/>
      <c r="J32" t="s">
        <v>173</v>
      </c>
      <c r="K32" t="s">
        <v>174</v>
      </c>
    </row>
    <row r="33" spans="1:11" ht="345">
      <c r="A33" s="204" t="s">
        <v>175</v>
      </c>
      <c r="B33" s="171">
        <v>1</v>
      </c>
      <c r="C33" s="159">
        <v>4</v>
      </c>
      <c r="D33" s="172">
        <v>0.75</v>
      </c>
      <c r="E33" s="161">
        <v>4</v>
      </c>
      <c r="F33" s="177"/>
      <c r="G33" s="205">
        <v>4</v>
      </c>
      <c r="H33" s="196"/>
      <c r="I33" s="196"/>
      <c r="J33" s="1" t="s">
        <v>176</v>
      </c>
      <c r="K33" t="s">
        <v>177</v>
      </c>
    </row>
    <row r="34" spans="1:11" ht="15">
      <c r="A34" s="204" t="s">
        <v>178</v>
      </c>
      <c r="B34" s="171">
        <v>1</v>
      </c>
      <c r="C34" s="159">
        <v>3</v>
      </c>
      <c r="D34" s="172">
        <v>1</v>
      </c>
      <c r="E34" s="161">
        <v>3</v>
      </c>
      <c r="F34" s="177"/>
      <c r="G34" s="205">
        <v>3</v>
      </c>
      <c r="H34" s="196"/>
      <c r="I34" s="196"/>
    </row>
    <row r="35" spans="1:11" ht="15">
      <c r="A35" s="204" t="s">
        <v>179</v>
      </c>
      <c r="B35" s="171">
        <v>1</v>
      </c>
      <c r="C35" s="159">
        <v>4</v>
      </c>
      <c r="D35" s="172">
        <v>1</v>
      </c>
      <c r="E35" s="161">
        <v>4</v>
      </c>
      <c r="F35" s="177"/>
      <c r="G35" s="205">
        <v>4</v>
      </c>
      <c r="H35" s="196"/>
      <c r="I35" s="196"/>
    </row>
    <row r="36" spans="1:11" ht="15">
      <c r="A36" s="204" t="s">
        <v>180</v>
      </c>
      <c r="B36" s="171">
        <v>1</v>
      </c>
      <c r="C36" s="159">
        <v>4</v>
      </c>
      <c r="D36" s="172">
        <v>1</v>
      </c>
      <c r="E36" s="161">
        <v>4</v>
      </c>
      <c r="F36" s="177"/>
      <c r="G36" s="205">
        <v>4</v>
      </c>
      <c r="H36" s="196"/>
      <c r="I36" s="196"/>
    </row>
    <row r="37" spans="1:11" ht="15">
      <c r="A37" s="204" t="s">
        <v>181</v>
      </c>
      <c r="B37" s="171">
        <v>1</v>
      </c>
      <c r="C37" s="159">
        <v>2</v>
      </c>
      <c r="D37" s="172">
        <v>1</v>
      </c>
      <c r="E37" s="161">
        <v>2</v>
      </c>
      <c r="F37" s="177"/>
      <c r="G37" s="205">
        <v>2</v>
      </c>
      <c r="H37" s="196"/>
      <c r="I37" s="196"/>
    </row>
    <row r="38" spans="1:11" ht="30">
      <c r="A38" s="206" t="s">
        <v>182</v>
      </c>
      <c r="B38" s="171">
        <v>1</v>
      </c>
      <c r="C38" s="163">
        <v>12</v>
      </c>
      <c r="D38" s="172">
        <v>1</v>
      </c>
      <c r="E38" s="164">
        <v>12</v>
      </c>
      <c r="F38" s="177"/>
      <c r="G38" s="207">
        <v>12</v>
      </c>
      <c r="H38" s="196"/>
      <c r="I38" s="196"/>
    </row>
    <row r="39" spans="1:11" ht="409.5">
      <c r="A39" s="206" t="s">
        <v>183</v>
      </c>
      <c r="B39" s="171">
        <v>0.5</v>
      </c>
      <c r="C39" s="163">
        <v>6</v>
      </c>
      <c r="D39" s="172">
        <v>0.25</v>
      </c>
      <c r="E39" s="164">
        <v>6</v>
      </c>
      <c r="F39" s="177"/>
      <c r="G39" s="207">
        <v>6</v>
      </c>
      <c r="H39" s="196"/>
      <c r="I39" s="196"/>
      <c r="J39" s="1" t="s">
        <v>184</v>
      </c>
      <c r="K39" s="1" t="s">
        <v>185</v>
      </c>
    </row>
    <row r="40" spans="1:11" ht="15">
      <c r="A40" s="206" t="s">
        <v>186</v>
      </c>
      <c r="B40" s="171">
        <v>1</v>
      </c>
      <c r="C40" s="163">
        <v>3</v>
      </c>
      <c r="D40" s="172">
        <v>1</v>
      </c>
      <c r="E40" s="164">
        <v>3</v>
      </c>
      <c r="F40" s="177"/>
      <c r="G40" s="207">
        <v>3</v>
      </c>
      <c r="H40" s="196"/>
      <c r="I40" s="196"/>
    </row>
    <row r="41" spans="1:11" ht="409.5">
      <c r="A41" s="208" t="s">
        <v>150</v>
      </c>
      <c r="B41" s="181">
        <f>SUMPRODUCT(B32:B40,C32:C40)</f>
        <v>37.25</v>
      </c>
      <c r="C41" s="165">
        <f>SUM(C32:C40)</f>
        <v>41</v>
      </c>
      <c r="D41" s="182">
        <f>SUMPRODUCT(D32:D40,E32:E40)</f>
        <v>34.75</v>
      </c>
      <c r="E41" s="166">
        <f>SUM(E32:E40)</f>
        <v>41</v>
      </c>
      <c r="F41" s="167">
        <f>SUMPRODUCT(F32:F40,G32:G40)</f>
        <v>0</v>
      </c>
      <c r="G41" s="207">
        <f>SUM(G32:G40)</f>
        <v>41</v>
      </c>
      <c r="H41" s="197"/>
      <c r="I41" s="196"/>
      <c r="J41" s="1" t="s">
        <v>187</v>
      </c>
    </row>
    <row r="42" spans="1:11" ht="18.399999999999999" customHeight="1">
      <c r="A42" s="316" t="s">
        <v>188</v>
      </c>
      <c r="B42" s="317"/>
      <c r="C42" s="317"/>
      <c r="D42" s="317"/>
      <c r="E42" s="317"/>
      <c r="F42" s="317"/>
      <c r="G42" s="318"/>
      <c r="H42" s="195" t="s">
        <v>90</v>
      </c>
      <c r="I42" s="195"/>
    </row>
    <row r="43" spans="1:11" ht="30">
      <c r="A43" s="209" t="s">
        <v>189</v>
      </c>
      <c r="B43" s="178">
        <v>1</v>
      </c>
      <c r="C43" s="183">
        <v>3</v>
      </c>
      <c r="D43" s="179">
        <v>1</v>
      </c>
      <c r="E43" s="184">
        <v>3</v>
      </c>
      <c r="F43" s="180"/>
      <c r="G43" s="210">
        <v>3</v>
      </c>
      <c r="H43" s="197"/>
      <c r="I43" s="196"/>
    </row>
    <row r="44" spans="1:11" ht="30">
      <c r="A44" s="206" t="s">
        <v>190</v>
      </c>
      <c r="B44" s="171">
        <v>1</v>
      </c>
      <c r="C44" s="163">
        <v>4</v>
      </c>
      <c r="D44" s="172">
        <v>1</v>
      </c>
      <c r="E44" s="164">
        <v>4</v>
      </c>
      <c r="F44" s="177"/>
      <c r="G44" s="207">
        <v>4</v>
      </c>
      <c r="H44" s="196"/>
      <c r="I44" s="196"/>
      <c r="J44" t="s">
        <v>191</v>
      </c>
    </row>
    <row r="45" spans="1:11" ht="45">
      <c r="A45" s="204" t="s">
        <v>192</v>
      </c>
      <c r="B45" s="283">
        <v>1</v>
      </c>
      <c r="C45" s="159">
        <v>4</v>
      </c>
      <c r="D45" s="329">
        <v>1</v>
      </c>
      <c r="E45" s="161">
        <v>4</v>
      </c>
      <c r="F45" s="185"/>
      <c r="G45" s="205">
        <v>4</v>
      </c>
      <c r="H45" s="198"/>
      <c r="I45" s="196"/>
    </row>
    <row r="46" spans="1:11" ht="15">
      <c r="A46" s="211" t="s">
        <v>150</v>
      </c>
      <c r="B46" s="186">
        <f>SUMPRODUCT(B43:B45,C43:C45)</f>
        <v>11</v>
      </c>
      <c r="C46" s="165">
        <f>SUM(C43:C45)</f>
        <v>11</v>
      </c>
      <c r="D46" s="187">
        <f>SUMPRODUCT(D43:D45,E43:E45)</f>
        <v>11</v>
      </c>
      <c r="E46" s="166">
        <f>SUM(E43:E45)</f>
        <v>11</v>
      </c>
      <c r="F46" s="188">
        <f>SUMPRODUCT(F43:F45,G43:G45)</f>
        <v>0</v>
      </c>
      <c r="G46" s="212">
        <f>SUM(G43:G45)</f>
        <v>11</v>
      </c>
      <c r="H46" s="196"/>
      <c r="I46" s="196"/>
    </row>
    <row r="47" spans="1:11" ht="18.399999999999999" customHeight="1">
      <c r="A47" s="316" t="s">
        <v>76</v>
      </c>
      <c r="B47" s="317"/>
      <c r="C47" s="317"/>
      <c r="D47" s="317"/>
      <c r="E47" s="317"/>
      <c r="F47" s="317"/>
      <c r="G47" s="318"/>
      <c r="H47" s="195"/>
      <c r="I47" s="195"/>
    </row>
    <row r="48" spans="1:11" ht="15">
      <c r="A48" s="213" t="s">
        <v>193</v>
      </c>
      <c r="B48" s="189">
        <f t="shared" ref="B48:G48" si="0">B11+B17+B21+B25+B30+B41+B46</f>
        <v>92.75</v>
      </c>
      <c r="C48" s="190">
        <f t="shared" si="0"/>
        <v>100</v>
      </c>
      <c r="D48" s="191">
        <f t="shared" si="0"/>
        <v>90.75</v>
      </c>
      <c r="E48" s="192">
        <f t="shared" si="0"/>
        <v>100</v>
      </c>
      <c r="F48" s="193">
        <f t="shared" si="0"/>
        <v>0</v>
      </c>
      <c r="G48" s="214">
        <f t="shared" si="0"/>
        <v>100</v>
      </c>
      <c r="H48" s="198"/>
      <c r="I48" s="196"/>
    </row>
    <row r="49" spans="1:9" ht="15">
      <c r="A49" s="215" t="s">
        <v>194</v>
      </c>
      <c r="B49" s="325">
        <f>B48/C48</f>
        <v>0.92749999999999999</v>
      </c>
      <c r="C49" s="325"/>
      <c r="D49" s="326">
        <f>D48/E48</f>
        <v>0.90749999999999997</v>
      </c>
      <c r="E49" s="326"/>
      <c r="F49" s="327">
        <f>F48/G48</f>
        <v>0</v>
      </c>
      <c r="G49" s="328"/>
      <c r="H49" s="200"/>
      <c r="I49" s="200"/>
    </row>
    <row r="50" spans="1:9" ht="15">
      <c r="H50" s="199"/>
      <c r="I50" s="199"/>
    </row>
    <row r="51" spans="1:9" ht="15">
      <c r="H51" s="199"/>
      <c r="I51" s="199"/>
    </row>
    <row r="52" spans="1:9" ht="15">
      <c r="H52" s="199"/>
      <c r="I52" s="199"/>
    </row>
    <row r="53" spans="1:9" ht="15">
      <c r="H53" s="199"/>
      <c r="I53" s="199"/>
    </row>
    <row r="54" spans="1:9" ht="15">
      <c r="H54" s="199"/>
      <c r="I54" s="199"/>
    </row>
    <row r="55" spans="1:9" ht="15">
      <c r="H55" s="199"/>
      <c r="I55" s="199"/>
    </row>
    <row r="56" spans="1:9" ht="15"/>
    <row r="57" spans="1:9" ht="15"/>
    <row r="58" spans="1:9" ht="15"/>
  </sheetData>
  <mergeCells count="18">
    <mergeCell ref="A31:G31"/>
    <mergeCell ref="A26:G26"/>
    <mergeCell ref="B49:C49"/>
    <mergeCell ref="D49:E49"/>
    <mergeCell ref="F49:G49"/>
    <mergeCell ref="A47:G47"/>
    <mergeCell ref="A42:G42"/>
    <mergeCell ref="A1:G1"/>
    <mergeCell ref="A3:G3"/>
    <mergeCell ref="J5:L5"/>
    <mergeCell ref="A22:G22"/>
    <mergeCell ref="A18:G18"/>
    <mergeCell ref="A12:G12"/>
    <mergeCell ref="A7:G7"/>
    <mergeCell ref="A5:A6"/>
    <mergeCell ref="B5:C5"/>
    <mergeCell ref="D5:E5"/>
    <mergeCell ref="F5:G5"/>
  </mergeCells>
  <dataValidations count="2">
    <dataValidation type="decimal" allowBlank="1" showInputMessage="1" showErrorMessage="1" sqref="H11 H17 H21 H25 H30 H41" xr:uid="{00000000-0002-0000-0500-000000000000}">
      <formula1>0</formula1>
      <formula2>1</formula2>
    </dataValidation>
    <dataValidation type="decimal" allowBlank="1" showInputMessage="1" showErrorMessage="1" error="Les évaluations sont faites en terme de pourcentage. Veuillez entrer une valeur entre 0 et 1" sqref="B8:B10 D8:D10 F8:F10 H8:H10 B13:B16 D13:D16 F13:F16 H13:H16 B27:B29 D27:D29 F27:F29 H27:H29 B32:B40 D32:D40 F32:F40 H32:H40 B43:B45 B23:B24 F43:F45 H43:H45 H19:H20 F19:F20 D19:D20 B19:B20 H23:H24 F23:F24 D23:D24 D43:D44" xr:uid="{00000000-0002-0000-05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51"/>
  <sheetViews>
    <sheetView topLeftCell="A14" zoomScaleNormal="100" workbookViewId="0">
      <selection activeCell="B31" sqref="B31"/>
    </sheetView>
  </sheetViews>
  <sheetFormatPr defaultRowHeight="14.25"/>
  <cols>
    <col min="1" max="1" width="41.85546875" customWidth="1"/>
    <col min="2" max="5" width="9" customWidth="1"/>
    <col min="6" max="6" width="8" customWidth="1"/>
    <col min="7" max="1025" width="9" customWidth="1"/>
  </cols>
  <sheetData>
    <row r="1" spans="1:7" ht="15"/>
    <row r="2" spans="1:7" ht="15">
      <c r="A2" s="46" t="s">
        <v>51</v>
      </c>
      <c r="B2" s="47" t="s">
        <v>0</v>
      </c>
      <c r="C2" s="48" t="s">
        <v>1</v>
      </c>
      <c r="D2" s="49" t="s">
        <v>2</v>
      </c>
      <c r="E2" s="50" t="s">
        <v>49</v>
      </c>
      <c r="F2" s="51" t="s">
        <v>50</v>
      </c>
      <c r="G2" s="289" t="s">
        <v>3</v>
      </c>
    </row>
    <row r="3" spans="1:7" ht="15">
      <c r="A3" s="52" t="s">
        <v>52</v>
      </c>
      <c r="B3" s="53"/>
      <c r="C3" s="54"/>
      <c r="D3" s="55"/>
      <c r="E3" s="56"/>
      <c r="F3" s="57"/>
      <c r="G3" s="289"/>
    </row>
    <row r="4" spans="1:7" ht="30">
      <c r="A4" s="58" t="s">
        <v>195</v>
      </c>
      <c r="B4" s="59"/>
      <c r="C4" s="60"/>
      <c r="D4" s="61"/>
      <c r="E4" s="62"/>
      <c r="F4" s="63"/>
      <c r="G4" s="64">
        <v>6</v>
      </c>
    </row>
    <row r="5" spans="1:7" ht="30">
      <c r="A5" s="65" t="s">
        <v>12</v>
      </c>
      <c r="B5" s="66"/>
      <c r="C5" s="67"/>
      <c r="D5" s="68"/>
      <c r="E5" s="69"/>
      <c r="F5" s="70"/>
      <c r="G5" s="71">
        <v>3</v>
      </c>
    </row>
    <row r="6" spans="1:7" ht="30">
      <c r="A6" s="65" t="s">
        <v>196</v>
      </c>
      <c r="B6" s="66"/>
      <c r="C6" s="67"/>
      <c r="D6" s="68"/>
      <c r="E6" s="69"/>
      <c r="F6" s="70"/>
      <c r="G6" s="71">
        <v>2</v>
      </c>
    </row>
    <row r="7" spans="1:7" ht="15">
      <c r="A7" s="65" t="s">
        <v>197</v>
      </c>
      <c r="B7" s="66"/>
      <c r="C7" s="67"/>
      <c r="D7" s="68"/>
      <c r="E7" s="69"/>
      <c r="F7" s="70"/>
      <c r="G7" s="71">
        <v>4</v>
      </c>
    </row>
    <row r="8" spans="1:7" ht="30">
      <c r="A8" s="65" t="s">
        <v>198</v>
      </c>
      <c r="B8" s="66"/>
      <c r="C8" s="67"/>
      <c r="D8" s="68"/>
      <c r="E8" s="69"/>
      <c r="F8" s="70"/>
      <c r="G8" s="71">
        <v>3</v>
      </c>
    </row>
    <row r="9" spans="1:7" ht="15">
      <c r="A9" s="65" t="s">
        <v>199</v>
      </c>
      <c r="B9" s="66"/>
      <c r="C9" s="67"/>
      <c r="D9" s="68"/>
      <c r="E9" s="69"/>
      <c r="F9" s="70"/>
      <c r="G9" s="71">
        <v>3</v>
      </c>
    </row>
    <row r="10" spans="1:7" ht="30">
      <c r="A10" s="65" t="s">
        <v>200</v>
      </c>
      <c r="B10" s="66"/>
      <c r="C10" s="67"/>
      <c r="D10" s="68"/>
      <c r="E10" s="69"/>
      <c r="F10" s="70"/>
      <c r="G10" s="71">
        <v>3</v>
      </c>
    </row>
    <row r="11" spans="1:7" ht="30">
      <c r="A11" s="65" t="s">
        <v>201</v>
      </c>
      <c r="B11" s="66"/>
      <c r="C11" s="67"/>
      <c r="D11" s="68"/>
      <c r="E11" s="69"/>
      <c r="F11" s="70"/>
      <c r="G11" s="71">
        <v>3</v>
      </c>
    </row>
    <row r="12" spans="1:7" ht="15">
      <c r="A12" s="65" t="s">
        <v>202</v>
      </c>
      <c r="B12" s="66"/>
      <c r="C12" s="67"/>
      <c r="D12" s="68"/>
      <c r="E12" s="69"/>
      <c r="F12" s="70"/>
      <c r="G12" s="71">
        <v>2</v>
      </c>
    </row>
    <row r="13" spans="1:7" ht="30">
      <c r="A13" s="65" t="s">
        <v>203</v>
      </c>
      <c r="B13" s="66"/>
      <c r="C13" s="67"/>
      <c r="D13" s="68"/>
      <c r="E13" s="69"/>
      <c r="F13" s="70"/>
      <c r="G13" s="71">
        <v>5</v>
      </c>
    </row>
    <row r="14" spans="1:7" ht="15">
      <c r="A14" s="65" t="s">
        <v>204</v>
      </c>
      <c r="B14" s="66"/>
      <c r="C14" s="67"/>
      <c r="D14" s="68"/>
      <c r="E14" s="69"/>
      <c r="F14" s="70"/>
      <c r="G14" s="71">
        <v>2</v>
      </c>
    </row>
    <row r="15" spans="1:7" ht="15">
      <c r="A15" s="65" t="s">
        <v>205</v>
      </c>
      <c r="B15" s="66"/>
      <c r="C15" s="67"/>
      <c r="D15" s="68"/>
      <c r="E15" s="69"/>
      <c r="F15" s="70"/>
      <c r="G15" s="71">
        <v>3</v>
      </c>
    </row>
    <row r="16" spans="1:7" ht="15">
      <c r="A16" s="65" t="s">
        <v>206</v>
      </c>
      <c r="B16" s="66"/>
      <c r="C16" s="67"/>
      <c r="D16" s="68"/>
      <c r="E16" s="69"/>
      <c r="F16" s="70"/>
      <c r="G16" s="71">
        <v>1</v>
      </c>
    </row>
    <row r="17" spans="1:7" ht="15">
      <c r="A17" s="65" t="s">
        <v>207</v>
      </c>
      <c r="B17" s="66"/>
      <c r="C17" s="67"/>
      <c r="D17" s="68"/>
      <c r="E17" s="69"/>
      <c r="F17" s="70"/>
      <c r="G17" s="71">
        <v>3</v>
      </c>
    </row>
    <row r="18" spans="1:7" ht="30">
      <c r="A18" s="65" t="s">
        <v>208</v>
      </c>
      <c r="B18" s="66"/>
      <c r="C18" s="67"/>
      <c r="D18" s="68"/>
      <c r="E18" s="69"/>
      <c r="F18" s="70"/>
      <c r="G18" s="71">
        <v>2</v>
      </c>
    </row>
    <row r="19" spans="1:7" ht="15">
      <c r="A19" s="65" t="s">
        <v>209</v>
      </c>
      <c r="B19" s="66"/>
      <c r="C19" s="67"/>
      <c r="D19" s="68"/>
      <c r="E19" s="69"/>
      <c r="F19" s="70"/>
      <c r="G19" s="71">
        <v>1</v>
      </c>
    </row>
    <row r="20" spans="1:7" ht="15">
      <c r="A20" s="65" t="s">
        <v>210</v>
      </c>
      <c r="B20" s="66"/>
      <c r="C20" s="67"/>
      <c r="D20" s="68"/>
      <c r="E20" s="69"/>
      <c r="F20" s="70"/>
      <c r="G20" s="71">
        <v>2</v>
      </c>
    </row>
    <row r="21" spans="1:7" ht="45">
      <c r="A21" s="65" t="s">
        <v>211</v>
      </c>
      <c r="B21" s="66"/>
      <c r="C21" s="67"/>
      <c r="D21" s="68"/>
      <c r="E21" s="69"/>
      <c r="F21" s="70"/>
      <c r="G21" s="71">
        <v>3</v>
      </c>
    </row>
    <row r="22" spans="1:7" ht="15">
      <c r="A22" s="65" t="s">
        <v>212</v>
      </c>
      <c r="B22" s="66"/>
      <c r="C22" s="67"/>
      <c r="D22" s="68"/>
      <c r="E22" s="69"/>
      <c r="F22" s="70"/>
      <c r="G22" s="71">
        <v>1</v>
      </c>
    </row>
    <row r="23" spans="1:7" ht="30">
      <c r="A23" s="65" t="s">
        <v>213</v>
      </c>
      <c r="B23" s="66"/>
      <c r="C23" s="67"/>
      <c r="D23" s="68"/>
      <c r="E23" s="69"/>
      <c r="F23" s="70"/>
      <c r="G23" s="71">
        <v>3</v>
      </c>
    </row>
    <row r="24" spans="1:7" ht="15">
      <c r="A24" s="65" t="s">
        <v>214</v>
      </c>
      <c r="B24" s="66"/>
      <c r="C24" s="67"/>
      <c r="D24" s="68"/>
      <c r="E24" s="69"/>
      <c r="F24" s="70"/>
      <c r="G24" s="71">
        <v>1</v>
      </c>
    </row>
    <row r="25" spans="1:7" ht="15">
      <c r="A25" s="65" t="s">
        <v>215</v>
      </c>
      <c r="B25" s="66"/>
      <c r="C25" s="67"/>
      <c r="D25" s="68"/>
      <c r="E25" s="69"/>
      <c r="F25" s="70"/>
      <c r="G25" s="71">
        <v>1</v>
      </c>
    </row>
    <row r="26" spans="1:7" ht="30">
      <c r="A26" s="65" t="s">
        <v>216</v>
      </c>
      <c r="B26" s="66"/>
      <c r="C26" s="67"/>
      <c r="D26" s="68"/>
      <c r="E26" s="69"/>
      <c r="F26" s="70"/>
      <c r="G26" s="71">
        <v>2</v>
      </c>
    </row>
    <row r="27" spans="1:7" ht="30">
      <c r="A27" s="72" t="s">
        <v>217</v>
      </c>
      <c r="B27" s="73"/>
      <c r="C27" s="74"/>
      <c r="D27" s="75"/>
      <c r="E27" s="76"/>
      <c r="F27" s="77"/>
      <c r="G27" s="78">
        <v>2</v>
      </c>
    </row>
    <row r="28" spans="1:7" ht="15">
      <c r="A28" s="79" t="s">
        <v>22</v>
      </c>
      <c r="B28" s="80">
        <f>SUMPRODUCT(B$4:B$27,$G$4:$G$27)</f>
        <v>0</v>
      </c>
      <c r="C28" s="81">
        <f>SUMPRODUCT(C$4:C$27,$G$4:$G$27)</f>
        <v>0</v>
      </c>
      <c r="D28" s="82">
        <f>SUMPRODUCT(D$4:D$27,$G$4:$G$27)</f>
        <v>0</v>
      </c>
      <c r="E28" s="83">
        <f>SUMPRODUCT(E$4:E$27,$G$4:$G$27)</f>
        <v>0</v>
      </c>
      <c r="F28" s="84">
        <f>SUMPRODUCT(F$4:F$27,$G$4:$G$27)</f>
        <v>0</v>
      </c>
      <c r="G28" s="85"/>
    </row>
    <row r="29" spans="1:7" ht="15">
      <c r="A29" s="86" t="s">
        <v>23</v>
      </c>
      <c r="B29" s="87">
        <f>SUMPRODUCT(--ISNUMBER(B$4:B$27),$G$4:$G$27)</f>
        <v>0</v>
      </c>
      <c r="C29" s="88">
        <f>SUMPRODUCT(--ISNUMBER(C$4:C$27),$G$4:$G$27)</f>
        <v>0</v>
      </c>
      <c r="D29" s="89">
        <f>SUMPRODUCT(--ISNUMBER(D$4:D$27),$G$4:$G$27)</f>
        <v>0</v>
      </c>
      <c r="E29" s="90">
        <f>SUMPRODUCT(--ISNUMBER(E$4:E$27),$G$4:$G$27)</f>
        <v>0</v>
      </c>
      <c r="F29" s="91">
        <f>SUMPRODUCT(--ISNUMBER(F$4:F$27),$G$4:$G$27)</f>
        <v>0</v>
      </c>
      <c r="G29" s="85"/>
    </row>
    <row r="31" spans="1:7" ht="15">
      <c r="A31" s="92" t="s">
        <v>53</v>
      </c>
      <c r="B31" s="93">
        <f>IF(B$29=0,1,B$28)/IF(B$29=0,1,B$29)</f>
        <v>1</v>
      </c>
      <c r="C31" s="94">
        <f>IF(C$29=0,1,C$28)/IF(C$29=0,1,C$29)</f>
        <v>1</v>
      </c>
      <c r="D31" s="95">
        <f>IF(D$29=0,1,D$28)/IF(D$29=0,1,D$29)</f>
        <v>1</v>
      </c>
      <c r="E31" s="96">
        <f>IF(E$29=0,1,E$28)/IF(E$29=0,1,E$29)</f>
        <v>1</v>
      </c>
      <c r="F31" s="97">
        <f>IF(F$29=0,1,F$28)/IF(F$29=0,1,F$29)</f>
        <v>1</v>
      </c>
    </row>
    <row r="33" spans="1:9" ht="15">
      <c r="A33" s="46" t="s">
        <v>54</v>
      </c>
      <c r="B33" s="85"/>
      <c r="C33" s="85"/>
      <c r="D33" s="85"/>
      <c r="E33" s="85"/>
      <c r="F33" s="85"/>
      <c r="H33" s="290" t="s">
        <v>55</v>
      </c>
      <c r="I33" s="290"/>
    </row>
    <row r="34" spans="1:9" ht="15">
      <c r="A34" s="52" t="s">
        <v>56</v>
      </c>
      <c r="B34" s="98" t="s">
        <v>57</v>
      </c>
      <c r="C34" s="99"/>
      <c r="D34" s="100"/>
      <c r="E34" s="101"/>
      <c r="F34" s="102"/>
      <c r="H34" s="103" t="s">
        <v>58</v>
      </c>
      <c r="I34" s="104" t="s">
        <v>59</v>
      </c>
    </row>
    <row r="35" spans="1:9" ht="15">
      <c r="A35" s="105" t="s">
        <v>60</v>
      </c>
      <c r="B35" s="106"/>
      <c r="C35" s="107"/>
      <c r="D35" s="108"/>
      <c r="E35" s="109"/>
      <c r="F35" s="110"/>
      <c r="H35" s="111">
        <v>2</v>
      </c>
      <c r="I35" s="112">
        <v>2.2000000000000002</v>
      </c>
    </row>
    <row r="36" spans="1:9" ht="15">
      <c r="A36" s="113" t="s">
        <v>61</v>
      </c>
      <c r="B36" s="114"/>
      <c r="C36" s="115"/>
      <c r="D36" s="116"/>
      <c r="E36" s="117"/>
      <c r="F36" s="118"/>
      <c r="H36" s="119">
        <v>1</v>
      </c>
      <c r="I36" s="120">
        <v>1.3</v>
      </c>
    </row>
    <row r="37" spans="1:9" ht="15">
      <c r="A37" s="113" t="s">
        <v>62</v>
      </c>
      <c r="B37" s="114"/>
      <c r="C37" s="115"/>
      <c r="D37" s="116"/>
      <c r="E37" s="117"/>
      <c r="F37" s="118"/>
      <c r="H37" s="119">
        <v>1</v>
      </c>
      <c r="I37" s="120">
        <v>1.3</v>
      </c>
    </row>
    <row r="38" spans="1:9" ht="15">
      <c r="A38" s="113" t="s">
        <v>63</v>
      </c>
      <c r="B38" s="114"/>
      <c r="C38" s="115"/>
      <c r="D38" s="116"/>
      <c r="E38" s="117"/>
      <c r="F38" s="118"/>
      <c r="H38" s="119">
        <v>1</v>
      </c>
      <c r="I38" s="120">
        <v>1.3</v>
      </c>
    </row>
    <row r="39" spans="1:9" ht="15">
      <c r="A39" s="113" t="s">
        <v>64</v>
      </c>
      <c r="B39" s="114"/>
      <c r="C39" s="115"/>
      <c r="D39" s="116"/>
      <c r="E39" s="117"/>
      <c r="F39" s="118"/>
      <c r="H39" s="119">
        <v>1</v>
      </c>
      <c r="I39" s="120">
        <v>1.3</v>
      </c>
    </row>
    <row r="40" spans="1:9" ht="15">
      <c r="A40" s="113" t="s">
        <v>65</v>
      </c>
      <c r="B40" s="114"/>
      <c r="C40" s="115"/>
      <c r="D40" s="116"/>
      <c r="E40" s="117"/>
      <c r="F40" s="118"/>
      <c r="H40" s="119">
        <v>1</v>
      </c>
      <c r="I40" s="120">
        <v>1.3</v>
      </c>
    </row>
    <row r="41" spans="1:9" ht="15">
      <c r="A41" s="113" t="s">
        <v>66</v>
      </c>
      <c r="B41" s="114"/>
      <c r="C41" s="115"/>
      <c r="D41" s="116"/>
      <c r="E41" s="117"/>
      <c r="F41" s="118"/>
      <c r="H41" s="119">
        <v>1</v>
      </c>
      <c r="I41" s="120">
        <v>1.3</v>
      </c>
    </row>
    <row r="42" spans="1:9" ht="15">
      <c r="A42" s="121" t="s">
        <v>67</v>
      </c>
      <c r="B42" s="122"/>
      <c r="C42" s="123"/>
      <c r="D42" s="124"/>
      <c r="E42" s="125"/>
      <c r="F42" s="126"/>
      <c r="H42" s="127">
        <v>2</v>
      </c>
      <c r="I42" s="128">
        <v>0</v>
      </c>
    </row>
    <row r="43" spans="1:9" ht="15">
      <c r="A43" s="129" t="s">
        <v>68</v>
      </c>
      <c r="B43" s="130">
        <f>SUMPRODUCT(B$35:B$42,IF(B$34="Oui",$H$35:$H$42,$I$35:$I$42))</f>
        <v>0</v>
      </c>
      <c r="C43" s="131">
        <f>SUMPRODUCT(C$35:C$42,IF(C$34="Oui",$H$35:$H$42,$I$35:$I$42))</f>
        <v>0</v>
      </c>
      <c r="D43" s="132">
        <f>SUMPRODUCT(D$35:D$42,IF(D$34="Oui",$H$35:$H$42,$I$35:$I$42))</f>
        <v>0</v>
      </c>
      <c r="E43" s="133">
        <f>SUMPRODUCT(E$35:E$42,IF(E$34="Oui",$H$35:$H$42,$I$35:$I$42))</f>
        <v>0</v>
      </c>
      <c r="F43" s="134">
        <f>SUMPRODUCT(F$35:F$42,IF(F$34="Oui",$H$35:$H$42,$I$35:$I$42))</f>
        <v>0</v>
      </c>
      <c r="H43" s="135">
        <v>10</v>
      </c>
      <c r="I43" s="136">
        <v>10</v>
      </c>
    </row>
    <row r="44" spans="1:9" ht="15">
      <c r="A44" s="129" t="s">
        <v>69</v>
      </c>
      <c r="B44" s="130">
        <f>IF(B$34="Oui",$H$43,$I$43)</f>
        <v>10</v>
      </c>
      <c r="C44" s="131">
        <f>IF(C$34="Oui",$H$43,$I$43)</f>
        <v>10</v>
      </c>
      <c r="D44" s="132">
        <f>IF(D$34="Oui",$H$43,$I$43)</f>
        <v>10</v>
      </c>
      <c r="E44" s="133">
        <f>IF(E$34="Oui",$H$43,$I$43)</f>
        <v>10</v>
      </c>
      <c r="F44" s="134">
        <f>IF(F$34="Oui",$H$43,$I$43)</f>
        <v>10</v>
      </c>
      <c r="H44" s="137"/>
      <c r="I44" s="137"/>
    </row>
    <row r="45" spans="1:9" ht="15">
      <c r="A45" s="138"/>
      <c r="B45" s="138"/>
      <c r="C45" s="138"/>
      <c r="D45" s="138"/>
      <c r="E45" s="138"/>
      <c r="F45" s="138"/>
    </row>
    <row r="46" spans="1:9" ht="15">
      <c r="A46" s="85"/>
      <c r="B46" s="85"/>
      <c r="C46" s="85"/>
      <c r="D46" s="85"/>
      <c r="E46" s="85"/>
      <c r="F46" s="85"/>
    </row>
    <row r="47" spans="1:9" ht="15">
      <c r="A47" s="92" t="s">
        <v>70</v>
      </c>
      <c r="B47" s="93">
        <f>B$43/B$44</f>
        <v>0</v>
      </c>
      <c r="C47" s="94">
        <f>C$43/C$44</f>
        <v>0</v>
      </c>
      <c r="D47" s="95">
        <f>D$43/D$44</f>
        <v>0</v>
      </c>
      <c r="E47" s="96">
        <f>E$43/E$44</f>
        <v>0</v>
      </c>
      <c r="F47" s="97">
        <f>F$43/F$44</f>
        <v>0</v>
      </c>
    </row>
    <row r="49" spans="1:6" ht="15"/>
    <row r="50" spans="1:6" ht="15">
      <c r="A50" s="92" t="s">
        <v>218</v>
      </c>
      <c r="B50" s="139">
        <f>(B$31+B$47)/2</f>
        <v>0.5</v>
      </c>
      <c r="C50" s="94">
        <f>(C$31+C$47)/2</f>
        <v>0.5</v>
      </c>
      <c r="D50" s="95">
        <f>(D$31+D$47)/2</f>
        <v>0.5</v>
      </c>
      <c r="E50" s="96">
        <f>(E$31+E$47)/2</f>
        <v>0.5</v>
      </c>
      <c r="F50" s="97">
        <f>(F$31+F$47)/2</f>
        <v>0.5</v>
      </c>
    </row>
    <row r="51" spans="1:6" ht="15">
      <c r="A51" s="92" t="s">
        <v>72</v>
      </c>
      <c r="B51" s="140">
        <f>COUNTA(B$4:B$27)</f>
        <v>0</v>
      </c>
      <c r="C51" s="141">
        <f>COUNTA(C$4:C$27)</f>
        <v>0</v>
      </c>
      <c r="D51" s="142">
        <f>COUNTA(D$4:D$27)</f>
        <v>0</v>
      </c>
      <c r="E51" s="143">
        <f>COUNTA(E$4:E$27)</f>
        <v>0</v>
      </c>
      <c r="F51" s="144">
        <f>COUNTA(F$4:F$27)</f>
        <v>0</v>
      </c>
    </row>
  </sheetData>
  <sheetProtection sheet="1" objects="1" scenarios="1"/>
  <mergeCells count="2">
    <mergeCell ref="G2:G3"/>
    <mergeCell ref="H33:I33"/>
  </mergeCells>
  <dataValidations count="2">
    <dataValidation type="decimal" allowBlank="1" showInputMessage="1" showErrorMessage="1" error="Les évaluations sont faites en terme de pourcentage. Veuillez entrer une valeur entre 0 et 1" sqref="B4:F27 B35:F42" xr:uid="{00000000-0002-0000-0600-000000000000}">
      <formula1>0</formula1>
      <formula2>1</formula2>
    </dataValidation>
    <dataValidation type="list" allowBlank="1" showInputMessage="1" showErrorMessage="1" sqref="B34:F34" xr:uid="{00000000-0002-0000-06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F62C71A-5318-410B-8440-006B73523578}"/>
</file>

<file path=customXml/itemProps2.xml><?xml version="1.0" encoding="utf-8"?>
<ds:datastoreItem xmlns:ds="http://schemas.openxmlformats.org/officeDocument/2006/customXml" ds:itemID="{CD1971BE-1E76-44E5-BF52-2DB1BB889C58}"/>
</file>

<file path=customXml/itemProps3.xml><?xml version="1.0" encoding="utf-8"?>
<ds:datastoreItem xmlns:ds="http://schemas.openxmlformats.org/officeDocument/2006/customXml" ds:itemID="{6F1A1E89-A0AE-4DED-85B2-2445C39C0F5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Antoine Labonté</cp:lastModifiedBy>
  <cp:revision>1</cp:revision>
  <dcterms:created xsi:type="dcterms:W3CDTF">2006-09-16T00:00:00Z</dcterms:created>
  <dcterms:modified xsi:type="dcterms:W3CDTF">2020-04-17T03:49:15Z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